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Desktop\"/>
    </mc:Choice>
  </mc:AlternateContent>
  <xr:revisionPtr revIDLastSave="0" documentId="8_{A86E9CE4-804A-4485-96D9-057A79C554A5}" xr6:coauthVersionLast="47" xr6:coauthVersionMax="47" xr10:uidLastSave="{00000000-0000-0000-0000-000000000000}"/>
  <workbookProtection workbookAlgorithmName="SHA-512" workbookHashValue="sDMcw7uHSDu0VPXtPKQBKGcCELy0Gua9cxTrEo82EuXppwwmal1cerGwvWrbSYHKg308aaaHrcZCpcqed9TDug==" workbookSaltValue="YPokU9IOceYtChq9yPHkLg==" workbookSpinCount="100000" lockStructure="1"/>
  <bookViews>
    <workbookView xWindow="-120" yWindow="-120" windowWidth="29040" windowHeight="15840" tabRatio="881" activeTab="1" xr2:uid="{00000000-000D-0000-FFFF-FFFF00000000}"/>
  </bookViews>
  <sheets>
    <sheet name="7.1.a instructieblad" sheetId="13" r:id="rId1"/>
    <sheet name="7.1.b begroting en prognose" sheetId="7" r:id="rId2"/>
    <sheet name="7.1.c plangebied +ruimtegebruik" sheetId="10" r:id="rId3"/>
    <sheet name="7.1.d opbrengst grondverkoop" sheetId="11" r:id="rId4"/>
    <sheet name="7.1.e onderbouwen kostenverhaal" sheetId="12" r:id="rId5"/>
    <sheet name="7.1.f specificatie maatregelen" sheetId="1" r:id="rId6"/>
    <sheet name="7.1.g planning startbouw" sheetId="3" r:id="rId7"/>
  </sheets>
  <definedNames>
    <definedName name="_GoBack" localSheetId="0">'7.1.a instructieblad'!$B$28</definedName>
    <definedName name="_xlnm.Print_Area" localSheetId="1">'7.1.b begroting en prognose'!$4:$90</definedName>
    <definedName name="_xlnm.Print_Area" localSheetId="5">'7.1.f specificatie maatregelen'!$A$2:$J$49</definedName>
    <definedName name="_xlnm.Print_Area" localSheetId="6">'7.1.g planning startbouw'!$A:$S</definedName>
  </definedNames>
  <calcPr calcId="191029"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11" l="1"/>
  <c r="L3" i="13"/>
  <c r="E50" i="12"/>
  <c r="E18" i="10"/>
  <c r="K54" i="7"/>
  <c r="H20" i="3"/>
  <c r="I20" i="3"/>
  <c r="J20" i="3"/>
  <c r="K20" i="3"/>
  <c r="L20" i="3"/>
  <c r="M20" i="3"/>
  <c r="N20" i="3"/>
  <c r="O20" i="3"/>
  <c r="P20" i="3"/>
  <c r="U27" i="7"/>
  <c r="U36" i="7"/>
  <c r="U39" i="7"/>
  <c r="A44" i="12"/>
  <c r="C66" i="10"/>
  <c r="A41" i="10"/>
  <c r="F114" i="12"/>
  <c r="G114" i="12"/>
  <c r="E114" i="12"/>
  <c r="F112" i="12"/>
  <c r="G112" i="12"/>
  <c r="E112" i="12"/>
  <c r="H71" i="12"/>
  <c r="G71" i="12"/>
  <c r="F71" i="12"/>
  <c r="E71" i="12"/>
  <c r="H69" i="12"/>
  <c r="G69" i="12"/>
  <c r="F69" i="12"/>
  <c r="E69" i="12"/>
  <c r="F59" i="12"/>
  <c r="G59" i="12"/>
  <c r="H59" i="12"/>
  <c r="F57" i="12"/>
  <c r="G57" i="12"/>
  <c r="H57" i="12"/>
  <c r="E57" i="12"/>
  <c r="E59" i="12"/>
  <c r="W4" i="7"/>
  <c r="W3" i="7"/>
  <c r="W2" i="7"/>
  <c r="H6" i="12"/>
  <c r="H5" i="12"/>
  <c r="H4" i="12"/>
  <c r="G31" i="1"/>
  <c r="G32" i="1"/>
  <c r="G33" i="1"/>
  <c r="G34" i="1"/>
  <c r="E30" i="11"/>
  <c r="H58" i="10"/>
  <c r="H55" i="10"/>
  <c r="H54" i="10"/>
  <c r="H53" i="10"/>
  <c r="C107" i="12"/>
  <c r="C120" i="12"/>
  <c r="C108" i="12"/>
  <c r="H25" i="12"/>
  <c r="F109" i="12"/>
  <c r="G109" i="12"/>
  <c r="E109" i="12"/>
  <c r="G116" i="12"/>
  <c r="G117" i="12"/>
  <c r="F116" i="12"/>
  <c r="F117" i="12"/>
  <c r="E116" i="12"/>
  <c r="H85" i="12"/>
  <c r="H86" i="12"/>
  <c r="H87" i="12"/>
  <c r="H88" i="12"/>
  <c r="H89" i="12"/>
  <c r="H90" i="12"/>
  <c r="H91" i="12"/>
  <c r="H92" i="12"/>
  <c r="H93" i="12"/>
  <c r="H94" i="12"/>
  <c r="H95" i="12"/>
  <c r="H96" i="12"/>
  <c r="H97" i="12"/>
  <c r="H98" i="12"/>
  <c r="H84" i="12"/>
  <c r="H73" i="12"/>
  <c r="G73" i="12"/>
  <c r="F73" i="12"/>
  <c r="E73" i="12"/>
  <c r="F61" i="12"/>
  <c r="G61" i="12"/>
  <c r="H61" i="12"/>
  <c r="E61" i="12"/>
  <c r="F66" i="12"/>
  <c r="G66" i="12"/>
  <c r="H66" i="12"/>
  <c r="E66" i="12"/>
  <c r="H77" i="12"/>
  <c r="E34" i="12"/>
  <c r="C116" i="12"/>
  <c r="E117" i="12"/>
  <c r="G74" i="12"/>
  <c r="E74" i="12"/>
  <c r="F74" i="12"/>
  <c r="H74" i="12"/>
  <c r="H120" i="12"/>
  <c r="C117" i="12"/>
  <c r="H99" i="12"/>
  <c r="H102" i="12"/>
  <c r="E35" i="12"/>
  <c r="C73" i="12"/>
  <c r="C66" i="12"/>
  <c r="F50" i="12"/>
  <c r="G50" i="12"/>
  <c r="H50" i="12"/>
  <c r="F50" i="11"/>
  <c r="G50" i="11"/>
  <c r="H50" i="11"/>
  <c r="C74" i="12"/>
  <c r="G120" i="12"/>
  <c r="H22" i="12"/>
  <c r="H124" i="12"/>
  <c r="E36" i="12"/>
  <c r="H36" i="12"/>
  <c r="G36" i="12"/>
  <c r="G10" i="1"/>
  <c r="G11" i="1"/>
  <c r="G12" i="1"/>
  <c r="G13" i="1"/>
  <c r="G14" i="1"/>
  <c r="G15" i="1"/>
  <c r="G16" i="1"/>
  <c r="G17" i="1"/>
  <c r="G18" i="1"/>
  <c r="G19" i="1"/>
  <c r="G20" i="1"/>
  <c r="G21" i="1"/>
  <c r="G22" i="1"/>
  <c r="G23" i="1"/>
  <c r="G24" i="1"/>
  <c r="G25" i="1"/>
  <c r="G26" i="1"/>
  <c r="G27" i="1"/>
  <c r="G28" i="1"/>
  <c r="G29" i="1"/>
  <c r="G30" i="1"/>
  <c r="G9" i="1"/>
  <c r="C114" i="11"/>
  <c r="C115" i="11"/>
  <c r="C113" i="11"/>
  <c r="R3" i="3"/>
  <c r="R2" i="3"/>
  <c r="R1" i="3"/>
  <c r="H6" i="11"/>
  <c r="H5" i="11"/>
  <c r="H4" i="11"/>
  <c r="I4" i="1"/>
  <c r="I3" i="1"/>
  <c r="I2" i="1"/>
  <c r="H6" i="10"/>
  <c r="H5" i="10"/>
  <c r="H4" i="10"/>
  <c r="F124" i="12"/>
  <c r="C65" i="10"/>
  <c r="G54" i="10"/>
  <c r="H59" i="10"/>
  <c r="G58" i="10"/>
  <c r="E8" i="12"/>
  <c r="E7" i="12"/>
  <c r="E8" i="11"/>
  <c r="E7" i="11"/>
  <c r="G124" i="12"/>
  <c r="C99" i="12"/>
  <c r="C102" i="12"/>
  <c r="G102" i="12"/>
  <c r="H54" i="12"/>
  <c r="G54" i="12"/>
  <c r="F54" i="12"/>
  <c r="E54" i="12"/>
  <c r="E62" i="12"/>
  <c r="H16" i="12"/>
  <c r="C48" i="12"/>
  <c r="C50" i="12"/>
  <c r="C77" i="12"/>
  <c r="G77" i="12"/>
  <c r="H15" i="12"/>
  <c r="G15" i="12"/>
  <c r="H14" i="12"/>
  <c r="G14" i="12"/>
  <c r="H21" i="12"/>
  <c r="G59" i="10"/>
  <c r="H50" i="10"/>
  <c r="H46" i="10"/>
  <c r="H45" i="10"/>
  <c r="G34" i="12"/>
  <c r="G13" i="12"/>
  <c r="H13" i="12"/>
  <c r="F58" i="10"/>
  <c r="H56" i="10"/>
  <c r="F54" i="10"/>
  <c r="H24" i="12"/>
  <c r="C49" i="12"/>
  <c r="C54" i="12"/>
  <c r="F62" i="12"/>
  <c r="H62" i="12"/>
  <c r="G16" i="12"/>
  <c r="F59" i="10"/>
  <c r="H35" i="12"/>
  <c r="C61" i="12"/>
  <c r="C62" i="12"/>
  <c r="G62" i="12"/>
  <c r="E37" i="12"/>
  <c r="G31" i="7"/>
  <c r="H66" i="10"/>
  <c r="E66" i="10"/>
  <c r="H26" i="12"/>
  <c r="H15" i="11"/>
  <c r="G15" i="11"/>
  <c r="H14" i="11"/>
  <c r="H101" i="11"/>
  <c r="H100" i="11"/>
  <c r="H99" i="11"/>
  <c r="H98" i="11"/>
  <c r="H97" i="11"/>
  <c r="H96" i="11"/>
  <c r="C72" i="11"/>
  <c r="C63" i="11"/>
  <c r="C48" i="11"/>
  <c r="H93" i="11"/>
  <c r="H79" i="11"/>
  <c r="H70" i="11"/>
  <c r="G70" i="11"/>
  <c r="F70" i="11"/>
  <c r="H77" i="11"/>
  <c r="H76" i="11"/>
  <c r="H68" i="11"/>
  <c r="G68" i="11"/>
  <c r="F68" i="11"/>
  <c r="E68" i="11"/>
  <c r="H67" i="11"/>
  <c r="G67" i="11"/>
  <c r="F67" i="11"/>
  <c r="E67" i="11"/>
  <c r="E25" i="11"/>
  <c r="E24" i="11"/>
  <c r="G120" i="11"/>
  <c r="F120" i="11"/>
  <c r="E108" i="11"/>
  <c r="H107" i="11"/>
  <c r="H106" i="11"/>
  <c r="H105" i="11"/>
  <c r="H104" i="11"/>
  <c r="H103" i="11"/>
  <c r="H102" i="11"/>
  <c r="H95" i="11"/>
  <c r="H94" i="11"/>
  <c r="G79" i="11"/>
  <c r="F79" i="11"/>
  <c r="E79" i="11"/>
  <c r="G77" i="11"/>
  <c r="F77" i="11"/>
  <c r="E77" i="11"/>
  <c r="E78" i="11"/>
  <c r="G76" i="11"/>
  <c r="F76" i="11"/>
  <c r="E76" i="11"/>
  <c r="E70" i="11"/>
  <c r="H53" i="11"/>
  <c r="H46" i="11"/>
  <c r="P7" i="13"/>
  <c r="G53" i="11"/>
  <c r="G46" i="11"/>
  <c r="P6" i="13"/>
  <c r="F53" i="11"/>
  <c r="F46" i="11"/>
  <c r="P5" i="13"/>
  <c r="E53" i="11"/>
  <c r="G86" i="11"/>
  <c r="F88" i="11"/>
  <c r="G78" i="11"/>
  <c r="F78" i="11"/>
  <c r="F69" i="11"/>
  <c r="H25" i="11"/>
  <c r="G50" i="10"/>
  <c r="F50" i="10"/>
  <c r="H26" i="11"/>
  <c r="G55" i="10"/>
  <c r="C66" i="11"/>
  <c r="H78" i="11"/>
  <c r="C73" i="11"/>
  <c r="C56" i="11"/>
  <c r="H16" i="11"/>
  <c r="G57" i="11"/>
  <c r="G69" i="11"/>
  <c r="G85" i="11"/>
  <c r="G88" i="11"/>
  <c r="G87" i="11"/>
  <c r="C75" i="11"/>
  <c r="H69" i="11"/>
  <c r="C53" i="11"/>
  <c r="E69" i="11"/>
  <c r="F85" i="11"/>
  <c r="F86" i="11"/>
  <c r="F87" i="11"/>
  <c r="G108" i="11"/>
  <c r="C64" i="11"/>
  <c r="H116" i="11"/>
  <c r="E36" i="11"/>
  <c r="E116" i="11"/>
  <c r="H22" i="11"/>
  <c r="G116" i="11"/>
  <c r="F108" i="11"/>
  <c r="H60" i="11"/>
  <c r="G60" i="11"/>
  <c r="F60" i="11"/>
  <c r="E60" i="11"/>
  <c r="E57" i="11"/>
  <c r="E58" i="11"/>
  <c r="F57" i="11"/>
  <c r="F58" i="11"/>
  <c r="G58" i="11"/>
  <c r="H58" i="11"/>
  <c r="H33" i="10"/>
  <c r="E24" i="12"/>
  <c r="H34" i="10"/>
  <c r="E25" i="12"/>
  <c r="E15" i="11"/>
  <c r="E17" i="11"/>
  <c r="E9" i="10"/>
  <c r="H47" i="10"/>
  <c r="H120" i="11"/>
  <c r="H36" i="11"/>
  <c r="E35" i="11"/>
  <c r="H35" i="11"/>
  <c r="H108" i="11"/>
  <c r="F59" i="11"/>
  <c r="B9" i="10"/>
  <c r="N3" i="13"/>
  <c r="C24" i="10"/>
  <c r="G53" i="10"/>
  <c r="F53" i="10"/>
  <c r="G36" i="11"/>
  <c r="F55" i="10"/>
  <c r="E9" i="12"/>
  <c r="E9" i="11"/>
  <c r="H24" i="10"/>
  <c r="E15" i="12"/>
  <c r="E59" i="11"/>
  <c r="H59" i="11"/>
  <c r="G17" i="11"/>
  <c r="C54" i="11"/>
  <c r="E88" i="11"/>
  <c r="E86" i="11"/>
  <c r="E87" i="11"/>
  <c r="E85" i="11"/>
  <c r="C81" i="11"/>
  <c r="H57" i="11"/>
  <c r="G59" i="11"/>
  <c r="C82" i="11"/>
  <c r="H86" i="11"/>
  <c r="H26" i="10"/>
  <c r="E17" i="12"/>
  <c r="E23" i="10"/>
  <c r="E31" i="10"/>
  <c r="Q13" i="3"/>
  <c r="R13" i="3"/>
  <c r="Q12" i="3"/>
  <c r="R12" i="3"/>
  <c r="C20" i="3"/>
  <c r="E20" i="3"/>
  <c r="F20" i="3"/>
  <c r="G20" i="3"/>
  <c r="D20" i="3"/>
  <c r="D36" i="1"/>
  <c r="D39" i="1"/>
  <c r="H39" i="1"/>
  <c r="D40" i="1"/>
  <c r="H40" i="1"/>
  <c r="D41" i="1"/>
  <c r="H41" i="1"/>
  <c r="D42" i="1"/>
  <c r="H42" i="1"/>
  <c r="D38" i="1"/>
  <c r="H38" i="1"/>
  <c r="E22" i="7"/>
  <c r="E69" i="7"/>
  <c r="E23" i="7"/>
  <c r="E70" i="7"/>
  <c r="E24" i="7"/>
  <c r="E71" i="7"/>
  <c r="E25" i="7"/>
  <c r="E72" i="7"/>
  <c r="K69" i="7"/>
  <c r="K70" i="7"/>
  <c r="K71" i="7"/>
  <c r="F56" i="10"/>
  <c r="H44" i="1"/>
  <c r="F39" i="1"/>
  <c r="G39" i="1"/>
  <c r="I40" i="1"/>
  <c r="G24" i="7"/>
  <c r="G26" i="7"/>
  <c r="E29" i="11"/>
  <c r="G56" i="10"/>
  <c r="G30" i="7"/>
  <c r="G65" i="10"/>
  <c r="E65" i="10"/>
  <c r="F41" i="1"/>
  <c r="G41" i="1"/>
  <c r="I41" i="1"/>
  <c r="F40" i="1"/>
  <c r="I39" i="1"/>
  <c r="I38" i="1"/>
  <c r="I42" i="1"/>
  <c r="F38" i="1"/>
  <c r="G38" i="1"/>
  <c r="G25" i="7"/>
  <c r="F42" i="1"/>
  <c r="G42" i="1"/>
  <c r="E14" i="11"/>
  <c r="E22" i="11"/>
  <c r="G31" i="10"/>
  <c r="H31" i="10"/>
  <c r="G22" i="10"/>
  <c r="G25" i="10"/>
  <c r="G27" i="10"/>
  <c r="H85" i="11"/>
  <c r="H17" i="11"/>
  <c r="H88" i="11"/>
  <c r="H87" i="11"/>
  <c r="C84" i="11"/>
  <c r="E34" i="11"/>
  <c r="E25" i="10"/>
  <c r="H23" i="10"/>
  <c r="E14" i="12"/>
  <c r="E13" i="12"/>
  <c r="C33" i="10"/>
  <c r="Q20" i="3"/>
  <c r="R20" i="3"/>
  <c r="R6" i="13"/>
  <c r="I12" i="7"/>
  <c r="I13" i="7"/>
  <c r="I14" i="7"/>
  <c r="I15" i="7"/>
  <c r="I16" i="7"/>
  <c r="I17" i="7"/>
  <c r="I18" i="7"/>
  <c r="I19" i="7"/>
  <c r="I20" i="7"/>
  <c r="I21" i="7"/>
  <c r="I26" i="7"/>
  <c r="K73" i="7"/>
  <c r="E67" i="7"/>
  <c r="E68" i="7"/>
  <c r="E26" i="7"/>
  <c r="E73" i="7"/>
  <c r="I24" i="7"/>
  <c r="H24" i="7"/>
  <c r="L5" i="13"/>
  <c r="L45" i="7"/>
  <c r="H24" i="11"/>
  <c r="H34" i="11"/>
  <c r="H18" i="11"/>
  <c r="B25" i="10"/>
  <c r="N4" i="13"/>
  <c r="C25" i="10"/>
  <c r="C23" i="10"/>
  <c r="E27" i="10"/>
  <c r="B27" i="10"/>
  <c r="N5" i="13"/>
  <c r="G23" i="7"/>
  <c r="H26" i="7"/>
  <c r="L7" i="13"/>
  <c r="G40" i="1"/>
  <c r="E44" i="1"/>
  <c r="R3" i="13"/>
  <c r="I44" i="1"/>
  <c r="G22" i="7"/>
  <c r="E13" i="11"/>
  <c r="E16" i="11"/>
  <c r="E18" i="11"/>
  <c r="E16" i="12"/>
  <c r="E22" i="12"/>
  <c r="H35" i="10"/>
  <c r="E32" i="10"/>
  <c r="C35" i="10"/>
  <c r="E37" i="11"/>
  <c r="C15" i="11"/>
  <c r="C25" i="11"/>
  <c r="C24" i="11"/>
  <c r="H25" i="10"/>
  <c r="H22" i="10"/>
  <c r="E22" i="10"/>
  <c r="Q17" i="3"/>
  <c r="E46" i="10"/>
  <c r="I22" i="7"/>
  <c r="H22" i="7"/>
  <c r="I25" i="7"/>
  <c r="H25" i="7"/>
  <c r="L6" i="13"/>
  <c r="K72" i="7"/>
  <c r="H30" i="11"/>
  <c r="H27" i="11"/>
  <c r="H31" i="11"/>
  <c r="H27" i="10"/>
  <c r="E18" i="12"/>
  <c r="C16" i="11"/>
  <c r="H28" i="12"/>
  <c r="C24" i="12"/>
  <c r="C16" i="12"/>
  <c r="C15" i="12"/>
  <c r="C25" i="12"/>
  <c r="E26" i="12"/>
  <c r="H32" i="10"/>
  <c r="H36" i="10"/>
  <c r="C34" i="10"/>
  <c r="E36" i="10"/>
  <c r="B36" i="10"/>
  <c r="N6" i="13"/>
  <c r="E26" i="11"/>
  <c r="G32" i="10"/>
  <c r="G36" i="10"/>
  <c r="C14" i="11"/>
  <c r="I23" i="7"/>
  <c r="H23" i="7"/>
  <c r="L4" i="13"/>
  <c r="C14" i="12"/>
  <c r="E23" i="11"/>
  <c r="E27" i="11"/>
  <c r="C26" i="11"/>
  <c r="C26" i="12"/>
  <c r="E23" i="12"/>
  <c r="E27" i="12"/>
  <c r="C36" i="10"/>
  <c r="C31" i="10"/>
  <c r="D4" i="3"/>
  <c r="K89" i="7"/>
  <c r="K90" i="7"/>
  <c r="J86" i="7"/>
  <c r="I42" i="7"/>
  <c r="I44" i="7"/>
  <c r="I45" i="7"/>
  <c r="I46" i="7"/>
  <c r="E39" i="11"/>
  <c r="B27" i="11"/>
  <c r="P3" i="13"/>
  <c r="E39" i="12"/>
  <c r="B27" i="12"/>
  <c r="P10" i="13"/>
  <c r="C27" i="11"/>
  <c r="C22" i="11"/>
  <c r="C27" i="12"/>
  <c r="C22" i="12"/>
  <c r="E81" i="7"/>
  <c r="E80" i="7"/>
  <c r="K77" i="7"/>
  <c r="K78" i="7"/>
  <c r="K79" i="7"/>
  <c r="K80" i="7"/>
  <c r="K81" i="7"/>
  <c r="K59" i="7"/>
  <c r="K60" i="7"/>
  <c r="K61" i="7"/>
  <c r="K62" i="7"/>
  <c r="K63" i="7"/>
  <c r="K64" i="7"/>
  <c r="K65" i="7"/>
  <c r="K66" i="7"/>
  <c r="K67" i="7"/>
  <c r="K68" i="7"/>
  <c r="L36" i="7"/>
  <c r="M36" i="7"/>
  <c r="N36" i="7"/>
  <c r="O36" i="7"/>
  <c r="P36" i="7"/>
  <c r="Q36" i="7"/>
  <c r="R36" i="7"/>
  <c r="S36" i="7"/>
  <c r="T36" i="7"/>
  <c r="V36" i="7"/>
  <c r="W36" i="7"/>
  <c r="I35" i="7"/>
  <c r="I34" i="7"/>
  <c r="I33" i="7"/>
  <c r="I32" i="7"/>
  <c r="I31" i="7"/>
  <c r="H31" i="7"/>
  <c r="L9" i="13"/>
  <c r="I30" i="7"/>
  <c r="K36" i="7"/>
  <c r="W27" i="7"/>
  <c r="V27" i="7"/>
  <c r="T27" i="7"/>
  <c r="S27" i="7"/>
  <c r="R27" i="7"/>
  <c r="Q27" i="7"/>
  <c r="P27" i="7"/>
  <c r="O27" i="7"/>
  <c r="N27" i="7"/>
  <c r="L27" i="7"/>
  <c r="K27" i="7"/>
  <c r="M27" i="7"/>
  <c r="I11" i="7"/>
  <c r="K76" i="7"/>
  <c r="K58" i="7"/>
  <c r="K10" i="7"/>
  <c r="L55" i="7"/>
  <c r="K38" i="7"/>
  <c r="K29" i="7"/>
  <c r="L69" i="7"/>
  <c r="L72" i="7"/>
  <c r="L71" i="7"/>
  <c r="L70" i="7"/>
  <c r="L54" i="7"/>
  <c r="L73" i="7"/>
  <c r="L58" i="7"/>
  <c r="L76" i="7"/>
  <c r="L59" i="7"/>
  <c r="L60" i="7"/>
  <c r="L61" i="7"/>
  <c r="L62" i="7"/>
  <c r="L63" i="7"/>
  <c r="L64" i="7"/>
  <c r="L65" i="7"/>
  <c r="L66" i="7"/>
  <c r="L67" i="7"/>
  <c r="L68" i="7"/>
  <c r="L77" i="7"/>
  <c r="L78" i="7"/>
  <c r="L79" i="7"/>
  <c r="L80" i="7"/>
  <c r="L81" i="7"/>
  <c r="L10" i="7"/>
  <c r="K57" i="7"/>
  <c r="K84" i="7"/>
  <c r="K85" i="7"/>
  <c r="M55" i="7"/>
  <c r="L39" i="7"/>
  <c r="K39" i="7"/>
  <c r="I39" i="7"/>
  <c r="L38" i="7"/>
  <c r="L29" i="7"/>
  <c r="M70" i="7"/>
  <c r="M69" i="7"/>
  <c r="M72" i="7"/>
  <c r="M71" i="7"/>
  <c r="M54" i="7"/>
  <c r="M73" i="7"/>
  <c r="K40" i="7"/>
  <c r="K86" i="7"/>
  <c r="M10" i="7"/>
  <c r="L57" i="7"/>
  <c r="L84" i="7"/>
  <c r="M58" i="7"/>
  <c r="M77" i="7"/>
  <c r="M80" i="7"/>
  <c r="M76" i="7"/>
  <c r="M59" i="7"/>
  <c r="M60" i="7"/>
  <c r="M61" i="7"/>
  <c r="M62" i="7"/>
  <c r="M63" i="7"/>
  <c r="M64" i="7"/>
  <c r="M65" i="7"/>
  <c r="M66" i="7"/>
  <c r="M67" i="7"/>
  <c r="M68" i="7"/>
  <c r="M78" i="7"/>
  <c r="M79" i="7"/>
  <c r="M81" i="7"/>
  <c r="L85" i="7"/>
  <c r="N55" i="7"/>
  <c r="M39" i="7"/>
  <c r="M38" i="7"/>
  <c r="M29" i="7"/>
  <c r="H30" i="7"/>
  <c r="L8" i="13"/>
  <c r="N71" i="7"/>
  <c r="N70" i="7"/>
  <c r="N69" i="7"/>
  <c r="N72" i="7"/>
  <c r="N54" i="7"/>
  <c r="N73" i="7"/>
  <c r="L86" i="7"/>
  <c r="L40" i="7"/>
  <c r="M85" i="7"/>
  <c r="M40" i="7"/>
  <c r="M57" i="7"/>
  <c r="M84" i="7"/>
  <c r="N10" i="7"/>
  <c r="N77" i="7"/>
  <c r="N78" i="7"/>
  <c r="N79" i="7"/>
  <c r="N80" i="7"/>
  <c r="N81" i="7"/>
  <c r="N76" i="7"/>
  <c r="N60" i="7"/>
  <c r="N62" i="7"/>
  <c r="N64" i="7"/>
  <c r="N58" i="7"/>
  <c r="N59" i="7"/>
  <c r="N61" i="7"/>
  <c r="N63" i="7"/>
  <c r="N65" i="7"/>
  <c r="N66" i="7"/>
  <c r="N67" i="7"/>
  <c r="N68" i="7"/>
  <c r="O55" i="7"/>
  <c r="N38" i="7"/>
  <c r="N29" i="7"/>
  <c r="O72" i="7"/>
  <c r="O71" i="7"/>
  <c r="O70" i="7"/>
  <c r="O69" i="7"/>
  <c r="O54" i="7"/>
  <c r="O73" i="7"/>
  <c r="M86" i="7"/>
  <c r="O76" i="7"/>
  <c r="O59" i="7"/>
  <c r="O60" i="7"/>
  <c r="O61" i="7"/>
  <c r="O62" i="7"/>
  <c r="O63" i="7"/>
  <c r="O64" i="7"/>
  <c r="O65" i="7"/>
  <c r="O66" i="7"/>
  <c r="O67" i="7"/>
  <c r="O68" i="7"/>
  <c r="O77" i="7"/>
  <c r="O78" i="7"/>
  <c r="O79" i="7"/>
  <c r="O80" i="7"/>
  <c r="O81" i="7"/>
  <c r="O58" i="7"/>
  <c r="N57" i="7"/>
  <c r="N84" i="7"/>
  <c r="O10" i="7"/>
  <c r="N85" i="7"/>
  <c r="P55" i="7"/>
  <c r="N39" i="7"/>
  <c r="O38" i="7"/>
  <c r="O29" i="7"/>
  <c r="P69" i="7"/>
  <c r="P72" i="7"/>
  <c r="P71" i="7"/>
  <c r="P70" i="7"/>
  <c r="P54" i="7"/>
  <c r="P73" i="7"/>
  <c r="N86" i="7"/>
  <c r="N40" i="7"/>
  <c r="O85" i="7"/>
  <c r="P10" i="7"/>
  <c r="O57" i="7"/>
  <c r="O84" i="7"/>
  <c r="P58" i="7"/>
  <c r="P76" i="7"/>
  <c r="P59" i="7"/>
  <c r="P60" i="7"/>
  <c r="P61" i="7"/>
  <c r="P62" i="7"/>
  <c r="P63" i="7"/>
  <c r="P64" i="7"/>
  <c r="P65" i="7"/>
  <c r="P66" i="7"/>
  <c r="P67" i="7"/>
  <c r="P68" i="7"/>
  <c r="P77" i="7"/>
  <c r="P78" i="7"/>
  <c r="P79" i="7"/>
  <c r="P80" i="7"/>
  <c r="P81" i="7"/>
  <c r="O39" i="7"/>
  <c r="P39" i="7"/>
  <c r="Q55" i="7"/>
  <c r="P38" i="7"/>
  <c r="P29" i="7"/>
  <c r="Q70" i="7"/>
  <c r="Q69" i="7"/>
  <c r="Q72" i="7"/>
  <c r="Q71" i="7"/>
  <c r="Q54" i="7"/>
  <c r="Q73" i="7"/>
  <c r="O86" i="7"/>
  <c r="O40" i="7"/>
  <c r="Q58" i="7"/>
  <c r="Q77" i="7"/>
  <c r="Q78" i="7"/>
  <c r="Q79" i="7"/>
  <c r="Q81" i="7"/>
  <c r="Q76" i="7"/>
  <c r="Q59" i="7"/>
  <c r="Q60" i="7"/>
  <c r="Q61" i="7"/>
  <c r="Q62" i="7"/>
  <c r="Q63" i="7"/>
  <c r="Q64" i="7"/>
  <c r="Q65" i="7"/>
  <c r="Q66" i="7"/>
  <c r="Q67" i="7"/>
  <c r="Q68" i="7"/>
  <c r="Q80" i="7"/>
  <c r="P85" i="7"/>
  <c r="P40" i="7"/>
  <c r="Q10" i="7"/>
  <c r="P57" i="7"/>
  <c r="P84" i="7"/>
  <c r="R55" i="7"/>
  <c r="Q38" i="7"/>
  <c r="Q29" i="7"/>
  <c r="R71" i="7"/>
  <c r="R70" i="7"/>
  <c r="R69" i="7"/>
  <c r="R72" i="7"/>
  <c r="R54" i="7"/>
  <c r="R73" i="7"/>
  <c r="P86" i="7"/>
  <c r="R77" i="7"/>
  <c r="R78" i="7"/>
  <c r="R79" i="7"/>
  <c r="R80" i="7"/>
  <c r="R81" i="7"/>
  <c r="R59" i="7"/>
  <c r="R61" i="7"/>
  <c r="R63" i="7"/>
  <c r="R58" i="7"/>
  <c r="R76" i="7"/>
  <c r="R60" i="7"/>
  <c r="R62" i="7"/>
  <c r="R64" i="7"/>
  <c r="R65" i="7"/>
  <c r="R66" i="7"/>
  <c r="R67" i="7"/>
  <c r="R68" i="7"/>
  <c r="R10" i="7"/>
  <c r="Q57" i="7"/>
  <c r="Q84" i="7"/>
  <c r="Q85" i="7"/>
  <c r="Q40" i="7"/>
  <c r="S55" i="7"/>
  <c r="T55" i="7"/>
  <c r="R39" i="7"/>
  <c r="Q39" i="7"/>
  <c r="T54" i="7"/>
  <c r="U55" i="7"/>
  <c r="R38" i="7"/>
  <c r="R29" i="7"/>
  <c r="S71" i="7"/>
  <c r="S70" i="7"/>
  <c r="S72" i="7"/>
  <c r="S69" i="7"/>
  <c r="S54" i="7"/>
  <c r="S73" i="7"/>
  <c r="Q86" i="7"/>
  <c r="S76" i="7"/>
  <c r="S59" i="7"/>
  <c r="S60" i="7"/>
  <c r="S61" i="7"/>
  <c r="S62" i="7"/>
  <c r="S63" i="7"/>
  <c r="S64" i="7"/>
  <c r="S65" i="7"/>
  <c r="S66" i="7"/>
  <c r="S67" i="7"/>
  <c r="S68" i="7"/>
  <c r="S77" i="7"/>
  <c r="S78" i="7"/>
  <c r="S79" i="7"/>
  <c r="S80" i="7"/>
  <c r="S81" i="7"/>
  <c r="S58" i="7"/>
  <c r="S10" i="7"/>
  <c r="T10" i="7"/>
  <c r="R57" i="7"/>
  <c r="R84" i="7"/>
  <c r="R85" i="7"/>
  <c r="R40" i="7"/>
  <c r="U10" i="7"/>
  <c r="V10" i="7"/>
  <c r="W10" i="7"/>
  <c r="V55" i="7"/>
  <c r="U71" i="7"/>
  <c r="U80" i="7"/>
  <c r="U79" i="7"/>
  <c r="U76" i="7"/>
  <c r="U67" i="7"/>
  <c r="U70" i="7"/>
  <c r="U69" i="7"/>
  <c r="U64" i="7"/>
  <c r="U63" i="7"/>
  <c r="U78" i="7"/>
  <c r="U66" i="7"/>
  <c r="U77" i="7"/>
  <c r="U62" i="7"/>
  <c r="U81" i="7"/>
  <c r="U60" i="7"/>
  <c r="U58" i="7"/>
  <c r="U73" i="7"/>
  <c r="U61" i="7"/>
  <c r="U72" i="7"/>
  <c r="U54" i="7"/>
  <c r="U68" i="7"/>
  <c r="U65" i="7"/>
  <c r="U59" i="7"/>
  <c r="S38" i="7"/>
  <c r="S29" i="7"/>
  <c r="T69" i="7"/>
  <c r="T72" i="7"/>
  <c r="T71" i="7"/>
  <c r="T70" i="7"/>
  <c r="T73" i="7"/>
  <c r="R86" i="7"/>
  <c r="T58" i="7"/>
  <c r="T76" i="7"/>
  <c r="T59" i="7"/>
  <c r="T60" i="7"/>
  <c r="T61" i="7"/>
  <c r="T62" i="7"/>
  <c r="T63" i="7"/>
  <c r="T64" i="7"/>
  <c r="T65" i="7"/>
  <c r="T66" i="7"/>
  <c r="T67" i="7"/>
  <c r="T68" i="7"/>
  <c r="T77" i="7"/>
  <c r="T78" i="7"/>
  <c r="T79" i="7"/>
  <c r="T80" i="7"/>
  <c r="T81" i="7"/>
  <c r="S85" i="7"/>
  <c r="S40" i="7"/>
  <c r="S57" i="7"/>
  <c r="S84" i="7"/>
  <c r="S39" i="7"/>
  <c r="U57" i="7"/>
  <c r="U84" i="7"/>
  <c r="U29" i="7"/>
  <c r="U38" i="7"/>
  <c r="U85" i="7"/>
  <c r="V54" i="7"/>
  <c r="W55" i="7"/>
  <c r="W54" i="7"/>
  <c r="T38" i="7"/>
  <c r="T29" i="7"/>
  <c r="V70" i="7"/>
  <c r="V69" i="7"/>
  <c r="V72" i="7"/>
  <c r="V71" i="7"/>
  <c r="V73" i="7"/>
  <c r="S86" i="7"/>
  <c r="V58" i="7"/>
  <c r="V77" i="7"/>
  <c r="V78" i="7"/>
  <c r="V80" i="7"/>
  <c r="V76" i="7"/>
  <c r="V59" i="7"/>
  <c r="V60" i="7"/>
  <c r="V61" i="7"/>
  <c r="V62" i="7"/>
  <c r="V63" i="7"/>
  <c r="V64" i="7"/>
  <c r="V65" i="7"/>
  <c r="V66" i="7"/>
  <c r="V67" i="7"/>
  <c r="V68" i="7"/>
  <c r="V79" i="7"/>
  <c r="V81" i="7"/>
  <c r="T57" i="7"/>
  <c r="T84" i="7"/>
  <c r="T85" i="7"/>
  <c r="T40" i="7"/>
  <c r="V39" i="7"/>
  <c r="T39" i="7"/>
  <c r="U40" i="7"/>
  <c r="U86" i="7"/>
  <c r="V38" i="7"/>
  <c r="V29" i="7"/>
  <c r="W70" i="7"/>
  <c r="J70" i="7"/>
  <c r="W71" i="7"/>
  <c r="J71" i="7"/>
  <c r="W69" i="7"/>
  <c r="J69" i="7"/>
  <c r="W72" i="7"/>
  <c r="J72" i="7"/>
  <c r="W73" i="7"/>
  <c r="J73" i="7"/>
  <c r="T86" i="7"/>
  <c r="V57" i="7"/>
  <c r="V84" i="7"/>
  <c r="W77" i="7"/>
  <c r="W78" i="7"/>
  <c r="W79" i="7"/>
  <c r="W80" i="7"/>
  <c r="W81" i="7"/>
  <c r="W76" i="7"/>
  <c r="W60" i="7"/>
  <c r="W62" i="7"/>
  <c r="W64" i="7"/>
  <c r="W58" i="7"/>
  <c r="W59" i="7"/>
  <c r="W61" i="7"/>
  <c r="W63" i="7"/>
  <c r="W65" i="7"/>
  <c r="W66" i="7"/>
  <c r="W67" i="7"/>
  <c r="W68" i="7"/>
  <c r="V85" i="7"/>
  <c r="I27" i="7"/>
  <c r="V40" i="7"/>
  <c r="W38" i="7"/>
  <c r="W29" i="7"/>
  <c r="I58" i="7"/>
  <c r="I70" i="7"/>
  <c r="I69" i="7"/>
  <c r="I71" i="7"/>
  <c r="I72" i="7"/>
  <c r="I73" i="7"/>
  <c r="J81" i="7"/>
  <c r="I81" i="7"/>
  <c r="J80" i="7"/>
  <c r="I80" i="7"/>
  <c r="J79" i="7"/>
  <c r="I79" i="7"/>
  <c r="J78" i="7"/>
  <c r="I78" i="7"/>
  <c r="J68" i="7"/>
  <c r="I68" i="7"/>
  <c r="J67" i="7"/>
  <c r="I67" i="7"/>
  <c r="J65" i="7"/>
  <c r="I65" i="7"/>
  <c r="J64" i="7"/>
  <c r="I64" i="7"/>
  <c r="J63" i="7"/>
  <c r="I63" i="7"/>
  <c r="J62" i="7"/>
  <c r="I62" i="7"/>
  <c r="J61" i="7"/>
  <c r="I61" i="7"/>
  <c r="J60" i="7"/>
  <c r="I60" i="7"/>
  <c r="J59" i="7"/>
  <c r="I59" i="7"/>
  <c r="J77" i="7"/>
  <c r="I77" i="7"/>
  <c r="J76" i="7"/>
  <c r="I76" i="7"/>
  <c r="J66" i="7"/>
  <c r="I66" i="7"/>
  <c r="V86" i="7"/>
  <c r="W85" i="7"/>
  <c r="U93" i="7"/>
  <c r="J58" i="7"/>
  <c r="W57" i="7"/>
  <c r="W84" i="7"/>
  <c r="I36" i="7"/>
  <c r="W39" i="7"/>
  <c r="I87" i="7"/>
  <c r="W40" i="7"/>
  <c r="I40" i="7"/>
  <c r="I85" i="7"/>
  <c r="P93" i="7"/>
  <c r="L93" i="7"/>
  <c r="S93" i="7"/>
  <c r="R93" i="7"/>
  <c r="Q93" i="7"/>
  <c r="O93" i="7"/>
  <c r="W93" i="7"/>
  <c r="W86" i="7"/>
  <c r="I86" i="7"/>
  <c r="I89" i="7"/>
  <c r="N93" i="7"/>
  <c r="M93" i="7"/>
  <c r="K93" i="7"/>
  <c r="K94" i="7"/>
  <c r="K95" i="7"/>
  <c r="V93" i="7"/>
  <c r="T93" i="7"/>
  <c r="H87" i="7"/>
  <c r="L10" i="13"/>
  <c r="I90" i="7"/>
  <c r="J42" i="7"/>
  <c r="J46" i="7"/>
  <c r="L46" i="7"/>
  <c r="L94" i="7"/>
  <c r="L95" i="7"/>
  <c r="M94" i="7"/>
  <c r="M95" i="7"/>
  <c r="N94" i="7"/>
  <c r="N95" i="7"/>
  <c r="O94" i="7"/>
  <c r="O95" i="7"/>
  <c r="P94" i="7"/>
  <c r="P95" i="7"/>
  <c r="Q94" i="7"/>
  <c r="Q95" i="7"/>
  <c r="R94" i="7"/>
  <c r="R95" i="7"/>
  <c r="S94" i="7"/>
  <c r="S95" i="7"/>
  <c r="T94" i="7"/>
  <c r="T95" i="7"/>
  <c r="U94" i="7"/>
  <c r="U95" i="7"/>
  <c r="V94" i="7"/>
  <c r="V95" i="7"/>
  <c r="W94" i="7"/>
  <c r="W95" i="7"/>
  <c r="X95" i="7"/>
  <c r="J96" i="7"/>
  <c r="Q18" i="3"/>
  <c r="R17" i="3"/>
  <c r="D9" i="3"/>
  <c r="E9" i="3"/>
  <c r="F9" i="3"/>
  <c r="G9" i="3"/>
  <c r="H9" i="3"/>
  <c r="I9" i="3"/>
  <c r="J9" i="3"/>
  <c r="K9" i="3"/>
  <c r="L9" i="3"/>
  <c r="M9" i="3"/>
  <c r="N9" i="3"/>
  <c r="O9" i="3"/>
  <c r="P9" i="3"/>
  <c r="G16" i="11"/>
  <c r="E50" i="11"/>
  <c r="C49" i="11"/>
  <c r="R18" i="3"/>
  <c r="E47" i="10"/>
  <c r="E45" i="10"/>
  <c r="G14" i="11"/>
  <c r="G46" i="10"/>
  <c r="F46" i="10"/>
  <c r="C46" i="10"/>
  <c r="N8" i="13"/>
  <c r="E46" i="11"/>
  <c r="P4" i="13"/>
  <c r="C50" i="11"/>
  <c r="H29" i="11"/>
  <c r="G18" i="11"/>
  <c r="H21" i="11"/>
  <c r="G34" i="11"/>
  <c r="G13" i="11"/>
  <c r="G45" i="10"/>
  <c r="H13" i="11"/>
  <c r="G47" i="10"/>
  <c r="F47" i="10"/>
  <c r="C47" i="10"/>
  <c r="N9" i="13"/>
  <c r="F45" i="10"/>
  <c r="B47" i="10"/>
  <c r="B46" i="10"/>
  <c r="C45" i="10"/>
  <c r="N7" i="13"/>
  <c r="B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L3" authorId="0" shapeId="0" xr:uid="{00000000-0006-0000-0000-000001000000}">
      <text>
        <r>
          <rPr>
            <sz val="9"/>
            <color indexed="81"/>
            <rFont val="Tahoma"/>
            <family val="2"/>
          </rPr>
          <t>Begroting dient aan te sluiten op de maatregelen zoals ingevoerd op tabblad 7.1.f Hiervoor zijn deze controles ingebouwd.</t>
        </r>
      </text>
    </comment>
    <comment ref="N3" authorId="0" shapeId="0" xr:uid="{00000000-0006-0000-0000-000002000000}">
      <text>
        <r>
          <rPr>
            <sz val="9"/>
            <color indexed="81"/>
            <rFont val="Tahoma"/>
            <family val="2"/>
          </rPr>
          <t xml:space="preserve">De waarde mag geen negatief getal zijn. </t>
        </r>
      </text>
    </comment>
    <comment ref="P3" authorId="0" shapeId="0" xr:uid="{00000000-0006-0000-0000-000003000000}">
      <text>
        <r>
          <rPr>
            <sz val="9"/>
            <color indexed="81"/>
            <rFont val="Tahoma"/>
            <family val="2"/>
          </rPr>
          <t xml:space="preserve">De waarde mag geen negatief getal zijn. </t>
        </r>
      </text>
    </comment>
    <comment ref="R3" authorId="0" shapeId="0" xr:uid="{00000000-0006-0000-0000-000004000000}">
      <text>
        <r>
          <rPr>
            <sz val="9"/>
            <color indexed="81"/>
            <rFont val="Tahoma"/>
            <family val="2"/>
          </rPr>
          <t>Betreft controle of optelling samenvatting per categorie overeen komt met optelling individuele maatregelen. Is dit niet het geval controleer of overal een categorie is gekozen.</t>
        </r>
      </text>
    </comment>
    <comment ref="B4" authorId="0" shapeId="0" xr:uid="{00000000-0006-0000-0000-000005000000}">
      <text>
        <r>
          <rPr>
            <sz val="9"/>
            <color indexed="81"/>
            <rFont val="Tahoma"/>
            <family val="2"/>
          </rPr>
          <t>Vul hier de naam van uw gemeente in: "gemeente …"</t>
        </r>
      </text>
    </comment>
    <comment ref="L4" authorId="0" shapeId="0" xr:uid="{00000000-0006-0000-0000-000006000000}">
      <text>
        <r>
          <rPr>
            <sz val="9"/>
            <color indexed="81"/>
            <rFont val="Tahoma"/>
            <family val="2"/>
          </rPr>
          <t>Begroting dient aan te sluiten op de maatregelen zoals ingevoerd op tabblad 7.1.f Hiervoor zijn deze controles ingebouwd.</t>
        </r>
      </text>
    </comment>
    <comment ref="N4" authorId="0" shapeId="0" xr:uid="{00000000-0006-0000-0000-000007000000}">
      <text>
        <r>
          <rPr>
            <sz val="9"/>
            <color indexed="81"/>
            <rFont val="Tahoma"/>
            <family val="2"/>
          </rPr>
          <t xml:space="preserve">De waarde mag geen negatief getal zijn. </t>
        </r>
      </text>
    </comment>
    <comment ref="P4" authorId="0" shapeId="0" xr:uid="{00000000-0006-0000-0000-000008000000}">
      <text>
        <r>
          <rPr>
            <sz val="9"/>
            <color indexed="81"/>
            <rFont val="Tahoma"/>
            <family val="2"/>
          </rPr>
          <t>Betreft controle of het totaal woningaantal per segment overeenkomt met de optelling van de woningtypen in het segment.</t>
        </r>
      </text>
    </comment>
    <comment ref="L5" authorId="0" shapeId="0" xr:uid="{00000000-0006-0000-0000-000009000000}">
      <text>
        <r>
          <rPr>
            <sz val="9"/>
            <color indexed="81"/>
            <rFont val="Tahoma"/>
            <family val="2"/>
          </rPr>
          <t>Begroting dient aan te sluiten op de maatregelen zoals ingevoerd op tabblad 7.1.f Hiervoor zijn deze controles ingebouwd.</t>
        </r>
      </text>
    </comment>
    <comment ref="N5" authorId="0" shapeId="0" xr:uid="{00000000-0006-0000-0000-00000A000000}">
      <text>
        <r>
          <rPr>
            <sz val="9"/>
            <color indexed="81"/>
            <rFont val="Tahoma"/>
            <family val="2"/>
          </rPr>
          <t xml:space="preserve">De waarde mag geen negatief getal zijn. </t>
        </r>
      </text>
    </comment>
    <comment ref="P5" authorId="0" shapeId="0" xr:uid="{00000000-0006-0000-0000-00000B000000}">
      <text>
        <r>
          <rPr>
            <sz val="9"/>
            <color indexed="81"/>
            <rFont val="Tahoma"/>
            <family val="2"/>
          </rPr>
          <t>Betreft controle of het totaal woningaantal per segment overeenkomt met de optelling van de woningtypen in het segment.</t>
        </r>
      </text>
    </comment>
    <comment ref="B6" authorId="0" shapeId="0" xr:uid="{00000000-0006-0000-0000-00000C000000}">
      <text>
        <r>
          <rPr>
            <sz val="9"/>
            <color indexed="81"/>
            <rFont val="Tahoma"/>
            <family val="2"/>
          </rPr>
          <t>Vul hier de naam van uw project in: "…"</t>
        </r>
      </text>
    </comment>
    <comment ref="L6" authorId="0" shapeId="0" xr:uid="{00000000-0006-0000-0000-00000D000000}">
      <text>
        <r>
          <rPr>
            <sz val="9"/>
            <color indexed="81"/>
            <rFont val="Tahoma"/>
            <family val="2"/>
          </rPr>
          <t>Begroting dient aan te sluiten op de maatregelen zoals ingevoerd op tabblad 7.1.f Hiervoor zijn deze controles ingebouwd.</t>
        </r>
      </text>
    </comment>
    <comment ref="N6" authorId="0" shapeId="0" xr:uid="{00000000-0006-0000-0000-00000E000000}">
      <text>
        <r>
          <rPr>
            <sz val="9"/>
            <color indexed="81"/>
            <rFont val="Tahoma"/>
            <family val="2"/>
          </rPr>
          <t xml:space="preserve">De waarde mag geen negatief getal zijn. </t>
        </r>
      </text>
    </comment>
    <comment ref="P6" authorId="0" shapeId="0" xr:uid="{00000000-0006-0000-0000-00000F000000}">
      <text>
        <r>
          <rPr>
            <sz val="9"/>
            <color indexed="81"/>
            <rFont val="Tahoma"/>
            <family val="2"/>
          </rPr>
          <t>Betreft controle of het totaal woningaantal per segment overeenkomt met de optelling van de woningtypen in het segment.</t>
        </r>
      </text>
    </comment>
    <comment ref="R6" authorId="0" shapeId="0" xr:uid="{00000000-0006-0000-0000-000010000000}">
      <text>
        <r>
          <rPr>
            <sz val="9"/>
            <color indexed="81"/>
            <rFont val="Tahoma"/>
            <family val="2"/>
          </rPr>
          <t xml:space="preserve">Controle of alle woningenaantallen ook volledig zijn verdeeld over de jaren
</t>
        </r>
      </text>
    </comment>
    <comment ref="L7" authorId="0" shapeId="0" xr:uid="{00000000-0006-0000-0000-000011000000}">
      <text>
        <r>
          <rPr>
            <sz val="9"/>
            <color indexed="81"/>
            <rFont val="Tahoma"/>
            <family val="2"/>
          </rPr>
          <t>Begroting dient aan te sluiten op de maatregelen zoals ingevoerd op tabblad 7.1.f Hiervoor zijn deze controles ingebouwd.</t>
        </r>
      </text>
    </comment>
    <comment ref="N7" authorId="0" shapeId="0" xr:uid="{00000000-0006-0000-0000-000012000000}">
      <text>
        <r>
          <rPr>
            <sz val="9"/>
            <color indexed="81"/>
            <rFont val="Tahoma"/>
            <family val="2"/>
          </rPr>
          <t xml:space="preserve">Woningaantal tabblad 7.1.g moet overeenkomen met tabbladen 7.1.d + 7.1.e
</t>
        </r>
      </text>
    </comment>
    <comment ref="P7" authorId="0" shapeId="0" xr:uid="{00000000-0006-0000-0000-000013000000}">
      <text>
        <r>
          <rPr>
            <sz val="9"/>
            <color indexed="81"/>
            <rFont val="Tahoma"/>
            <family val="2"/>
          </rPr>
          <t>Betreft controle of het totaal woningaantal per segment overeenkomt met de optelling van de woningtypen in het segment.</t>
        </r>
      </text>
    </comment>
    <comment ref="B8" authorId="0" shapeId="0" xr:uid="{00000000-0006-0000-0000-000014000000}">
      <text>
        <r>
          <rPr>
            <sz val="9"/>
            <color indexed="81"/>
            <rFont val="Tahoma"/>
            <family val="2"/>
          </rPr>
          <t>Vul hier de plaatsnaam in waar uw project is gesitueerd: "…"</t>
        </r>
      </text>
    </comment>
    <comment ref="L8" authorId="0" shapeId="0" xr:uid="{00000000-0006-0000-0000-000015000000}">
      <text>
        <r>
          <rPr>
            <sz val="9"/>
            <color indexed="81"/>
            <rFont val="Tahoma"/>
            <family val="2"/>
          </rPr>
          <t>Het totaal bedrag dat volgt uit de begroting dient aan te sluiten op de totale grondopbrengsten zoals deze zijn ingevoerd op tabblad 7.1.d. Hiervoor is deze controle ingebouwd.</t>
        </r>
      </text>
    </comment>
    <comment ref="N8" authorId="0" shapeId="0" xr:uid="{00000000-0006-0000-0000-000016000000}">
      <text>
        <r>
          <rPr>
            <sz val="9"/>
            <color indexed="81"/>
            <rFont val="Tahoma"/>
            <family val="2"/>
          </rPr>
          <t>Woningaantal tabblad 6.1.g moet overeenkomen met tabbladen 7.1.d + 7.1.e</t>
        </r>
      </text>
    </comment>
    <comment ref="L9" authorId="0" shapeId="0" xr:uid="{00000000-0006-0000-0000-000017000000}">
      <text>
        <r>
          <rPr>
            <sz val="9"/>
            <color indexed="81"/>
            <rFont val="Tahoma"/>
            <family val="2"/>
          </rPr>
          <t>Het totaal bedrag dat volgt uit de begroting dient aan te sluiten op de totale opbrengsten uit kostenverhaal zoals deze zijn ingevoerd op tabblad 7.1.e. Hiervoor is deze controle ingebouwd.</t>
        </r>
      </text>
    </comment>
    <comment ref="N9" authorId="0" shapeId="0" xr:uid="{00000000-0006-0000-0000-000018000000}">
      <text>
        <r>
          <rPr>
            <sz val="9"/>
            <color indexed="81"/>
            <rFont val="Tahoma"/>
            <family val="2"/>
          </rPr>
          <t>Woningaantal tabblad 7.1.g moet overeenkomen met tabbladen 7.1.d + 7.1.e</t>
        </r>
      </text>
    </comment>
    <comment ref="L10" authorId="0" shapeId="0" xr:uid="{00000000-0006-0000-0000-000019000000}">
      <text>
        <r>
          <rPr>
            <sz val="9"/>
            <color indexed="81"/>
            <rFont val="Tahoma"/>
            <family val="2"/>
          </rPr>
          <t>Controle contante waarde cel I86 = cel I87</t>
        </r>
      </text>
    </comment>
    <comment ref="P10" authorId="0" shapeId="0" xr:uid="{00000000-0006-0000-0000-00001A000000}">
      <text>
        <r>
          <rPr>
            <sz val="9"/>
            <color indexed="81"/>
            <rFont val="Tahoma"/>
            <family val="2"/>
          </rPr>
          <t xml:space="preserve">De waarde mag geen negatief getal zijn.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K10" authorId="0" shapeId="0" xr:uid="{00000000-0006-0000-0100-000001000000}">
      <text>
        <r>
          <rPr>
            <sz val="9"/>
            <color indexed="81"/>
            <rFont val="Tahoma"/>
            <family val="2"/>
          </rPr>
          <t xml:space="preserve">In de geel gearceerde cellen onder de jaartallen, dient u de begrote kosten te verdelen over de jaarschijven, conform de verwachte planning en fasering van het project. De bedragen die u invoert dienen allemaal het prijspeil te hebben zoals aangegeven in cel J6. </t>
        </r>
      </text>
    </comment>
    <comment ref="J11" authorId="0" shapeId="0" xr:uid="{00000000-0006-0000-0100-000002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E20" authorId="0" shapeId="0" xr:uid="{00000000-0006-0000-0100-000003000000}">
      <text>
        <r>
          <rPr>
            <sz val="9"/>
            <color indexed="81"/>
            <rFont val="Tahoma"/>
            <family val="2"/>
          </rPr>
          <t>In deze cel is ruimte om een specifieke kostenpost te benoemen. 
De tekst in de cel mag dan worden overschreven.</t>
        </r>
      </text>
    </comment>
    <comment ref="E21" authorId="0" shapeId="0" xr:uid="{00000000-0006-0000-0100-000004000000}">
      <text>
        <r>
          <rPr>
            <sz val="9"/>
            <color indexed="81"/>
            <rFont val="Tahoma"/>
            <family val="2"/>
          </rPr>
          <t>In deze cel is ruimte om een specifieke kostenpost te benoemen. 
De tekst in de cel mag dan worden overschreven.</t>
        </r>
      </text>
    </comment>
    <comment ref="H22" authorId="0" shapeId="0" xr:uid="{00000000-0006-0000-0100-000005000000}">
      <text>
        <r>
          <rPr>
            <sz val="9"/>
            <color indexed="81"/>
            <rFont val="Tahoma"/>
            <family val="2"/>
          </rPr>
          <t>Begroting dient aan te sluiten op de maatregelen zoals ingevoerd op tabblad 6.1.f Hiervoor zijn deze controles ingebouwd.</t>
        </r>
      </text>
    </comment>
    <comment ref="K29" authorId="0" shapeId="0" xr:uid="{00000000-0006-0000-0100-000006000000}">
      <text>
        <r>
          <rPr>
            <sz val="9"/>
            <color indexed="81"/>
            <rFont val="Tahoma"/>
            <family val="2"/>
          </rPr>
          <t xml:space="preserve">In de geel gearceerde cellen onder de jaartallen, dient u de begrote opbrengsten te verdelen over de jaarschijven, conform de verwachte planning en fasering van het project. De bedragen die u invoert dienen allemaal het prijspeil te hebben zoals aangegeven in cel J6. </t>
        </r>
      </text>
    </comment>
    <comment ref="H30" authorId="0" shapeId="0" xr:uid="{00000000-0006-0000-0100-000007000000}">
      <text>
        <r>
          <rPr>
            <sz val="9"/>
            <color indexed="81"/>
            <rFont val="Tahoma"/>
            <family val="2"/>
          </rPr>
          <t>Het totaalbedrag dat volgt uit de begroting dient aan te sluiten op de totale grondopbrengsten zoals deze zijn ingevoerd op tabblad 6.1.b. Hiervoor is deze controle ingebouwd.</t>
        </r>
      </text>
    </comment>
    <comment ref="J30" authorId="0" shapeId="0" xr:uid="{00000000-0006-0000-0100-000008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H31" authorId="0" shapeId="0" xr:uid="{00000000-0006-0000-0100-000009000000}">
      <text>
        <r>
          <rPr>
            <sz val="9"/>
            <color indexed="81"/>
            <rFont val="Tahoma"/>
            <family val="2"/>
          </rPr>
          <t>Het totaalbedrag dat volgt uit de begroting dient aan te sluiten op de totale opbrengsten uit kostenverhaal zoals deze zijn ingevoerd op tabblad 6.1.c Hiervoor is deze controle ingebouwd.</t>
        </r>
      </text>
    </comment>
    <comment ref="E34" authorId="0" shapeId="0" xr:uid="{00000000-0006-0000-0100-00000A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E35" authorId="0" shapeId="0" xr:uid="{00000000-0006-0000-0100-00000B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J44" authorId="0" shapeId="0" xr:uid="{00000000-0006-0000-0100-00000C000000}">
      <text>
        <r>
          <rPr>
            <sz val="9"/>
            <color indexed="81"/>
            <rFont val="Tahoma"/>
            <family val="2"/>
          </rPr>
          <t>Hier dient de gemeentelijke bijdrage te worden ingevoerd conform het aanvraagformulier.</t>
        </r>
      </text>
    </comment>
    <comment ref="J45" authorId="0" shapeId="0" xr:uid="{00000000-0006-0000-0100-00000D000000}">
      <text>
        <r>
          <rPr>
            <sz val="9"/>
            <color indexed="81"/>
            <rFont val="Tahoma"/>
            <family val="2"/>
          </rPr>
          <t>Hier dient de bijdrage van overige overheden (niet zijnde het Rijk) te worden ingevoerd conform het aanvraagformulier.</t>
        </r>
      </text>
    </comment>
    <comment ref="H87" authorId="0" shapeId="0" xr:uid="{00000000-0006-0000-0100-00000E000000}">
      <text>
        <r>
          <rPr>
            <sz val="9"/>
            <color indexed="81"/>
            <rFont val="Tahoma"/>
            <family val="2"/>
          </rPr>
          <t>Controle contante waarde cel I86 = cel I87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7" authorId="0" shapeId="0" xr:uid="{00000000-0006-0000-0200-000001000000}">
      <text>
        <r>
          <rPr>
            <sz val="9"/>
            <color indexed="81"/>
            <rFont val="Tahoma"/>
            <family val="2"/>
          </rPr>
          <t>Vul hier het oppervlak van het totale plangebied in waarop de WBI-aanvraag betrekking heeft inclusief de te handhaven delen/gebieden.</t>
        </r>
      </text>
    </comment>
    <comment ref="E8" authorId="0" shapeId="0" xr:uid="{00000000-0006-0000-0200-000002000000}">
      <text>
        <r>
          <rPr>
            <sz val="9"/>
            <color indexed="81"/>
            <rFont val="Tahoma"/>
            <family val="2"/>
          </rPr>
          <t>Vul hier het oppervlak in van de te handhaven delen/gebieden.</t>
        </r>
      </text>
    </comment>
    <comment ref="B9" authorId="0" shapeId="0" xr:uid="{00000000-0006-0000-0200-000003000000}">
      <text>
        <r>
          <rPr>
            <sz val="9"/>
            <color indexed="81"/>
            <rFont val="Tahoma"/>
            <family val="2"/>
          </rPr>
          <t xml:space="preserve">De waarde mag geen negatief getal zijn. </t>
        </r>
      </text>
    </comment>
    <comment ref="E12" authorId="0" shapeId="0" xr:uid="{00000000-0006-0000-0200-000004000000}">
      <text>
        <r>
          <rPr>
            <sz val="9"/>
            <color indexed="81"/>
            <rFont val="Tahoma"/>
            <family val="2"/>
          </rPr>
          <t xml:space="preserve">Op de "…", kunt u een beknopte omschrijving geven bijvoorbeeld: school, kantoor etc. </t>
        </r>
      </text>
    </comment>
    <comment ref="E13" authorId="0" shapeId="0" xr:uid="{00000000-0006-0000-0200-000005000000}">
      <text>
        <r>
          <rPr>
            <sz val="9"/>
            <color indexed="81"/>
            <rFont val="Tahoma"/>
            <family val="2"/>
          </rPr>
          <t>Vul hier het te slopen bouwvolume in</t>
        </r>
      </text>
    </comment>
    <comment ref="C23" authorId="0" shapeId="0" xr:uid="{00000000-0006-0000-0200-000006000000}">
      <text>
        <r>
          <rPr>
            <b/>
            <sz val="9"/>
            <color indexed="81"/>
            <rFont val="Tahoma"/>
            <family val="2"/>
          </rPr>
          <t>Moet 100% zijn</t>
        </r>
        <r>
          <rPr>
            <sz val="9"/>
            <color indexed="81"/>
            <rFont val="Tahoma"/>
            <family val="2"/>
          </rPr>
          <t xml:space="preserve">
</t>
        </r>
      </text>
    </comment>
    <comment ref="B25" authorId="0" shapeId="0" xr:uid="{00000000-0006-0000-0200-000007000000}">
      <text>
        <r>
          <rPr>
            <sz val="9"/>
            <color indexed="81"/>
            <rFont val="Tahoma"/>
            <family val="2"/>
          </rPr>
          <t xml:space="preserve">De waarde mag geen negatief getal zijn. </t>
        </r>
      </text>
    </comment>
    <comment ref="E26" authorId="0" shapeId="0" xr:uid="{00000000-0006-0000-0200-000008000000}">
      <text>
        <r>
          <rPr>
            <sz val="9"/>
            <color indexed="81"/>
            <rFont val="Tahoma"/>
            <family val="2"/>
          </rPr>
          <t>Betreft het bebouwd oppervlak op de huidige uitgeefbare kavel</t>
        </r>
      </text>
    </comment>
    <comment ref="B27" authorId="0" shapeId="0" xr:uid="{00000000-0006-0000-0200-000009000000}">
      <text>
        <r>
          <rPr>
            <sz val="9"/>
            <color indexed="81"/>
            <rFont val="Tahoma"/>
            <family val="2"/>
          </rPr>
          <t xml:space="preserve">De waarde mag geen negatief getal zijn. </t>
        </r>
      </text>
    </comment>
    <comment ref="C31" authorId="0" shapeId="0" xr:uid="{00000000-0006-0000-0200-00000A000000}">
      <text>
        <r>
          <rPr>
            <b/>
            <sz val="9"/>
            <color indexed="81"/>
            <rFont val="Tahoma"/>
            <family val="2"/>
          </rPr>
          <t>Moet 100% zijn</t>
        </r>
        <r>
          <rPr>
            <sz val="9"/>
            <color indexed="81"/>
            <rFont val="Tahoma"/>
            <family val="2"/>
          </rPr>
          <t xml:space="preserve">
</t>
        </r>
      </text>
    </comment>
    <comment ref="B36" authorId="0" shapeId="0" xr:uid="{00000000-0006-0000-0200-00000B000000}">
      <text>
        <r>
          <rPr>
            <sz val="9"/>
            <color indexed="81"/>
            <rFont val="Tahoma"/>
            <family val="2"/>
          </rPr>
          <t xml:space="preserve">De waarde mag geen negatief getal zijn. </t>
        </r>
      </text>
    </comment>
    <comment ref="C45" authorId="0" shapeId="0" xr:uid="{00000000-0006-0000-0200-00000C000000}">
      <text>
        <r>
          <rPr>
            <sz val="9"/>
            <color indexed="81"/>
            <rFont val="Tahoma"/>
            <family val="2"/>
          </rPr>
          <t xml:space="preserve">Woningaantal tabblad 7.1.g moet overeenkomen met tabbladen 7.1.d + 7.1.e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300-000001000000}">
      <text>
        <r>
          <rPr>
            <b/>
            <sz val="9"/>
            <color indexed="81"/>
            <rFont val="Tahoma"/>
            <family val="2"/>
          </rPr>
          <t>Moet 100% zijn</t>
        </r>
        <r>
          <rPr>
            <sz val="9"/>
            <color indexed="81"/>
            <rFont val="Tahoma"/>
            <family val="2"/>
          </rPr>
          <t xml:space="preserve">
</t>
        </r>
      </text>
    </comment>
    <comment ref="C22" authorId="0" shapeId="0" xr:uid="{00000000-0006-0000-0300-000002000000}">
      <text>
        <r>
          <rPr>
            <b/>
            <sz val="9"/>
            <color indexed="81"/>
            <rFont val="Tahoma"/>
            <family val="2"/>
          </rPr>
          <t>Moet 100% zijn</t>
        </r>
        <r>
          <rPr>
            <sz val="9"/>
            <color indexed="81"/>
            <rFont val="Tahoma"/>
            <family val="2"/>
          </rPr>
          <t xml:space="preserve">
</t>
        </r>
      </text>
    </comment>
    <comment ref="B27" authorId="0" shapeId="0" xr:uid="{00000000-0006-0000-0300-000003000000}">
      <text>
        <r>
          <rPr>
            <sz val="9"/>
            <color indexed="81"/>
            <rFont val="Tahoma"/>
            <family val="2"/>
          </rPr>
          <t xml:space="preserve">De waarde mag geen negatief getal zijn. </t>
        </r>
      </text>
    </comment>
    <comment ref="E46" authorId="0" shapeId="0" xr:uid="{00000000-0006-0000-0300-000004000000}">
      <text>
        <r>
          <rPr>
            <sz val="9"/>
            <color indexed="81"/>
            <rFont val="Tahoma"/>
            <family val="2"/>
          </rPr>
          <t>Betreft controle of het totaal woningaantal per segment overeenkomt met de optelling van de woningtypen in het segment.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400-000001000000}">
      <text>
        <r>
          <rPr>
            <b/>
            <sz val="9"/>
            <color indexed="81"/>
            <rFont val="Tahoma"/>
            <family val="2"/>
          </rPr>
          <t>Moet 100% zijn</t>
        </r>
        <r>
          <rPr>
            <sz val="9"/>
            <color indexed="81"/>
            <rFont val="Tahoma"/>
            <family val="2"/>
          </rPr>
          <t xml:space="preserve">
</t>
        </r>
      </text>
    </comment>
    <comment ref="C22" authorId="0" shapeId="0" xr:uid="{00000000-0006-0000-0400-000002000000}">
      <text>
        <r>
          <rPr>
            <b/>
            <sz val="9"/>
            <color indexed="81"/>
            <rFont val="Tahoma"/>
            <family val="2"/>
          </rPr>
          <t>Moet 100% zijn</t>
        </r>
        <r>
          <rPr>
            <sz val="9"/>
            <color indexed="81"/>
            <rFont val="Tahoma"/>
            <family val="2"/>
          </rPr>
          <t xml:space="preserve">
</t>
        </r>
      </text>
    </comment>
    <comment ref="B27" authorId="0" shapeId="0" xr:uid="{00000000-0006-0000-0400-000003000000}">
      <text>
        <r>
          <rPr>
            <sz val="9"/>
            <color indexed="81"/>
            <rFont val="Tahoma"/>
            <family val="2"/>
          </rPr>
          <t xml:space="preserve">De waarde mag geen negatief getal zijn. </t>
        </r>
      </text>
    </comment>
    <comment ref="F84" authorId="0" shapeId="0" xr:uid="{00000000-0006-0000-0400-000004000000}">
      <text>
        <r>
          <rPr>
            <b/>
            <sz val="9"/>
            <color indexed="81"/>
            <rFont val="Tahoma"/>
            <family val="2"/>
          </rPr>
          <t>Vul in deze kolom de hoeveelheid / het aantal eenheden in conform de gekozen grondslag.</t>
        </r>
        <r>
          <rPr>
            <sz val="9"/>
            <color indexed="81"/>
            <rFont val="Tahoma"/>
            <family val="2"/>
          </rPr>
          <t xml:space="preserve"> 
- Bijvoorbeeld bij de keuze "Bedrag per m² bvo", vult u in deze kolom de m² bvo in voor deze functie.
- Bijvoorbeeld bij de keuze "% van de marktwaarde", vult u in deze kolom de totale marktwaarde in voor deze functie.</t>
        </r>
      </text>
    </comment>
    <comment ref="G84" authorId="0" shapeId="0" xr:uid="{00000000-0006-0000-0400-000005000000}">
      <text>
        <r>
          <rPr>
            <b/>
            <sz val="9"/>
            <color indexed="81"/>
            <rFont val="Tahoma"/>
            <family val="2"/>
          </rPr>
          <t xml:space="preserve">Vul in deze kolom de het bedrag per eenheid of het % in conform de gekozen grondslag. 
</t>
        </r>
        <r>
          <rPr>
            <sz val="9"/>
            <color indexed="81"/>
            <rFont val="Tahoma"/>
            <family val="2"/>
          </rPr>
          <t>- Bijvoorbeeld bij de keuze "Bedrag per m² bvo", vult u in deze kolom de exploitatiebijdrage per m² bvo in voor deze functie.
- Bijvoorbeeld bij de keuze "% van de marktwaarde", vult u in deze het percentage in de volgende vorm: 0,02 (zijnde 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44" authorId="0" shapeId="0" xr:uid="{00000000-0006-0000-0500-000001000000}">
      <text>
        <r>
          <rPr>
            <sz val="9"/>
            <color indexed="81"/>
            <rFont val="Tahoma"/>
            <family val="2"/>
          </rPr>
          <t>Betreft controle of optelling samenvatting per categorie overeen komt met optelling individuele maatregelen. Is dit niet het geval controleer of overal een categorie is gekozen.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R20" authorId="0" shapeId="0" xr:uid="{00000000-0006-0000-0600-000001000000}">
      <text>
        <r>
          <rPr>
            <sz val="9"/>
            <color indexed="81"/>
            <rFont val="Tahoma"/>
            <family val="2"/>
          </rPr>
          <t xml:space="preserve">Controle of alle woningenaantallen ook volledig zijn verdeeld over de jaren
</t>
        </r>
      </text>
    </comment>
  </commentList>
</comments>
</file>

<file path=xl/sharedStrings.xml><?xml version="1.0" encoding="utf-8"?>
<sst xmlns="http://schemas.openxmlformats.org/spreadsheetml/2006/main" count="811" uniqueCount="469">
  <si>
    <t>Omschrijving van de maatregelen</t>
  </si>
  <si>
    <t>Maatregel</t>
  </si>
  <si>
    <t>Maatregel A</t>
  </si>
  <si>
    <t>Maatregel B</t>
  </si>
  <si>
    <t>Maatregel C</t>
  </si>
  <si>
    <t>Algemene uitgangspunten</t>
  </si>
  <si>
    <t>Jaar start project</t>
  </si>
  <si>
    <t>Discontovoet</t>
  </si>
  <si>
    <t>Kosten in euro's</t>
  </si>
  <si>
    <t>Toe te passen indexatie</t>
  </si>
  <si>
    <t>Verwerving</t>
  </si>
  <si>
    <t>Standaard sanering en bodemverbetering</t>
  </si>
  <si>
    <t>Standaard sloopkosten</t>
  </si>
  <si>
    <t>Kosten tijdelijke exploitatie</t>
  </si>
  <si>
    <t>Kosten bouwrijp maken</t>
  </si>
  <si>
    <t>Kosten woonrijp maken</t>
  </si>
  <si>
    <t>Plankosten en kosten VTU</t>
  </si>
  <si>
    <t>Onvoorzien</t>
  </si>
  <si>
    <t>Niet-verrekenbare/compensabele BTW</t>
  </si>
  <si>
    <t xml:space="preserve">Opbrengsten in euro's </t>
  </si>
  <si>
    <t>Opbrengsten kostenverhaal</t>
  </si>
  <si>
    <t>Opbrengsten tijdelijke exploitatie</t>
  </si>
  <si>
    <t>Algemene gegevens</t>
  </si>
  <si>
    <t>Start project</t>
  </si>
  <si>
    <t>Programma en planning</t>
  </si>
  <si>
    <t>Type aanduiding</t>
  </si>
  <si>
    <t>Aantal woningen in project</t>
  </si>
  <si>
    <t>Totaal</t>
  </si>
  <si>
    <t>Check Totaal</t>
  </si>
  <si>
    <t>Betaalbare woningen</t>
  </si>
  <si>
    <t>Overige woningen</t>
  </si>
  <si>
    <t>Categorie van maatregelen</t>
  </si>
  <si>
    <t>Ja</t>
  </si>
  <si>
    <t>Nee</t>
  </si>
  <si>
    <r>
      <t>Bovenplans</t>
    </r>
    <r>
      <rPr>
        <b/>
        <vertAlign val="superscript"/>
        <sz val="9"/>
        <color theme="1"/>
        <rFont val="Calibri"/>
        <family val="2"/>
      </rPr>
      <t>#</t>
    </r>
  </si>
  <si>
    <r>
      <rPr>
        <vertAlign val="superscript"/>
        <sz val="9"/>
        <color theme="1"/>
        <rFont val="Calibri"/>
        <family val="2"/>
      </rPr>
      <t>#</t>
    </r>
    <r>
      <rPr>
        <sz val="9"/>
        <color theme="1"/>
        <rFont val="Calibri"/>
        <family val="2"/>
      </rPr>
      <t xml:space="preserve"> Er is sprake van een bovenplanse maatregel op het moment dat ook andere (deel)gebieden of bestaande wijken profijt hebben van de maatregel.</t>
    </r>
  </si>
  <si>
    <t>Opbrengsten verkoop bouwrijpe/woonrijpe grond</t>
  </si>
  <si>
    <t>Planning startbouw in aantallen</t>
  </si>
  <si>
    <t>Gevraagde bijdrage woningbouwimpuls</t>
  </si>
  <si>
    <t>Bijdragen en subsidies overige overheden</t>
  </si>
  <si>
    <t>Opbrengsten Rijksbijdragen anders dan de woningbouwimpuls</t>
  </si>
  <si>
    <t>CW op prijspeil</t>
  </si>
  <si>
    <t>Resultaten</t>
  </si>
  <si>
    <t>€</t>
  </si>
  <si>
    <t>Plangebied/ontwikkelgebied</t>
  </si>
  <si>
    <t>-  Bestaand gebruik/functie</t>
  </si>
  <si>
    <t>Woningen</t>
  </si>
  <si>
    <t>Sociale huurwoningen</t>
  </si>
  <si>
    <t>Middenhuurwoningen</t>
  </si>
  <si>
    <t>Betaalbare koopwoningen</t>
  </si>
  <si>
    <t>Appartementen</t>
  </si>
  <si>
    <t>Grondgebonden</t>
  </si>
  <si>
    <t>Overige functies</t>
  </si>
  <si>
    <t>Type functie</t>
  </si>
  <si>
    <t>marktwaarde</t>
  </si>
  <si>
    <t>grondwaarde</t>
  </si>
  <si>
    <t>Parkeerprogramma</t>
  </si>
  <si>
    <t>Parkeeroplossing</t>
  </si>
  <si>
    <t>aantal parkeerplekken (stks)</t>
  </si>
  <si>
    <t>marktwaarde per parkeerplek</t>
  </si>
  <si>
    <t>(A)</t>
  </si>
  <si>
    <t>(B)</t>
  </si>
  <si>
    <t>(C = A - B)</t>
  </si>
  <si>
    <t>(D)</t>
  </si>
  <si>
    <t>(E = C - D)</t>
  </si>
  <si>
    <t>(F)</t>
  </si>
  <si>
    <t>…</t>
  </si>
  <si>
    <t>(H = I + J + K)</t>
  </si>
  <si>
    <t>(I)</t>
  </si>
  <si>
    <t>(J)</t>
  </si>
  <si>
    <t>(K)</t>
  </si>
  <si>
    <t>(C)</t>
  </si>
  <si>
    <t>(L = C - H)</t>
  </si>
  <si>
    <t>-  gemiddelde grondwaarde per vrijstaande woning</t>
  </si>
  <si>
    <t>-  gemiddelde grondwaarde per rijwoning</t>
  </si>
  <si>
    <t>-  gemiddelde grondwaarde per appartement</t>
  </si>
  <si>
    <t>grondwaarde per m² bvo</t>
  </si>
  <si>
    <t>- Bovengronds gebouwd</t>
  </si>
  <si>
    <t>- Maaiveld terrein</t>
  </si>
  <si>
    <t>Totaal marktwaarde / grondwaarde parkeren</t>
  </si>
  <si>
    <t>Totaal marktwaarde / grondwaarde overige functies</t>
  </si>
  <si>
    <t>Aantal jaren t.o.v. prijspeil</t>
  </si>
  <si>
    <t>Prijspeildatum</t>
  </si>
  <si>
    <t>Begroting project in bedragen op prijspeildatum</t>
  </si>
  <si>
    <t>Prognose kosten en opbrengsten in bedragen op prijspeildatum over jaarschijven</t>
  </si>
  <si>
    <t>Totaal  bedragen op huidig prijspeil</t>
  </si>
  <si>
    <t>Standaard sanering en bodemverbetering*</t>
  </si>
  <si>
    <t>Standaard sloopkosten*</t>
  </si>
  <si>
    <t>Kosten tijdelijke exploitatie*</t>
  </si>
  <si>
    <t>Kosten bouwrijp maken*</t>
  </si>
  <si>
    <t>Kosten woonrijp maken*</t>
  </si>
  <si>
    <t>Plankosten en kosten VTU*</t>
  </si>
  <si>
    <t>Risico reservering*</t>
  </si>
  <si>
    <t>Totaal kosten op huidig prijspeil</t>
  </si>
  <si>
    <t>Totaal opbrengsten op huidig prijspeil</t>
  </si>
  <si>
    <t>Geïndexeerde bedragen</t>
  </si>
  <si>
    <t>Kosten inclusief kostenstijging in euro's</t>
  </si>
  <si>
    <t xml:space="preserve">Opbrengsten inclusief opbrengstenstijging in euro's </t>
  </si>
  <si>
    <t>Geïndexeerde kasstroom project in euro's</t>
  </si>
  <si>
    <t>Stand 1-7</t>
  </si>
  <si>
    <t>Stand 31-12</t>
  </si>
  <si>
    <t>Looptijd business case</t>
  </si>
  <si>
    <t>Contante waarde</t>
  </si>
  <si>
    <t>Datum</t>
  </si>
  <si>
    <t>diverse</t>
  </si>
  <si>
    <t>Kasstroom project op huidig prijspeil in euro's</t>
  </si>
  <si>
    <t>Kasstroom project inclusief inflatie in euro's</t>
  </si>
  <si>
    <t>d.d.</t>
  </si>
  <si>
    <t>Contante kasstroom in euro's</t>
  </si>
  <si>
    <t>Resultaat</t>
  </si>
  <si>
    <t>Kasstroom project</t>
  </si>
  <si>
    <t>-  Aantal appartementen</t>
  </si>
  <si>
    <t>-  Aantal grondgebonden woningen</t>
  </si>
  <si>
    <t>Factor contant maken</t>
  </si>
  <si>
    <t>Controle andere methode (niet zichtbaar in model)</t>
  </si>
  <si>
    <t>* Als alleen het projectgebied profijt heeft van de maatregel, dan zijn de kosten voor 100% toe te rekenen. Indien ook andere gebieden profijt hebben, dan wordt het toerekenbare deel op basis van proportionaliteit (evenredigheid) bepaald.</t>
  </si>
  <si>
    <t>Rijksbijdragen anders dan de woningbouwimpuls</t>
  </si>
  <si>
    <t>Tijdelijke exploitatie</t>
  </si>
  <si>
    <t>(G = E - F)</t>
  </si>
  <si>
    <t>Huidige openbare ruimte in m²</t>
  </si>
  <si>
    <t>-  Overig uitgeefbaar gebied in m²</t>
  </si>
  <si>
    <t>Plangebied in m²</t>
  </si>
  <si>
    <t>-  Te handhaven delen in m²</t>
  </si>
  <si>
    <t>Ontwikkelgebied in m²</t>
  </si>
  <si>
    <t>Ontwikkelgebied in m² (bestaand)</t>
  </si>
  <si>
    <t>-  Bouwvolume in m² bvo</t>
  </si>
  <si>
    <t>Ontwikkelgebied in m² (toekomstig)</t>
  </si>
  <si>
    <t>Nieuwe openbare ruimte in m²</t>
  </si>
  <si>
    <t>- Verharding m²</t>
  </si>
  <si>
    <t>- Groen m²</t>
  </si>
  <si>
    <t>- Water m²</t>
  </si>
  <si>
    <t>Nieuw uitgeefbaar gebied in m²</t>
  </si>
  <si>
    <t>-  Nieuw/herontwikkeld bouwvolume in m² bvo (bovengronds)</t>
  </si>
  <si>
    <t>-  Nieuw/herontwikkeld bouwvolume in m² bvo (ondergronds)</t>
  </si>
  <si>
    <t>m² bvo per functie</t>
  </si>
  <si>
    <t>aantal m² (bvo)</t>
  </si>
  <si>
    <t>exclusief btw</t>
  </si>
  <si>
    <t>-  marktwaarde appartementen (totaal project, exclusief btw)</t>
  </si>
  <si>
    <t>-  grondwaarde appartementen (totaal project, exclusief btw)</t>
  </si>
  <si>
    <t>-  marktwaarde rijwoningen (totaal project, exclusief btw)</t>
  </si>
  <si>
    <t>-  grondwaarde rijwoningen (totaal project, exclusief btw)</t>
  </si>
  <si>
    <t>-  marktwaarde 2^1-kapwoningen (totaal project, exclusief btw)</t>
  </si>
  <si>
    <t>-  grondwaarde 2^1-kapwoningen (totaal project, exclusief btw)</t>
  </si>
  <si>
    <t>-  marktwaarde vrijstaand (totaal project, exclusief btw)</t>
  </si>
  <si>
    <t>-  aantal appartementen</t>
  </si>
  <si>
    <t>-  aantal rijwoningen</t>
  </si>
  <si>
    <t>-  aantal 2^1-kapwoningen</t>
  </si>
  <si>
    <t>-  aantal vrijstaande woningen</t>
  </si>
  <si>
    <t>AUTOMATISCHE DOORREKENING OP BASIS VAN INGEVOERDE GEGEVENS</t>
  </si>
  <si>
    <t>Infrastructurele ontsluiting / bereikbaarheid</t>
  </si>
  <si>
    <t>MAATREGELEN</t>
  </si>
  <si>
    <t>VOLLEDIGE TOELICHTING</t>
  </si>
  <si>
    <t>Verlaging stikstofdepositie</t>
  </si>
  <si>
    <t>Bodemsanering</t>
  </si>
  <si>
    <t>(Her)Inrichting openbare ruimte</t>
  </si>
  <si>
    <t>Verlaging van de stikstofdepositie in stikstofgevoelige Natura-2000 gebieden;</t>
  </si>
  <si>
    <t>De infrastructurele ontsluiting en/of verbetering van de bereikbaarheid van het projectgebied;</t>
  </si>
  <si>
    <t>Uitplaatsing van activiteiten die hinder veroorzaken voor woningbouw;</t>
  </si>
  <si>
    <t>Bodemsanering;</t>
  </si>
  <si>
    <t>De (her)inrichting van de openbare ruimte.</t>
  </si>
  <si>
    <t>Aan het project toe te rekenen kosten exclusief btw*</t>
  </si>
  <si>
    <t>= maak een keuze; invullen verplicht =</t>
  </si>
  <si>
    <t>SAMENVATTING MAATREGELEN</t>
  </si>
  <si>
    <t>Aandeel toerekenbaar</t>
  </si>
  <si>
    <t>Compensabele btw vanuit het btw compensatiefonds</t>
  </si>
  <si>
    <t>Kosten van de maatregel
exclusief btw</t>
  </si>
  <si>
    <t>Ja / nee</t>
  </si>
  <si>
    <t>Maatregelen met betrekking tot</t>
  </si>
  <si>
    <t>Vanuit BCF</t>
  </si>
  <si>
    <t>PPT</t>
  </si>
  <si>
    <t>Kosten project</t>
  </si>
  <si>
    <t>(exclusief btw)</t>
  </si>
  <si>
    <t>(btw compensabel)</t>
  </si>
  <si>
    <t>Totale kosten</t>
  </si>
  <si>
    <t>Totaal kosten maatregelen</t>
  </si>
  <si>
    <t>Ingrepen in bestaande woningvoorraad</t>
  </si>
  <si>
    <t>Netto toevoeging woningen</t>
  </si>
  <si>
    <t>Nieuwbouw woonprogramma</t>
  </si>
  <si>
    <t>€ per nieuwe woning</t>
  </si>
  <si>
    <t>-  totaal bouwvolume in m² bvo</t>
  </si>
  <si>
    <t>-  bouwvolume in m² bvo (gemiddeld per woning)</t>
  </si>
  <si>
    <t>-  bouwvolume in m² bvo (gemiddeld per appartement)</t>
  </si>
  <si>
    <t>-  Bebouwd oppervlak in m² (footprint)</t>
  </si>
  <si>
    <t>Totaal te slopen bebouwing</t>
  </si>
  <si>
    <t>Bestaande bebouwing (te slopen)</t>
  </si>
  <si>
    <t>Bestaande situatie grondgebruik</t>
  </si>
  <si>
    <t>Toekomstige situatie grondgebruik</t>
  </si>
  <si>
    <t>-  Aantal woningen</t>
  </si>
  <si>
    <t>Aantal nieuwe woningen (netto toevoeging)</t>
  </si>
  <si>
    <t>-  gemiddelde grondquote per appartement</t>
  </si>
  <si>
    <t>-  gemiddelde grondquote per rijwoning</t>
  </si>
  <si>
    <t>-  gemiddelde grondquote vrijstaande woningen</t>
  </si>
  <si>
    <t>- Ondergronds gebouwd</t>
  </si>
  <si>
    <t>Totalen</t>
  </si>
  <si>
    <t>Totaal bouwvolume:</t>
  </si>
  <si>
    <t>- Woningen:</t>
  </si>
  <si>
    <t>- Overige functies:</t>
  </si>
  <si>
    <t>- Gebouwd parkeren:</t>
  </si>
  <si>
    <t>Aantal woningen per ha.</t>
  </si>
  <si>
    <t>FSI boven- en ondergronds</t>
  </si>
  <si>
    <t>Floor Space Index (FSI) bovengr.</t>
  </si>
  <si>
    <t>- Grondopbrengsten wonen</t>
  </si>
  <si>
    <t>- Grondopbrengsten overige functies</t>
  </si>
  <si>
    <t>gemiddeld per m² bvo</t>
  </si>
  <si>
    <t>Totale grondopbrengsten</t>
  </si>
  <si>
    <t>gemiddeld per woning/parkpl.</t>
  </si>
  <si>
    <t>Gemiddelde opbrengst per m² uitgeefbaar</t>
  </si>
  <si>
    <t>per m² uitgeefbaar</t>
  </si>
  <si>
    <t>Samenvatting / kengetallen o.b.v. onderstaande invoer</t>
  </si>
  <si>
    <t>Totalen grondopbrengsten</t>
  </si>
  <si>
    <t>Ontwikkelgebied totaal in m²</t>
  </si>
  <si>
    <t>- Inkomsten uit kostenverhaal woningen</t>
  </si>
  <si>
    <t>- Inkomsten uit kostenverhaal overige functies</t>
  </si>
  <si>
    <t>- Inkomsten uit kostenverhaal parkeren</t>
  </si>
  <si>
    <t>-  gemiddelde exploitatiebijdrage per appartement (exclusief btw)</t>
  </si>
  <si>
    <t>exploitatiebijdrage</t>
  </si>
  <si>
    <t>Gemiddelde exploitatiebijdrage per m² uitgeefbaar</t>
  </si>
  <si>
    <t>Samenvatting kengetallen en programmatische kaders</t>
  </si>
  <si>
    <t>(C = A * B)</t>
  </si>
  <si>
    <t>-  Aantal betaalbare woningen</t>
  </si>
  <si>
    <t>-  Aantal overige woningen</t>
  </si>
  <si>
    <t>Totaal project</t>
  </si>
  <si>
    <t>Oppervlak per</t>
  </si>
  <si>
    <t>parkeerplaats</t>
  </si>
  <si>
    <t>opbrengst uit kostenverhaal</t>
  </si>
  <si>
    <t>opbrengst uit gronduitgifte</t>
  </si>
  <si>
    <t>(residuele) grondopbrengst</t>
  </si>
  <si>
    <t>- Grondopbrengsten (positief bedrag) of onrendabel parkeren (negatief bedrag)</t>
  </si>
  <si>
    <t>- Projectnaam:</t>
  </si>
  <si>
    <t>- Plaats:</t>
  </si>
  <si>
    <t>Aanvrager woningbouwimpuls:</t>
  </si>
  <si>
    <t>Betaalbare woningen (aantal)</t>
  </si>
  <si>
    <t>Overige woningen (aantal)</t>
  </si>
  <si>
    <t>Publiek saldo contante waarde uitgangspunt</t>
  </si>
  <si>
    <t>Publiek saldo contante waarde datum prijspeil</t>
  </si>
  <si>
    <t>zijnde de Pubieke Onrendabele Top (PORT)</t>
  </si>
  <si>
    <t>Publiek tekort is contante waarde netto kasstroom op prijspeil</t>
  </si>
  <si>
    <t>Totale ontwikkelgebied</t>
  </si>
  <si>
    <t>Ontwikkelgebied(en) privaat</t>
  </si>
  <si>
    <t>Ontwikkelgebied(en) publiek</t>
  </si>
  <si>
    <t>Plangebied definiëring naar publieke en private ontwikkelingen</t>
  </si>
  <si>
    <t>-  Aantal woningen totaal</t>
  </si>
  <si>
    <t>-  kwantificering grondslag (hoeveelheid/eenheden)</t>
  </si>
  <si>
    <t>-  grondslag (hoeveelheid) voor bepaling exploitatiebijdrage:</t>
  </si>
  <si>
    <t>bijdrage per functie</t>
  </si>
  <si>
    <t>kwantificering grondslag</t>
  </si>
  <si>
    <t>per hoeveelheid / eenheid</t>
  </si>
  <si>
    <t>-  gemiddelde exploitatiebijdrage per woning (exclusief btw)</t>
  </si>
  <si>
    <t>Bedrag per m² bvo</t>
  </si>
  <si>
    <t>% van de marktwaarde</t>
  </si>
  <si>
    <t>% van de grondwaarde</t>
  </si>
  <si>
    <t>Bedrag per m² go/vvo</t>
  </si>
  <si>
    <t>Bedrag per m² kavel</t>
  </si>
  <si>
    <t>Grondslagen expl bijdr wonen</t>
  </si>
  <si>
    <t>Grondslagen expl bijdr overig</t>
  </si>
  <si>
    <t>Bedrag per (type) woning</t>
  </si>
  <si>
    <t>Anders</t>
  </si>
  <si>
    <t>= maak een keuze … =</t>
  </si>
  <si>
    <t>Bedrag per (type) functie</t>
  </si>
  <si>
    <t>exploitatiebijdrage excl. btw</t>
  </si>
  <si>
    <t>totale exploitatiebijdrage</t>
  </si>
  <si>
    <t>per functie excl. btw</t>
  </si>
  <si>
    <t>grondslag voor exploitatie-</t>
  </si>
  <si>
    <t>(N)</t>
  </si>
  <si>
    <t>(O)</t>
  </si>
  <si>
    <t>(P = N + O)</t>
  </si>
  <si>
    <t>(Q)</t>
  </si>
  <si>
    <t>(R)</t>
  </si>
  <si>
    <t>(S = Q * R)</t>
  </si>
  <si>
    <t>(T = S / N)</t>
  </si>
  <si>
    <t>(U)</t>
  </si>
  <si>
    <t>(V)</t>
  </si>
  <si>
    <t>(T = S / O)</t>
  </si>
  <si>
    <t>Totale exploitatiebijdrage overige functies</t>
  </si>
  <si>
    <t>Grondslagen expl bijdr parkeren</t>
  </si>
  <si>
    <t>Bedrag per parkeerplaats</t>
  </si>
  <si>
    <t>parkeerplaatsen</t>
  </si>
  <si>
    <t>Ondergronds gebouwd</t>
  </si>
  <si>
    <t>Bovengronds gebouwd</t>
  </si>
  <si>
    <t>Maaiveld terrein</t>
  </si>
  <si>
    <t>-  aantal parkeerplaatsen</t>
  </si>
  <si>
    <t>-  gemiddelde exploitatiebijdrage per parkeerplaats (exclusief btw)</t>
  </si>
  <si>
    <t>-  gemiddel aantal m² bvo per parkeerplaats</t>
  </si>
  <si>
    <t>(T = S / V)</t>
  </si>
  <si>
    <t>-  aantal m² bvo totaal (indicatie)</t>
  </si>
  <si>
    <t>woningen</t>
  </si>
  <si>
    <t>-  aantal grondgebonden woningen</t>
  </si>
  <si>
    <t>Totale exploitatiebijdrage woningen</t>
  </si>
  <si>
    <t>Programma</t>
  </si>
  <si>
    <t>publieke ontwikkeling(en)</t>
  </si>
  <si>
    <t>private ontwikkeling(en)</t>
  </si>
  <si>
    <t>- Aantal parkeerplaatsen:</t>
  </si>
  <si>
    <t>Indicatief ruimtegebruik wat ten grondslag ligt aan de begroting (samenvatting o.b.v. invoer)</t>
  </si>
  <si>
    <t>[korte omschrijving / titel overeenkomstig de bijlage waarin de begroting wordt toegelicht]</t>
  </si>
  <si>
    <t>Maatregel D</t>
  </si>
  <si>
    <t>Maatregel E</t>
  </si>
  <si>
    <t>Maatregel F</t>
  </si>
  <si>
    <t>Maatregel G</t>
  </si>
  <si>
    <t>Maatregel H</t>
  </si>
  <si>
    <t>Maatregel I</t>
  </si>
  <si>
    <t>Maatregel J</t>
  </si>
  <si>
    <t>Maatregel K</t>
  </si>
  <si>
    <t>Maatregel L</t>
  </si>
  <si>
    <t>Maatregel M</t>
  </si>
  <si>
    <t>Maatregel N</t>
  </si>
  <si>
    <t>Maatregel O</t>
  </si>
  <si>
    <t>Maatregel P</t>
  </si>
  <si>
    <t>Maatregel Q</t>
  </si>
  <si>
    <t>Maatregel R</t>
  </si>
  <si>
    <t>Maatregel S</t>
  </si>
  <si>
    <t>Maatregel T</t>
  </si>
  <si>
    <t>Maatregel U</t>
  </si>
  <si>
    <t>Maatregel V</t>
  </si>
  <si>
    <t>Maatregel W</t>
  </si>
  <si>
    <t>Maatregel X</t>
  </si>
  <si>
    <t>Maatregel Y</t>
  </si>
  <si>
    <t>Maatregel Z</t>
  </si>
  <si>
    <t>Omschrijving / titel</t>
  </si>
  <si>
    <t>Indicatief vastgoedprogramma, private ontwikkeling(sdelen) wat ten grondslag ligt aan de inkomsten uit kostenverhaal in de begroting (invoer)</t>
  </si>
  <si>
    <t>Indicatief vastgoedprogramma, marktwaarde en grondopbrengst publieke ontwikkeling(sdelen) wat ten grondslag ligt aan de grondopbrengsten in de begroting (invoer)</t>
  </si>
  <si>
    <t>Indicatief ruimtegebruik wat ten grondslag ligt aan de begroting (invoer)</t>
  </si>
  <si>
    <t>Alle bedragen exclusief btw invullen</t>
  </si>
  <si>
    <t>Totale inkomst uit kostenverhaal</t>
  </si>
  <si>
    <t>Te slopen woningen (aantal)*</t>
  </si>
  <si>
    <t>Te renoveren woningen (aantal)*</t>
  </si>
  <si>
    <t>* indien van toepassing in project</t>
  </si>
  <si>
    <t>-  grondslag (hoeveelheid) voor bepaling exploitatiebijdrage (maak keuze):</t>
  </si>
  <si>
    <t>&lt;&lt; controle cel</t>
  </si>
  <si>
    <t>Toelichting / handleiding spreadsheet</t>
  </si>
  <si>
    <t>De indieningsspreadsheet bestaat, naast dit voorblad, uit 6 tabbladen:</t>
  </si>
  <si>
    <t>Toelichting per tabblad</t>
  </si>
  <si>
    <t>-  Bestaand gebruik/functie (omschrijving)</t>
  </si>
  <si>
    <t>Procentuele verdeling publiek/privaat</t>
  </si>
  <si>
    <t>- Verharding (openbare ruimte) m²</t>
  </si>
  <si>
    <t>- Groen (openbare ruimte) m²</t>
  </si>
  <si>
    <t>- Water (openbare ruimte) m²</t>
  </si>
  <si>
    <t xml:space="preserve">Cel H22 </t>
  </si>
  <si>
    <t>Cel H23</t>
  </si>
  <si>
    <t>Cel H24</t>
  </si>
  <si>
    <t>Cel H25</t>
  </si>
  <si>
    <t>Cel H26</t>
  </si>
  <si>
    <t>Cel H30</t>
  </si>
  <si>
    <t>Cel H31</t>
  </si>
  <si>
    <t>Cel H87</t>
  </si>
  <si>
    <t>Cel B9</t>
  </si>
  <si>
    <t>Cel B25</t>
  </si>
  <si>
    <t>Cel B27</t>
  </si>
  <si>
    <t>Cel B36</t>
  </si>
  <si>
    <t>Cel C45</t>
  </si>
  <si>
    <t>Cel C46</t>
  </si>
  <si>
    <t>Cel C47</t>
  </si>
  <si>
    <t>Cel E46</t>
  </si>
  <si>
    <t>Cel F46</t>
  </si>
  <si>
    <t>Cel G46</t>
  </si>
  <si>
    <t>Cel H46</t>
  </si>
  <si>
    <t>Cel E44</t>
  </si>
  <si>
    <t>Checklist controles, per tabblad:</t>
  </si>
  <si>
    <t>Totale opbrengsten uit kostenverhaal</t>
  </si>
  <si>
    <t>*</t>
  </si>
  <si>
    <r>
      <t>Verwerving / inbrengwaarde</t>
    </r>
    <r>
      <rPr>
        <sz val="9"/>
        <color rgb="FFFF0000"/>
        <rFont val="Calibri"/>
        <family val="2"/>
      </rPr>
      <t>*</t>
    </r>
  </si>
  <si>
    <t>Nieuwe openbare ruimte in m², waarvan:</t>
  </si>
  <si>
    <t>(hoeveelheid/eenheid)</t>
  </si>
  <si>
    <t>Procentueel aandeel private ontwikkeling(en) van totale ontwikkelgebied</t>
  </si>
  <si>
    <t>Procentueel aandeel publieke ontwikkeling(en) van totale ontwikkelgebied</t>
  </si>
  <si>
    <t>- Aantal woningen (totaal):</t>
  </si>
  <si>
    <t>Vul aantal woningen in:</t>
  </si>
  <si>
    <t>Vul totaal m² bvo in:</t>
  </si>
  <si>
    <t>Vul totaal m² kavel in:</t>
  </si>
  <si>
    <t>Vul totaal gbo/vvo m² in:</t>
  </si>
  <si>
    <t>Vul totale marktwaarde in:</t>
  </si>
  <si>
    <t>Vul totale grondwaarde in:</t>
  </si>
  <si>
    <t>Vul totale eenheid in:</t>
  </si>
  <si>
    <t>… :</t>
  </si>
  <si>
    <t>Vul bedrag per woning in:</t>
  </si>
  <si>
    <t>Vul bedrag per m² bvo in:</t>
  </si>
  <si>
    <t>Vul bedrag per m² gbo/vvo in:</t>
  </si>
  <si>
    <t>Vul bedrag per m² kavel in:</t>
  </si>
  <si>
    <t>Vul % in (voorbeeld 2% = 0,02):</t>
  </si>
  <si>
    <t>Vul bedrag/% per eenheid in:</t>
  </si>
  <si>
    <t>Vul aantal functies in:</t>
  </si>
  <si>
    <t>Vul bedrag per functie in:</t>
  </si>
  <si>
    <t>Vul bedrag per eenheid in:</t>
  </si>
  <si>
    <t>Toelichting 1</t>
  </si>
  <si>
    <t>Toelichting 2</t>
  </si>
  <si>
    <t>Vul aantal parkeerpl. in:</t>
  </si>
  <si>
    <t>Vul bedrag per parkeerpl. in:</t>
  </si>
  <si>
    <t>Bestaande situatie grondgebruik op publieke ontwikkelgebied(en)</t>
  </si>
  <si>
    <t>Toekomstige situatie grondgebruik publieke ontwikkelgebied(en)</t>
  </si>
  <si>
    <t>Bestaande situatie grondgebruik private ontwikkelgebied(en)</t>
  </si>
  <si>
    <t>Toekomstige situatie grondgebruik private ontwikkelgebied(en)</t>
  </si>
  <si>
    <t>Samenvatting indicatief vastgoedprogramma wat ten grondslag ligt aan de begroting (output)</t>
  </si>
  <si>
    <t>Projectkenmerken (geel gearceerde cellen in te vullen door indiener)</t>
  </si>
  <si>
    <r>
      <t xml:space="preserve">Voor WBI-aanvraag dienen de </t>
    </r>
    <r>
      <rPr>
        <u/>
        <sz val="10"/>
        <color theme="1"/>
        <rFont val="Calibri"/>
        <family val="2"/>
      </rPr>
      <t>geel gearceerde cellen</t>
    </r>
    <r>
      <rPr>
        <sz val="10"/>
        <color theme="1"/>
        <rFont val="Calibri"/>
        <family val="2"/>
      </rPr>
      <t xml:space="preserve"> in de verschillende tabbladen </t>
    </r>
    <r>
      <rPr>
        <u/>
        <sz val="10"/>
        <color theme="1"/>
        <rFont val="Calibri"/>
        <family val="2"/>
      </rPr>
      <t>volledig en eenduidig ingevuld</t>
    </r>
    <r>
      <rPr>
        <sz val="10"/>
        <color theme="1"/>
        <rFont val="Calibri"/>
        <family val="2"/>
      </rPr>
      <t xml:space="preserve"> te worden. De spreadsheet dient zo volledig mogelijk ingevuld te worden. Hierbij dienen ten minste de in het model opgenomen controles op ‘groen’ te staan. 
In het model zijn daarnaast blauw gearceerde cellen opgenomen waarin op basis van de invoer totalen en/of kengetallen worden berekend en gepresenteerd. Deze zijn bedoeld voor de beoordeling van de aanvraag, u te helpen bij het invullen en u een goed inzicht te geven in hoe de invoer bedoeld en wordt geïnterpreteerd. Deze begroting dient te worden aangevuld met een toelichting (een van de verplichte bijlagen bij de aanvraag). Bij een aantal geel gearceerde cellen wordt in de vorm van notities een extra toelichting gegeven op de gegevens die op deze plek kunnen of moeten worden ingevoerd. 
Het model is beveiligd zodat alleen de geel gearceerde cellen kunnen worden aangepast. </t>
    </r>
    <r>
      <rPr>
        <b/>
        <u/>
        <sz val="10"/>
        <color rgb="FFFF0000"/>
        <rFont val="Calibri"/>
        <family val="2"/>
      </rPr>
      <t>Het is niet de bedoeling tabbladen toe te voegen, de beveiliging van het model af te halen of anderszins wijzigingen aan te brengen aan deze spreadsheet anders dan waarvoor deze bedoeld is</t>
    </r>
    <r>
      <rPr>
        <u/>
        <sz val="10"/>
        <color theme="1"/>
        <rFont val="Calibri"/>
        <family val="2"/>
      </rPr>
      <t>.</t>
    </r>
    <r>
      <rPr>
        <sz val="10"/>
        <color theme="1"/>
        <rFont val="Calibri"/>
        <family val="2"/>
      </rPr>
      <t xml:space="preserve"> Aanvullende informatie over de begroting kunt u opnemen in de bijlage ‘toelichting op Begroting en prognose’.</t>
    </r>
  </si>
  <si>
    <t>Niet-verrekenbare / compensabele BTW*</t>
  </si>
  <si>
    <t>Uitplaatsing hinderactiviteiten</t>
  </si>
  <si>
    <t>Gemeentelijke bijdragen en subsidies</t>
  </si>
  <si>
    <t>m² bvo totaal</t>
  </si>
  <si>
    <t>Huidig uitgeefbaar gebied in m², waarvan:</t>
  </si>
  <si>
    <t>-  Aantal parkeerplaatsen gebouwd bij programma</t>
  </si>
  <si>
    <t>-  Aantal parkeerplaatsen maaiveld bij programma</t>
  </si>
  <si>
    <t>-  Bouwvolume in m² bvo gebouwde parkeervoorzieningen (ondergronds/bovengronds)</t>
  </si>
  <si>
    <t xml:space="preserve">-  Gemiddeld bouwvolume in m² bvo gebouwd parkeren </t>
  </si>
  <si>
    <t>-  Oppervlak m² parkeren maaiveld</t>
  </si>
  <si>
    <t>-  Gemiddeld oppervlak per parkeerplaats op maaiveld</t>
  </si>
  <si>
    <t>Huidig uitgeefbaar gebied in m²</t>
  </si>
  <si>
    <t>-  marktwaarde appartementen (gemiddeld per appartement, excl btw)</t>
  </si>
  <si>
    <t>-  marktwaarde rijwoningen (gemiddeld per woning, excl btw)</t>
  </si>
  <si>
    <t>-  marktwaarde tweekappers (gemiddeld per woning, excl btw)</t>
  </si>
  <si>
    <t>-  marktwaarde vrijstaand (gemiddeld per woning, excl btw)</t>
  </si>
  <si>
    <t>-  gemiddelde grondquote per 2^1-kapwoning</t>
  </si>
  <si>
    <t>-  gemiddelde grondwaarde per 2^1-kapwoning</t>
  </si>
  <si>
    <t>-  grondwaarde vrijstaand (totaal project, exclusief btw)</t>
  </si>
  <si>
    <t>grondwaarde per parkeerplek*</t>
  </si>
  <si>
    <t>* of onrendabele top (negatieve grondwaarde)</t>
  </si>
  <si>
    <t>-  exploitatiebijdrage per hoeveelheid/eenheid</t>
  </si>
  <si>
    <t>Samenvatting/kengetallen o.b.v. onderstaande invoer</t>
  </si>
  <si>
    <t>-  exploitatiebijdrage appartementen (totaal/per segment, exclusief btw)</t>
  </si>
  <si>
    <t>-  exploitatiebijdrage woningen (totaal/per segment, exclusief btw)</t>
  </si>
  <si>
    <t>-  exploitatiebijdrage per hoeveelheid / eenheid *</t>
  </si>
  <si>
    <t>* of onrendabele top (negatieve exploitatiebijdrage)</t>
  </si>
  <si>
    <t>-  exploitatiebijdrage parkeren (totaal/per type, exclusief btw)</t>
  </si>
  <si>
    <t>= … Vrije kostenpost 1  =</t>
  </si>
  <si>
    <t>= … Vrije kostenpost 2  =</t>
  </si>
  <si>
    <t>= … Vrije opbrengstenpost 1 =</t>
  </si>
  <si>
    <t>= … Vrije opbrengstenpost 2 =</t>
  </si>
  <si>
    <t>...</t>
  </si>
  <si>
    <t>..</t>
  </si>
  <si>
    <t>= omschrijving ... =</t>
  </si>
  <si>
    <t>gemeente …</t>
  </si>
  <si>
    <t>Klik op deze tekst voor een inleidende instructievideo</t>
  </si>
  <si>
    <t>Klik op deze tekst voor een instructievideo voor het tabblad: 4.1.b begroting en prognose</t>
  </si>
  <si>
    <t>Klik op deze tekst voor een instructievideo voor het tabblad: 4.1.c plangebied + ruimtegebruik</t>
  </si>
  <si>
    <t>Klik op deze tekst voor een instructievideo voor het tabblad: 4.1.d opbrengst uit grondverkoop</t>
  </si>
  <si>
    <t>Klik op deze tekst voor een instructievideo voor het tabblad: 4.1.e onderbouwen kostenverhaal</t>
  </si>
  <si>
    <t>Klik op deze tekst voor een instructievideo voor het tabblad: 4.1.f specificatie maatregelen</t>
  </si>
  <si>
    <t>Klik op deze tekst voor een instructievideo voor het tabblad: 4.1.g planning startbouw</t>
  </si>
  <si>
    <t>In de toelichting per tabblad kunt u per tabblad een instructievideo bekijken. (N.B. in de instructievideo worden nog de oude tabbladnamen met een "4" gebruikt, de werking is onveranderd).</t>
  </si>
  <si>
    <t>Cel R20</t>
  </si>
  <si>
    <t>7.1.a Voorblad en handleiding</t>
  </si>
  <si>
    <t>Tabblad: "7.1.b begroting en prognose"</t>
  </si>
  <si>
    <t>Tabblad: "7.1.c plangebied + ruimtegebruik"</t>
  </si>
  <si>
    <t>Tabblad: "7.1.d opbrengst uit grondverkoop"</t>
  </si>
  <si>
    <r>
      <t xml:space="preserve">De begroting dient onderbouwd te worden met de </t>
    </r>
    <r>
      <rPr>
        <u/>
        <sz val="10"/>
        <color theme="1"/>
        <rFont val="Calibri"/>
        <family val="2"/>
      </rPr>
      <t>kenmerken van het plangebied en het bijbehorende ruimtegebruik</t>
    </r>
    <r>
      <rPr>
        <sz val="10"/>
        <color theme="1"/>
        <rFont val="Calibri"/>
        <family val="2"/>
      </rPr>
      <t>, waarbij ook inzichtelijk dient te worden gemaakt welk deel (in m²), van het totale plangebied, betrekking heeft op publieke ontwikkeling(en); de gemeentelijke grondexploitatie(s) en welk deel betrekking heeft op private ontwikkeling(en); het kostenverhaal. Vervolgens dient een programmatische en financiële onderbouwing te worden gegeven voor opbrengsten uit de publieke ontwikkeling(en) en de private ontwikkeling(en) in de tabbladen 7.1.d en 7.1.e.</t>
    </r>
  </si>
  <si>
    <r>
      <t xml:space="preserve">In dit tabblad dient de </t>
    </r>
    <r>
      <rPr>
        <u/>
        <sz val="10"/>
        <color theme="1"/>
        <rFont val="Calibri"/>
        <family val="2"/>
      </rPr>
      <t>programmatische onderbouwing</t>
    </r>
    <r>
      <rPr>
        <sz val="10"/>
        <color theme="1"/>
        <rFont val="Calibri"/>
        <family val="2"/>
      </rPr>
      <t xml:space="preserve"> te worden gegeven van de </t>
    </r>
    <r>
      <rPr>
        <u/>
        <sz val="10"/>
        <color theme="1"/>
        <rFont val="Calibri"/>
        <family val="2"/>
      </rPr>
      <t>publieke ontwikkeling(en)</t>
    </r>
    <r>
      <rPr>
        <sz val="10"/>
        <color theme="1"/>
        <rFont val="Calibri"/>
        <family val="2"/>
      </rPr>
      <t xml:space="preserve">. De gevraagde financiële gegevens in dit blad dienen als </t>
    </r>
    <r>
      <rPr>
        <u/>
        <sz val="10"/>
        <color theme="1"/>
        <rFont val="Calibri"/>
        <family val="2"/>
      </rPr>
      <t>onderbouwing</t>
    </r>
    <r>
      <rPr>
        <sz val="10"/>
        <color theme="1"/>
        <rFont val="Calibri"/>
        <family val="2"/>
      </rPr>
      <t xml:space="preserve"> en duiding van de opbrengstenpost '</t>
    </r>
    <r>
      <rPr>
        <u/>
        <sz val="10"/>
        <color theme="1"/>
        <rFont val="Calibri"/>
        <family val="2"/>
      </rPr>
      <t>Verkoop bouwrijpe/woonrijpe grond</t>
    </r>
    <r>
      <rPr>
        <sz val="10"/>
        <color theme="1"/>
        <rFont val="Calibri"/>
        <family val="2"/>
      </rPr>
      <t>' uit de begroting in tabblad 7.1.b. Op hoofdlijnen wordt in dit blad inzicht in de vastgoedexploitatie gevraagd die de (residuele) grondopbrengsten per woning, overige functies en/of parkeren onderbouwt en duidt.
Het gevraagde parkeerprogramma heeft betrekking op het vastgoedprogramma, het betreft het parkeren bij de woningen, de overige voorzieningen of een (commerciële) parkeervoorziening (betaald). Het heeft geen betrekking op de openbare parkeerplaatsen aan de openbare weg, deze zijn onderdeel van de aanlegkosten van de openbare ruimte (kosten van het bouw- en woonrijp maken) en vallen niet onder het vastgoedprogramma en de opbrengstenkant van de begroting.</t>
    </r>
  </si>
  <si>
    <t>Tabblad: "7.1.e onderbouwen kostenverhaal"</t>
  </si>
  <si>
    <t>Tabblad: "7.1.f specificatie maatregelen"</t>
  </si>
  <si>
    <t>Tabblad: "7.1.g planning startbouw"</t>
  </si>
  <si>
    <t>In het laatste tabblad dient u inzicht te geven in de fasering van woningaantallen en de samenstelling van het programma op hoofdlijnen aan te geven. De 'netto' toevoeging wordt ook gebruikt om de WBI-bijdrage per woning in het tabblad 7.1.b uit te rekenen. Het renovatieprogramma is puur om een goed inzicht in nieuwbouw en bestaande woningen te hebben, met deze aantallen wordt in de berekening verder niets gedaan.</t>
  </si>
  <si>
    <t>De subsidie wordt aan specifieke maatregelen gekoppeld, welke in de tabblad "7.1.f specificatie maatregelen" ingevuld dienen te 7worden. De categorieën maatregelen (gelimiteerd) zijn benoemd in de aanvraagdocumentatie; u dient verplicht per maatregel te selecteren (in kolom C) onder welke categorie deze maatregel valt. U kunt geen specificatie van maatregelen koppelen aan ‘betaalbaarheid van woningen’, indien dit de reden is dat het project een tekort heeft, zal dit in de begroting tot uitdrukking komen.
Per maatregel dient u aan te geven wat de totale investering (exclusief btw) is, of het een 'bovenplanse' maatregel betreft (ja/nee) en voor welk deel van de totale investering (in euro's) dit toerekenbaar is aan het project waarvoor de WBI-aanvraag wordt ingediend. Voor administratieve redenen wordt daarnaast gevraagd aan te geven hoeveel btw-kosten over het toerekenbare deel van de investering u verwacht terug te kunnen vorderen vanuit het btw-compensatiefonds.
De totale toerekenbare investering per hoofdcategorie maatregelen wordt onder de tabel samengevat. Deze uitkomst wordt ter controle en als hulpmiddel ook gepresenteerd in tabblad "7.1.b begroting en prognose (kolom G)" voor de betreffende regel waarin de fasering van deze kosten moet worden ingevoerd.</t>
  </si>
  <si>
    <t xml:space="preserve">In dit tabblad dient de programmatische onderbouwing te worden gegeven van de private ontwikkeling(en). De gevraagde financiële gegevens in dit blad dienen de opbrengstenpost 'Kostenverhaal' uit de begroting in tabblad 7.1.b te onderbouwen en te duiden. 
Hierbij wordt gevraagd naar:
1) De gehanteerde grondslag (hoeveelheid/eenheid) voor het kostenverhaal (aantal woningen, m² bvo, % van de marktwaarde etc.). 
2) De hoeveelheden/eenheden van de benoemde grondslag voor het kostenverhaal.
3) Het bedrag per hoeveelheid/eenheid dat hiervoor is toegepast in de begroting.  
Voor punt 1) is een aantal opties voorbereid in een keuzemenu, maar heeft u ook de mogelijkheid 'anders' te kiezen indien uw systematiek niet aansluit bij de voorbereide keuzes. U kunt dit nader toelichten in de bijlage 'toelichting op Begroting en prognose'.
Het gevraagde parkeerprogramma heeft betrekking op het vastgoedprogramma, het betreft het parkeren bij de woningen, de overige voorzieningen of een (commerciële) parkeervoorziening (betaald). Het heeft geen betrekking op de openbare parkeerplaatsen aan de openbare weg, indien er sprake is publieke investeringen vallen deze onder de aanlegkosten van de openbare ruimte (kosten van het bouw- en woonrijp maken) in de begroting, en vallen deze niet onder het vastgoedprogramma en de opbrengstenkant van de begroting. </t>
  </si>
  <si>
    <t>Tabblad 7.1.b</t>
  </si>
  <si>
    <t>Tabblad 7.1.c</t>
  </si>
  <si>
    <t>Tabblad 7.1.d</t>
  </si>
  <si>
    <t>Tabblad 7.1.f</t>
  </si>
  <si>
    <t>Tabblad 7.1.e</t>
  </si>
  <si>
    <t>Tabblad 7.1.g</t>
  </si>
  <si>
    <r>
      <t xml:space="preserve">In dit tabblad dient u de </t>
    </r>
    <r>
      <rPr>
        <u/>
        <sz val="10"/>
        <color theme="1"/>
        <rFont val="Calibri"/>
        <family val="2"/>
      </rPr>
      <t>kasstroom</t>
    </r>
    <r>
      <rPr>
        <sz val="10"/>
        <color theme="1"/>
        <rFont val="Calibri"/>
        <family val="2"/>
      </rPr>
      <t xml:space="preserve"> in te vullen van alle </t>
    </r>
    <r>
      <rPr>
        <u/>
        <sz val="10"/>
        <color theme="1"/>
        <rFont val="Calibri"/>
        <family val="2"/>
      </rPr>
      <t>publieke kosten en opbrengsten</t>
    </r>
    <r>
      <rPr>
        <sz val="10"/>
        <color theme="1"/>
        <rFont val="Calibri"/>
        <family val="2"/>
      </rPr>
      <t xml:space="preserve">. De publieke kosten en opbrengsten worden ingevoerd op prijspeildatum in de verschillende jaarschijven conform de (verwachte) uitvoeringsfasering van uw project.
In het begrotingsblad (7.1.b) bestaat de mogelijkheid om gebruik te maken van twee 'vrije kostenposten' en twee 'vrije opbrengstenposten', de opgenomen tekst in de geel gearceerde cellen in kolom E kan hiervoor worden overschreven. De indexatie van kosten en opbrengsten is standaard gesteld op 2,00% voor alle posten. Een indiener is vrij hierin andere uitgangspunten te hanteren. Een afwijking van de standaard dient u te motiveren in de toelichting op de projectbegroting.
U dient separaat de </t>
    </r>
    <r>
      <rPr>
        <u/>
        <sz val="10"/>
        <color theme="1"/>
        <rFont val="Calibri"/>
        <family val="2"/>
      </rPr>
      <t>additionele bijdrage van mede-overheden</t>
    </r>
    <r>
      <rPr>
        <sz val="10"/>
        <color theme="1"/>
        <rFont val="Calibri"/>
        <family val="2"/>
      </rPr>
      <t xml:space="preserve"> op te geven in de cellen J44 en J45.
De lichtblauwe cellen in kolom G presenteren de uitkomsten van de invoer van de bladen 7.1d, 7.1.e  en 7.1.f, deze bedragen moeten gelijk zijn aan de ingevoerde begroting, als controle en als invulhulp wordt in kolom H met de groene of rode vinkjes aangeduid dit specifiek gecheckt.
Onder de invoer begroting vindt u vanaf regel 53 de 'automatische berekening' van de begroting waarin de ingevoerde bedragen worden geïndexeerd en contant gemaakt. Dit leidt tot het 'Publiek saldo contante waarde'. Vervolgens wordt automatisch een netto contante waarde en daarmee het aanvraagbedrag voor de WBI berekend op datum 1-1-2024. 
</t>
    </r>
  </si>
  <si>
    <t>7.1.b Begroting en prognose</t>
  </si>
  <si>
    <t>Verkoop bouwrijpe / woonrijpe grond (onderbouwd in tabblad 7.1.d)</t>
  </si>
  <si>
    <t>Kostenverhaal (onderbouwd in tabblad 7.1.e)</t>
  </si>
  <si>
    <t>* Kosten exclusief/geschoond van de kosten zoals gespecificeerd onder "7.1.f specificatie maatregelen"</t>
  </si>
  <si>
    <t>7.1.c Plangebied, ruimtegebruik en samenvatting programmatische kaders</t>
  </si>
  <si>
    <t>Samenvatting o.b.v invoer in tabbladen "7.1.d opbrengst grondverkoop" &amp; "7.1.e onderbouwen kostenverhaal" &amp; "7.1.g planning startbouw"</t>
  </si>
  <si>
    <t>Onderbouwing voor begroting en prognose (7.1.b)</t>
  </si>
  <si>
    <t>(opgave onder tabblad 7.1.g)</t>
  </si>
  <si>
    <t>7.1.d Publieke ontwikkeling(en), onderbouwing opbrengsten uit verkoop bouwrijpe/woonrijpe grond</t>
  </si>
  <si>
    <t>7.1.e Private ontwikkeling(en), onderbouwing opbrengsten uit kostenverhaal</t>
  </si>
  <si>
    <t>7.1.f Specificatie maatregelen</t>
  </si>
  <si>
    <t>7.1.g Planning startbouw woningen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</si>
</sst>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2" formatCode="_ &quot;€&quot;\ * #,##0_ ;_ &quot;€&quot;\ * \-#,##0_ ;_ &quot;€&quot;\ * &quot;-&quot;_ ;_ @_ "/>
    <numFmt numFmtId="41" formatCode="_ * #,##0_ ;_ * \-#,##0_ ;_ * &quot;-&quot;_ ;_ @_ "/>
    <numFmt numFmtId="44" formatCode="_ &quot;€&quot;\ * #,##0.00_ ;_ &quot;€&quot;\ * \-#,##0.00_ ;_ &quot;€&quot;\ * &quot;-&quot;??_ ;_ @_ "/>
    <numFmt numFmtId="164" formatCode="#,##0_);\(#,##0\);&quot;-  &quot;;&quot; &quot;@"/>
    <numFmt numFmtId="165" formatCode="dd\ mmm\ yy_);;&quot;-  &quot;;&quot; &quot;@"/>
    <numFmt numFmtId="166" formatCode="0.00%_);\-0.00%_);&quot;-  &quot;;&quot; &quot;@"/>
    <numFmt numFmtId="167" formatCode="#,##0.00_);\(#,##0.00\);&quot;-  &quot;;&quot; &quot;@"/>
    <numFmt numFmtId="168" formatCode="#,##0.0000_);\(#,##0.0000\);&quot;-  &quot;;&quot; &quot;@"/>
    <numFmt numFmtId="169" formatCode="dd\ mmm\ yyyy_);;&quot;-  &quot;;&quot; &quot;@"/>
    <numFmt numFmtId="170" formatCode="#,##0_ ;\-#,##0\ ;\ &quot;-&quot;"/>
    <numFmt numFmtId="171" formatCode="_ * #,##0_ &quot;m² bvo&quot;"/>
    <numFmt numFmtId="172" formatCode="#,##0\ &quot;m²&quot;"/>
    <numFmt numFmtId="173" formatCode="0%_);\-0%_);&quot;-  &quot;;&quot; &quot;@"/>
    <numFmt numFmtId="174" formatCode="#,##0.0_);\(#,##0.0\);&quot;-  &quot;;&quot; &quot;@"/>
    <numFmt numFmtId="175" formatCode="#,##0.000000_);\(#,##0.000000\);&quot;-  &quot;;&quot; &quot;@"/>
    <numFmt numFmtId="176" formatCode="_ &quot;€&quot;\ * #,##0_ ;_ &quot;€&quot;\ * \-#,##0_ ;_ &quot;€&quot;\ * &quot;-&quot;??_ ;_ @_ "/>
    <numFmt numFmtId="177" formatCode="_ * #,##0_ &quot;won.&quot;"/>
    <numFmt numFmtId="178" formatCode="_ * #,##0_ &quot;m² bvo / won.&quot;"/>
    <numFmt numFmtId="179" formatCode="&quot; appartementen:&quot;_ * #,##0_ &quot;won.&quot;"/>
    <numFmt numFmtId="180" formatCode="&quot; grondgebonden:&quot;_ * #,##0_ &quot;won.&quot;"/>
    <numFmt numFmtId="181" formatCode="_ * #,##0.0_ ;_ * \-#,##0.0_ ;_ * &quot;-&quot;_ ;_ @_ "/>
    <numFmt numFmtId="182" formatCode="_ * #,##0.00_ ;_ * \-#,##0.00_ ;_ * &quot;-&quot;_ ;_ @_ "/>
    <numFmt numFmtId="183" formatCode="_ &quot;€&quot;\ * #,##0.00_ ;_ &quot;€&quot;\ * \-#,##0.00_ ;_ &quot;€&quot;\ * &quot;-&quot;_ ;_ @_ "/>
    <numFmt numFmtId="184" formatCode="_ * #,##0_ &quot;pp&quot;"/>
    <numFmt numFmtId="185" formatCode="&quot;€&quot;\ #,##0.00\ &quot;per m² bvo&quot;"/>
    <numFmt numFmtId="186" formatCode="&quot;€&quot;\ #,##0.00\ &quot;per won.&quot;"/>
    <numFmt numFmtId="187" formatCode="&quot;€&quot;\ #,##0.00\ &quot;per pp&quot;"/>
    <numFmt numFmtId="188" formatCode="_ * #,##0_ &quot;m²&quot;"/>
  </numFmts>
  <fonts count="34" x14ac:knownFonts="1">
    <font>
      <sz val="9"/>
      <color theme="1"/>
      <name val="Calibri"/>
      <family val="2"/>
    </font>
    <font>
      <b/>
      <sz val="9"/>
      <color theme="1"/>
      <name val="Calibri"/>
      <family val="2"/>
    </font>
    <font>
      <b/>
      <sz val="12"/>
      <color theme="1"/>
      <name val="Calibri"/>
      <family val="2"/>
    </font>
    <font>
      <sz val="9"/>
      <color theme="1"/>
      <name val="Calibri"/>
      <family val="2"/>
    </font>
    <font>
      <b/>
      <sz val="9"/>
      <name val="Calibri"/>
      <family val="2"/>
    </font>
    <font>
      <b/>
      <sz val="12"/>
      <color rgb="FF000000"/>
      <name val="Calibri"/>
      <family val="2"/>
    </font>
    <font>
      <b/>
      <sz val="9"/>
      <color rgb="FF000000"/>
      <name val="Calibri"/>
      <family val="2"/>
    </font>
    <font>
      <b/>
      <vertAlign val="superscript"/>
      <sz val="9"/>
      <color theme="1"/>
      <name val="Calibri"/>
      <family val="2"/>
    </font>
    <font>
      <vertAlign val="superscript"/>
      <sz val="9"/>
      <color theme="1"/>
      <name val="Calibri"/>
      <family val="2"/>
    </font>
    <font>
      <b/>
      <i/>
      <sz val="9"/>
      <color theme="1"/>
      <name val="Calibri"/>
      <family val="2"/>
    </font>
    <font>
      <i/>
      <sz val="9"/>
      <color theme="1"/>
      <name val="Calibri"/>
      <family val="2"/>
    </font>
    <font>
      <sz val="9"/>
      <color rgb="FFFF0000"/>
      <name val="Calibri"/>
      <family val="2"/>
    </font>
    <font>
      <sz val="9"/>
      <name val="Calibri"/>
      <family val="2"/>
    </font>
    <font>
      <b/>
      <sz val="9"/>
      <color rgb="FFFF0000"/>
      <name val="Calibri"/>
      <family val="2"/>
    </font>
    <font>
      <b/>
      <i/>
      <sz val="10"/>
      <color theme="1"/>
      <name val="Calibri"/>
      <family val="2"/>
    </font>
    <font>
      <b/>
      <i/>
      <sz val="9"/>
      <color rgb="FFFF0000"/>
      <name val="Calibri"/>
      <family val="2"/>
    </font>
    <font>
      <sz val="10"/>
      <color theme="1"/>
      <name val="Calibri"/>
      <family val="2"/>
    </font>
    <font>
      <b/>
      <sz val="10"/>
      <color theme="1"/>
      <name val="Calibri"/>
      <family val="2"/>
    </font>
    <font>
      <b/>
      <sz val="9"/>
      <color theme="0"/>
      <name val="Calibri"/>
      <family val="2"/>
    </font>
    <font>
      <sz val="9"/>
      <color theme="0"/>
      <name val="Calibri"/>
      <family val="2"/>
    </font>
    <font>
      <sz val="10"/>
      <name val="Calibri"/>
      <family val="2"/>
    </font>
    <font>
      <b/>
      <sz val="9"/>
      <color theme="1" tint="0.499984740745262"/>
      <name val="Calibri"/>
      <family val="2"/>
    </font>
    <font>
      <sz val="9"/>
      <color theme="1" tint="0.499984740745262"/>
      <name val="Calibri"/>
      <family val="2"/>
    </font>
    <font>
      <sz val="9"/>
      <color indexed="81"/>
      <name val="Tahoma"/>
      <family val="2"/>
    </font>
    <font>
      <b/>
      <sz val="9"/>
      <color indexed="81"/>
      <name val="Tahoma"/>
      <family val="2"/>
    </font>
    <font>
      <sz val="9"/>
      <color theme="0" tint="-0.499984740745262"/>
      <name val="Calibri"/>
      <family val="2"/>
    </font>
    <font>
      <b/>
      <sz val="20"/>
      <color theme="1"/>
      <name val="Calibri"/>
      <family val="2"/>
    </font>
    <font>
      <b/>
      <sz val="20"/>
      <color rgb="FF000000"/>
      <name val="Calibri"/>
      <family val="2"/>
    </font>
    <font>
      <sz val="20"/>
      <color theme="1"/>
      <name val="Calibri"/>
      <family val="2"/>
    </font>
    <font>
      <u/>
      <sz val="10"/>
      <color theme="1"/>
      <name val="Calibri"/>
      <family val="2"/>
    </font>
    <font>
      <b/>
      <u/>
      <sz val="10"/>
      <color rgb="FFFF0000"/>
      <name val="Calibri"/>
      <family val="2"/>
    </font>
    <font>
      <sz val="8"/>
      <name val="Calibri"/>
      <family val="2"/>
    </font>
    <font>
      <u/>
      <sz val="9"/>
      <color theme="10"/>
      <name val="Calibri"/>
      <family val="2"/>
    </font>
    <font>
      <u/>
      <sz val="10"/>
      <color theme="10"/>
      <name val="Calibri"/>
      <family val="2"/>
    </font>
  </fonts>
  <fills count="1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rgb="FF000000"/>
      </patternFill>
    </fill>
    <fill>
      <patternFill patternType="solid">
        <fgColor theme="8" tint="0.79998168889431442"/>
        <bgColor indexed="64"/>
      </patternFill>
    </fill>
    <fill>
      <patternFill patternType="solid">
        <fgColor rgb="FFDDEBF7"/>
        <bgColor rgb="FF000000"/>
      </patternFill>
    </fill>
    <fill>
      <patternFill patternType="solid">
        <fgColor theme="0"/>
        <bgColor indexed="64"/>
      </patternFill>
    </fill>
    <fill>
      <patternFill patternType="solid">
        <fgColor theme="8" tint="0.79998168889431442"/>
        <bgColor rgb="FF000000"/>
      </patternFill>
    </fill>
    <fill>
      <patternFill patternType="solid">
        <fgColor theme="4" tint="0.79998168889431442"/>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47">
    <border>
      <left/>
      <right/>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theme="2" tint="-0.24994659260841701"/>
      </right>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double">
        <color indexed="64"/>
      </bottom>
      <diagonal/>
    </border>
    <border>
      <left style="hair">
        <color auto="1"/>
      </left>
      <right style="hair">
        <color auto="1"/>
      </right>
      <top/>
      <bottom style="hair">
        <color auto="1"/>
      </bottom>
      <diagonal/>
    </border>
    <border>
      <left/>
      <right/>
      <top/>
      <bottom style="double">
        <color indexed="64"/>
      </bottom>
      <diagonal/>
    </border>
    <border>
      <left style="hair">
        <color auto="1"/>
      </left>
      <right/>
      <top/>
      <bottom style="hair">
        <color auto="1"/>
      </bottom>
      <diagonal/>
    </border>
    <border>
      <left style="hair">
        <color auto="1"/>
      </left>
      <right style="hair">
        <color auto="1"/>
      </right>
      <top style="hair">
        <color auto="1"/>
      </top>
      <bottom/>
      <diagonal/>
    </border>
    <border>
      <left style="hair">
        <color rgb="FFAEAAAA"/>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hair">
        <color auto="1"/>
      </left>
      <right/>
      <top/>
      <bottom style="double">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hair">
        <color auto="1"/>
      </left>
      <right style="hair">
        <color auto="1"/>
      </right>
      <top style="double">
        <color auto="1"/>
      </top>
      <bottom style="hair">
        <color auto="1"/>
      </bottom>
      <diagonal/>
    </border>
    <border>
      <left/>
      <right/>
      <top style="thin">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8">
    <xf numFmtId="164" fontId="0" fillId="0" borderId="0" applyFont="0" applyFill="0" applyBorder="0" applyProtection="0">
      <alignment vertical="top"/>
    </xf>
    <xf numFmtId="164" fontId="3" fillId="0" borderId="0" applyFont="0" applyFill="0" applyBorder="0" applyProtection="0">
      <alignment vertical="top"/>
    </xf>
    <xf numFmtId="166" fontId="3" fillId="0" borderId="0" applyFont="0" applyFill="0" applyBorder="0" applyProtection="0">
      <alignment vertical="top"/>
    </xf>
    <xf numFmtId="165"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44" fontId="3" fillId="0" borderId="0" applyFont="0" applyFill="0" applyBorder="0" applyAlignment="0" applyProtection="0"/>
    <xf numFmtId="164" fontId="32" fillId="0" borderId="0" applyNumberFormat="0" applyFill="0" applyBorder="0" applyAlignment="0" applyProtection="0">
      <alignment vertical="top"/>
    </xf>
  </cellStyleXfs>
  <cellXfs count="415">
    <xf numFmtId="164" fontId="0" fillId="0" borderId="0" xfId="0">
      <alignment vertical="top"/>
    </xf>
    <xf numFmtId="166" fontId="0" fillId="3" borderId="7" xfId="2" applyFont="1" applyFill="1" applyBorder="1" applyProtection="1">
      <alignment vertical="top"/>
      <protection locked="0"/>
    </xf>
    <xf numFmtId="170" fontId="0" fillId="2" borderId="7" xfId="1" applyNumberFormat="1" applyFont="1" applyFill="1" applyBorder="1" applyProtection="1">
      <alignment vertical="top"/>
      <protection locked="0"/>
    </xf>
    <xf numFmtId="172" fontId="0" fillId="2" borderId="7" xfId="0" applyNumberFormat="1" applyFill="1" applyBorder="1" applyProtection="1">
      <alignment vertical="top"/>
      <protection locked="0"/>
    </xf>
    <xf numFmtId="164" fontId="0" fillId="2" borderId="7" xfId="0" quotePrefix="1" applyFill="1" applyBorder="1" applyAlignment="1" applyProtection="1">
      <alignment horizontal="right" vertical="top"/>
      <protection locked="0"/>
    </xf>
    <xf numFmtId="164" fontId="0" fillId="2" borderId="7" xfId="0" applyFill="1" applyBorder="1" applyAlignment="1" applyProtection="1">
      <alignment horizontal="right" vertical="top"/>
      <protection locked="0"/>
    </xf>
    <xf numFmtId="171" fontId="0" fillId="2" borderId="7" xfId="0" applyNumberFormat="1" applyFill="1" applyBorder="1" applyProtection="1">
      <alignment vertical="top"/>
      <protection locked="0"/>
    </xf>
    <xf numFmtId="164" fontId="0" fillId="2" borderId="7" xfId="0" applyFill="1" applyBorder="1" applyProtection="1">
      <alignment vertical="top"/>
      <protection locked="0"/>
    </xf>
    <xf numFmtId="42" fontId="0" fillId="2" borderId="7" xfId="6" applyNumberFormat="1" applyFont="1" applyFill="1" applyBorder="1" applyAlignment="1" applyProtection="1">
      <alignment vertical="top"/>
      <protection locked="0"/>
    </xf>
    <xf numFmtId="164" fontId="1" fillId="2" borderId="7" xfId="0" applyFont="1" applyFill="1" applyBorder="1" applyProtection="1">
      <alignment vertical="top"/>
      <protection locked="0"/>
    </xf>
    <xf numFmtId="164" fontId="5" fillId="0" borderId="0" xfId="0" applyFont="1" applyFill="1" applyBorder="1" applyProtection="1">
      <alignment vertical="top"/>
    </xf>
    <xf numFmtId="164" fontId="0" fillId="0" borderId="0" xfId="0" applyFont="1" applyFill="1" applyBorder="1" applyProtection="1">
      <alignment vertical="top"/>
    </xf>
    <xf numFmtId="164" fontId="0" fillId="0" borderId="0" xfId="0" applyProtection="1">
      <alignment vertical="top"/>
    </xf>
    <xf numFmtId="164" fontId="6" fillId="0" borderId="0" xfId="0" applyFont="1" applyFill="1" applyBorder="1" applyProtection="1">
      <alignment vertical="top"/>
    </xf>
    <xf numFmtId="164" fontId="6" fillId="0" borderId="0" xfId="0" applyFont="1" applyFill="1" applyBorder="1" applyAlignment="1" applyProtection="1"/>
    <xf numFmtId="0" fontId="6" fillId="0" borderId="0" xfId="1"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vertical="top" wrapText="1"/>
    </xf>
    <xf numFmtId="164" fontId="12" fillId="0" borderId="0" xfId="0" applyFont="1" applyFill="1" applyBorder="1" applyProtection="1">
      <alignment vertical="top"/>
    </xf>
    <xf numFmtId="164" fontId="15" fillId="0" borderId="0" xfId="0" applyFont="1" applyProtection="1">
      <alignment vertical="top"/>
    </xf>
    <xf numFmtId="164" fontId="1" fillId="0" borderId="0" xfId="0" applyFont="1" applyFill="1" applyBorder="1" applyAlignment="1" applyProtection="1">
      <alignment horizontal="left" vertical="top" indent="2"/>
    </xf>
    <xf numFmtId="164" fontId="1" fillId="0" borderId="0" xfId="0" applyFont="1" applyFill="1" applyBorder="1" applyProtection="1">
      <alignment vertical="top"/>
    </xf>
    <xf numFmtId="0" fontId="4" fillId="0" borderId="0" xfId="0" applyNumberFormat="1" applyFont="1" applyFill="1" applyBorder="1" applyProtection="1">
      <alignment vertical="top"/>
    </xf>
    <xf numFmtId="164" fontId="11" fillId="0" borderId="0" xfId="0" applyFont="1" applyFill="1" applyBorder="1" applyProtection="1">
      <alignment vertical="top"/>
    </xf>
    <xf numFmtId="164" fontId="0" fillId="4" borderId="0" xfId="0" applyFont="1" applyFill="1" applyBorder="1" applyProtection="1">
      <alignment vertical="top"/>
    </xf>
    <xf numFmtId="164" fontId="1" fillId="0" borderId="0" xfId="0" applyFont="1" applyFill="1" applyBorder="1" applyAlignment="1" applyProtection="1"/>
    <xf numFmtId="164" fontId="6" fillId="8" borderId="7" xfId="0" applyFont="1" applyFill="1" applyBorder="1" applyAlignment="1" applyProtection="1">
      <alignment horizontal="right" vertical="top" wrapText="1"/>
    </xf>
    <xf numFmtId="0" fontId="6" fillId="6" borderId="7" xfId="0" applyNumberFormat="1" applyFont="1" applyFill="1" applyBorder="1" applyProtection="1">
      <alignment vertical="top"/>
    </xf>
    <xf numFmtId="170" fontId="0" fillId="8" borderId="7" xfId="0" applyNumberFormat="1" applyFont="1" applyFill="1" applyBorder="1" applyProtection="1">
      <alignment vertical="top"/>
    </xf>
    <xf numFmtId="164" fontId="6" fillId="8" borderId="7" xfId="0" applyFont="1" applyFill="1" applyBorder="1" applyAlignment="1" applyProtection="1">
      <alignment horizontal="center" vertical="top" wrapText="1"/>
    </xf>
    <xf numFmtId="170" fontId="0" fillId="8" borderId="7" xfId="0" applyNumberFormat="1" applyFont="1" applyFill="1" applyBorder="1" applyAlignment="1" applyProtection="1">
      <alignment horizontal="center" vertical="top"/>
    </xf>
    <xf numFmtId="170" fontId="1" fillId="8" borderId="7" xfId="0" applyNumberFormat="1" applyFont="1" applyFill="1" applyBorder="1" applyProtection="1">
      <alignment vertical="top"/>
    </xf>
    <xf numFmtId="164" fontId="1" fillId="0" borderId="0" xfId="0" applyFont="1" applyFill="1" applyBorder="1" applyAlignment="1" applyProtection="1">
      <alignment horizontal="right" vertical="top"/>
    </xf>
    <xf numFmtId="167" fontId="0" fillId="0" borderId="0" xfId="0" applyNumberFormat="1" applyFont="1" applyFill="1" applyBorder="1" applyProtection="1">
      <alignment vertical="top"/>
    </xf>
    <xf numFmtId="164" fontId="0" fillId="0" borderId="0" xfId="0" applyProtection="1">
      <alignment vertical="top"/>
      <protection hidden="1"/>
    </xf>
    <xf numFmtId="49" fontId="0" fillId="0" borderId="0" xfId="0" applyNumberFormat="1" applyProtection="1">
      <alignment vertical="top"/>
    </xf>
    <xf numFmtId="49" fontId="0" fillId="0" borderId="0" xfId="0" applyNumberFormat="1" applyAlignment="1" applyProtection="1">
      <alignment horizontal="left" vertical="top" indent="1"/>
    </xf>
    <xf numFmtId="164" fontId="1" fillId="0" borderId="0" xfId="0" applyFont="1" applyProtection="1">
      <alignment vertical="top"/>
    </xf>
    <xf numFmtId="164" fontId="0" fillId="2" borderId="4" xfId="0" applyFill="1" applyBorder="1" applyProtection="1">
      <alignment vertical="top"/>
      <protection locked="0"/>
    </xf>
    <xf numFmtId="164" fontId="0" fillId="2" borderId="4" xfId="0" applyFill="1" applyBorder="1" applyAlignment="1" applyProtection="1">
      <alignment vertical="top" wrapText="1"/>
      <protection locked="0"/>
    </xf>
    <xf numFmtId="164" fontId="0" fillId="3" borderId="4" xfId="0" applyFont="1" applyFill="1" applyBorder="1" applyProtection="1">
      <alignment vertical="top"/>
      <protection locked="0"/>
    </xf>
    <xf numFmtId="164" fontId="0" fillId="3" borderId="7" xfId="0" applyFont="1" applyFill="1" applyBorder="1" applyProtection="1">
      <alignment vertical="top"/>
      <protection locked="0"/>
    </xf>
    <xf numFmtId="170" fontId="9" fillId="8" borderId="7" xfId="0" applyNumberFormat="1" applyFont="1" applyFill="1" applyBorder="1" applyProtection="1">
      <alignment vertical="top"/>
    </xf>
    <xf numFmtId="164" fontId="10" fillId="5" borderId="0" xfId="0" applyFont="1" applyFill="1" applyBorder="1" applyProtection="1">
      <alignment vertical="top"/>
    </xf>
    <xf numFmtId="164" fontId="2" fillId="7" borderId="0" xfId="0" applyFont="1" applyFill="1" applyProtection="1">
      <alignment vertical="top"/>
    </xf>
    <xf numFmtId="164" fontId="0" fillId="7" borderId="0" xfId="0" applyFill="1" applyProtection="1">
      <alignment vertical="top"/>
    </xf>
    <xf numFmtId="164" fontId="0" fillId="7" borderId="0" xfId="0" applyFill="1" applyAlignment="1" applyProtection="1">
      <alignment horizontal="right" vertical="top"/>
    </xf>
    <xf numFmtId="49" fontId="14" fillId="7" borderId="0" xfId="0" applyNumberFormat="1" applyFont="1" applyFill="1" applyProtection="1">
      <alignment vertical="top"/>
    </xf>
    <xf numFmtId="164" fontId="0" fillId="7" borderId="0" xfId="0" quotePrefix="1" applyFill="1" applyProtection="1">
      <alignment vertical="top"/>
    </xf>
    <xf numFmtId="49" fontId="0" fillId="7" borderId="0" xfId="0" quotePrefix="1" applyNumberFormat="1" applyFill="1" applyAlignment="1" applyProtection="1">
      <alignment horizontal="left" vertical="top" indent="1"/>
    </xf>
    <xf numFmtId="49" fontId="1" fillId="7" borderId="0" xfId="0" applyNumberFormat="1" applyFont="1" applyFill="1" applyProtection="1">
      <alignment vertical="top"/>
    </xf>
    <xf numFmtId="49" fontId="0" fillId="7" borderId="0" xfId="0" applyNumberFormat="1" applyFill="1" applyProtection="1">
      <alignment vertical="top"/>
    </xf>
    <xf numFmtId="49" fontId="0" fillId="7" borderId="0" xfId="0" applyNumberFormat="1" applyFill="1" applyAlignment="1" applyProtection="1">
      <alignment horizontal="left" vertical="top" indent="1"/>
    </xf>
    <xf numFmtId="49" fontId="0" fillId="7" borderId="0" xfId="0" applyNumberFormat="1" applyFill="1" applyAlignment="1" applyProtection="1">
      <alignment horizontal="left" vertical="top" indent="2"/>
    </xf>
    <xf numFmtId="164" fontId="1" fillId="7" borderId="0" xfId="0" applyFont="1" applyFill="1" applyProtection="1">
      <alignment vertical="top"/>
    </xf>
    <xf numFmtId="49" fontId="9" fillId="7" borderId="0" xfId="0" applyNumberFormat="1" applyFont="1" applyFill="1" applyProtection="1">
      <alignment vertical="top"/>
    </xf>
    <xf numFmtId="164" fontId="9" fillId="7" borderId="0" xfId="0" applyFont="1" applyFill="1" applyProtection="1">
      <alignment vertical="top"/>
    </xf>
    <xf numFmtId="164" fontId="16" fillId="7" borderId="0" xfId="0" applyFont="1" applyFill="1" applyProtection="1">
      <alignment vertical="top"/>
    </xf>
    <xf numFmtId="164" fontId="10" fillId="7" borderId="0" xfId="0" applyFont="1" applyFill="1" applyAlignment="1" applyProtection="1">
      <alignment horizontal="right" vertical="top"/>
    </xf>
    <xf numFmtId="164" fontId="0" fillId="7" borderId="11" xfId="0" applyFill="1" applyBorder="1" applyProtection="1">
      <alignment vertical="top"/>
    </xf>
    <xf numFmtId="164" fontId="17" fillId="7" borderId="0" xfId="0" applyFont="1" applyFill="1" applyAlignment="1" applyProtection="1">
      <alignment horizontal="right" vertical="top"/>
    </xf>
    <xf numFmtId="164" fontId="1" fillId="7" borderId="12" xfId="0" applyFont="1" applyFill="1" applyBorder="1" applyProtection="1">
      <alignment vertical="top"/>
    </xf>
    <xf numFmtId="173" fontId="0" fillId="7" borderId="0" xfId="2" applyNumberFormat="1" applyFont="1" applyFill="1" applyBorder="1" applyProtection="1">
      <alignment vertical="top"/>
    </xf>
    <xf numFmtId="164" fontId="13" fillId="7" borderId="0" xfId="0" applyFont="1" applyFill="1" applyAlignment="1" applyProtection="1">
      <alignment horizontal="right" vertical="center"/>
    </xf>
    <xf numFmtId="164" fontId="11" fillId="7" borderId="0" xfId="0" applyFont="1" applyFill="1" applyProtection="1">
      <alignment vertical="top"/>
    </xf>
    <xf numFmtId="174" fontId="0" fillId="0" borderId="0" xfId="0" applyNumberFormat="1" applyFont="1" applyFill="1" applyBorder="1" applyProtection="1">
      <alignment vertical="top"/>
    </xf>
    <xf numFmtId="49" fontId="12" fillId="7" borderId="0" xfId="0" applyNumberFormat="1" applyFont="1" applyFill="1" applyAlignment="1" applyProtection="1">
      <alignment horizontal="left" vertical="top" indent="1"/>
    </xf>
    <xf numFmtId="164" fontId="12" fillId="7" borderId="0" xfId="0" applyFont="1" applyFill="1" applyProtection="1">
      <alignment vertical="top"/>
    </xf>
    <xf numFmtId="164" fontId="4" fillId="7" borderId="0" xfId="0" applyFont="1" applyFill="1" applyAlignment="1" applyProtection="1">
      <alignment horizontal="left" vertical="center" indent="1"/>
    </xf>
    <xf numFmtId="170" fontId="0" fillId="5" borderId="7" xfId="1" applyNumberFormat="1" applyFont="1" applyFill="1" applyBorder="1" applyProtection="1">
      <alignment vertical="top"/>
    </xf>
    <xf numFmtId="166" fontId="12" fillId="10" borderId="7" xfId="2" applyFont="1" applyFill="1" applyBorder="1" applyAlignment="1" applyProtection="1">
      <alignment horizontal="right" vertical="top"/>
    </xf>
    <xf numFmtId="172" fontId="1" fillId="11" borderId="7" xfId="0" applyNumberFormat="1" applyFont="1" applyFill="1" applyBorder="1" applyProtection="1">
      <alignment vertical="top"/>
    </xf>
    <xf numFmtId="172" fontId="0" fillId="11" borderId="7" xfId="0" applyNumberFormat="1" applyFill="1" applyBorder="1" applyProtection="1">
      <alignment vertical="top"/>
    </xf>
    <xf numFmtId="164" fontId="0" fillId="11" borderId="7" xfId="0" applyFill="1" applyBorder="1" applyProtection="1">
      <alignment vertical="top"/>
    </xf>
    <xf numFmtId="164" fontId="1" fillId="11" borderId="7" xfId="0" applyFont="1" applyFill="1" applyBorder="1" applyProtection="1">
      <alignment vertical="top"/>
    </xf>
    <xf numFmtId="42" fontId="0" fillId="11" borderId="7" xfId="6" applyNumberFormat="1" applyFont="1" applyFill="1" applyBorder="1" applyAlignment="1" applyProtection="1">
      <alignment vertical="top"/>
    </xf>
    <xf numFmtId="164" fontId="1" fillId="11" borderId="10" xfId="0" applyFont="1" applyFill="1" applyBorder="1" applyProtection="1">
      <alignment vertical="top"/>
    </xf>
    <xf numFmtId="164" fontId="10" fillId="7" borderId="1" xfId="0" applyFont="1" applyFill="1" applyBorder="1" applyProtection="1">
      <alignment vertical="top"/>
    </xf>
    <xf numFmtId="164" fontId="10" fillId="7" borderId="13" xfId="0" applyFont="1" applyFill="1" applyBorder="1" applyAlignment="1" applyProtection="1">
      <alignment horizontal="right" vertical="top"/>
    </xf>
    <xf numFmtId="164" fontId="10" fillId="7" borderId="12" xfId="0" applyFont="1" applyFill="1" applyBorder="1" applyProtection="1">
      <alignment vertical="top"/>
    </xf>
    <xf numFmtId="164" fontId="10" fillId="7" borderId="10" xfId="0" applyFont="1" applyFill="1" applyBorder="1" applyAlignment="1" applyProtection="1">
      <alignment horizontal="right" vertical="top"/>
    </xf>
    <xf numFmtId="173" fontId="0" fillId="11" borderId="7" xfId="2" applyNumberFormat="1" applyFont="1" applyFill="1" applyBorder="1" applyProtection="1">
      <alignment vertical="top"/>
    </xf>
    <xf numFmtId="173" fontId="1" fillId="11" borderId="7" xfId="2" applyNumberFormat="1" applyFont="1" applyFill="1" applyBorder="1" applyProtection="1">
      <alignment vertical="top"/>
    </xf>
    <xf numFmtId="164" fontId="6" fillId="7" borderId="0" xfId="0" applyFont="1" applyFill="1" applyBorder="1" applyAlignment="1" applyProtection="1">
      <alignment horizontal="left" vertical="top" indent="1"/>
    </xf>
    <xf numFmtId="164" fontId="0" fillId="10" borderId="14" xfId="0" applyFont="1" applyFill="1" applyBorder="1" applyProtection="1">
      <alignment vertical="top"/>
    </xf>
    <xf numFmtId="175" fontId="10" fillId="5" borderId="0" xfId="0" applyNumberFormat="1" applyFont="1" applyFill="1" applyBorder="1" applyAlignment="1" applyProtection="1">
      <alignment horizontal="right" vertical="top"/>
    </xf>
    <xf numFmtId="174" fontId="10" fillId="5" borderId="0" xfId="0" applyNumberFormat="1" applyFont="1" applyFill="1" applyBorder="1" applyAlignment="1" applyProtection="1">
      <alignment horizontal="right" vertical="top"/>
    </xf>
    <xf numFmtId="14" fontId="0" fillId="10" borderId="7" xfId="3" applyNumberFormat="1" applyFont="1" applyFill="1" applyBorder="1" applyAlignment="1" applyProtection="1">
      <alignment horizontal="right" vertical="top"/>
    </xf>
    <xf numFmtId="170" fontId="3" fillId="11" borderId="7" xfId="1" applyNumberFormat="1" applyFont="1" applyFill="1" applyBorder="1" applyProtection="1">
      <alignment vertical="top"/>
    </xf>
    <xf numFmtId="170" fontId="1" fillId="11" borderId="7" xfId="1" applyNumberFormat="1" applyFont="1" applyFill="1" applyBorder="1" applyProtection="1">
      <alignment vertical="top"/>
    </xf>
    <xf numFmtId="166" fontId="0" fillId="10" borderId="7" xfId="2" applyFont="1" applyFill="1" applyBorder="1" applyProtection="1">
      <alignment vertical="top"/>
    </xf>
    <xf numFmtId="170" fontId="0" fillId="11" borderId="7" xfId="1" applyNumberFormat="1" applyFont="1" applyFill="1" applyBorder="1" applyProtection="1">
      <alignment vertical="top"/>
    </xf>
    <xf numFmtId="14" fontId="1" fillId="10" borderId="7" xfId="3" applyNumberFormat="1" applyFont="1" applyFill="1" applyBorder="1" applyAlignment="1" applyProtection="1">
      <alignment horizontal="right" vertical="top"/>
    </xf>
    <xf numFmtId="14" fontId="0" fillId="8" borderId="7" xfId="3" applyNumberFormat="1" applyFont="1" applyFill="1" applyBorder="1" applyAlignment="1" applyProtection="1">
      <alignment horizontal="right" vertical="top"/>
    </xf>
    <xf numFmtId="14" fontId="17" fillId="7" borderId="0" xfId="3" applyNumberFormat="1" applyFont="1" applyFill="1" applyBorder="1" applyAlignment="1" applyProtection="1">
      <alignment horizontal="left" vertical="top"/>
    </xf>
    <xf numFmtId="164" fontId="0" fillId="9" borderId="0" xfId="0" applyFill="1" applyProtection="1">
      <alignment vertical="top"/>
    </xf>
    <xf numFmtId="164" fontId="0" fillId="9" borderId="0" xfId="0" applyFont="1" applyFill="1" applyBorder="1" applyProtection="1">
      <alignment vertical="top"/>
    </xf>
    <xf numFmtId="164" fontId="9" fillId="9" borderId="0" xfId="0" applyFont="1" applyFill="1" applyBorder="1" applyProtection="1">
      <alignment vertical="top"/>
    </xf>
    <xf numFmtId="164" fontId="1" fillId="9" borderId="0" xfId="0" applyFont="1" applyFill="1" applyBorder="1" applyProtection="1">
      <alignment vertical="top"/>
    </xf>
    <xf numFmtId="0" fontId="0" fillId="10" borderId="7" xfId="0" applyNumberFormat="1" applyFont="1" applyFill="1" applyBorder="1" applyAlignment="1" applyProtection="1">
      <alignment horizontal="right" vertical="top"/>
    </xf>
    <xf numFmtId="164" fontId="1" fillId="0" borderId="0" xfId="0" applyFont="1" applyBorder="1" applyProtection="1">
      <alignment vertical="top"/>
    </xf>
    <xf numFmtId="164" fontId="1" fillId="0" borderId="1" xfId="0" applyFont="1" applyBorder="1" applyProtection="1">
      <alignment vertical="top"/>
    </xf>
    <xf numFmtId="164" fontId="0" fillId="0" borderId="2" xfId="0" applyBorder="1" applyProtection="1">
      <alignment vertical="top"/>
    </xf>
    <xf numFmtId="164" fontId="0" fillId="0" borderId="0" xfId="0" applyBorder="1" applyProtection="1">
      <alignment vertical="top"/>
    </xf>
    <xf numFmtId="164" fontId="0" fillId="0" borderId="1" xfId="0" applyBorder="1" applyProtection="1">
      <alignment vertical="top"/>
    </xf>
    <xf numFmtId="164" fontId="0" fillId="0" borderId="0" xfId="0" applyBorder="1" applyAlignment="1" applyProtection="1">
      <alignment vertical="top" wrapText="1"/>
    </xf>
    <xf numFmtId="0" fontId="1" fillId="0" borderId="3" xfId="0" applyNumberFormat="1" applyFont="1" applyBorder="1" applyAlignment="1" applyProtection="1">
      <alignment vertical="top" wrapText="1"/>
    </xf>
    <xf numFmtId="0" fontId="1" fillId="0" borderId="0" xfId="0" applyNumberFormat="1" applyFont="1" applyBorder="1" applyAlignment="1" applyProtection="1">
      <alignment horizontal="left" vertical="top" wrapText="1"/>
    </xf>
    <xf numFmtId="164" fontId="0" fillId="0" borderId="0" xfId="0" applyAlignment="1" applyProtection="1">
      <alignment vertical="top" wrapText="1"/>
    </xf>
    <xf numFmtId="164" fontId="0" fillId="0" borderId="0" xfId="0" applyFill="1" applyBorder="1" applyProtection="1">
      <alignment vertical="top"/>
    </xf>
    <xf numFmtId="164" fontId="0" fillId="0" borderId="0" xfId="0" applyFill="1" applyBorder="1" applyAlignment="1" applyProtection="1">
      <alignment vertical="top" wrapText="1"/>
    </xf>
    <xf numFmtId="164" fontId="6" fillId="0" borderId="1" xfId="0" applyFont="1" applyFill="1" applyBorder="1" applyProtection="1">
      <alignment vertical="top"/>
    </xf>
    <xf numFmtId="164" fontId="0" fillId="0" borderId="2" xfId="0" applyFont="1" applyFill="1" applyBorder="1" applyProtection="1">
      <alignment vertical="top"/>
    </xf>
    <xf numFmtId="164" fontId="0" fillId="0" borderId="1" xfId="0" applyFont="1" applyFill="1" applyBorder="1" applyProtection="1">
      <alignment vertical="top"/>
    </xf>
    <xf numFmtId="164" fontId="0" fillId="0" borderId="8" xfId="0" applyFont="1" applyFill="1" applyBorder="1" applyProtection="1">
      <alignment vertical="top"/>
    </xf>
    <xf numFmtId="164" fontId="0" fillId="0" borderId="0" xfId="0"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Protection="1">
      <alignment vertical="top"/>
    </xf>
    <xf numFmtId="164" fontId="0" fillId="11" borderId="7" xfId="0" applyFont="1" applyFill="1" applyBorder="1" applyProtection="1">
      <alignment vertical="top"/>
    </xf>
    <xf numFmtId="0" fontId="0" fillId="10" borderId="7" xfId="0" applyNumberFormat="1" applyFont="1" applyFill="1" applyBorder="1" applyProtection="1">
      <alignment vertical="top"/>
    </xf>
    <xf numFmtId="164" fontId="12" fillId="0" borderId="0" xfId="0" applyFont="1" applyAlignment="1" applyProtection="1">
      <alignment horizontal="left" vertical="top" wrapText="1"/>
    </xf>
    <xf numFmtId="164" fontId="18" fillId="12" borderId="17" xfId="0" applyFont="1" applyFill="1" applyBorder="1">
      <alignment vertical="top"/>
    </xf>
    <xf numFmtId="164" fontId="0" fillId="0" borderId="17" xfId="0" applyBorder="1">
      <alignment vertical="top"/>
    </xf>
    <xf numFmtId="164" fontId="18" fillId="12" borderId="16" xfId="0" applyFont="1" applyFill="1" applyBorder="1">
      <alignment vertical="top"/>
    </xf>
    <xf numFmtId="164" fontId="0" fillId="0" borderId="16" xfId="0" applyBorder="1">
      <alignment vertical="top"/>
    </xf>
    <xf numFmtId="164" fontId="18" fillId="12" borderId="18" xfId="0" applyFont="1" applyFill="1" applyBorder="1">
      <alignment vertical="top"/>
    </xf>
    <xf numFmtId="164" fontId="0" fillId="0" borderId="18" xfId="0" applyBorder="1">
      <alignment vertical="top"/>
    </xf>
    <xf numFmtId="0" fontId="1" fillId="0" borderId="0" xfId="0" applyNumberFormat="1" applyFont="1" applyBorder="1" applyAlignment="1" applyProtection="1">
      <alignment horizontal="right" vertical="top" wrapText="1"/>
    </xf>
    <xf numFmtId="164" fontId="1" fillId="7" borderId="0" xfId="0" applyFont="1" applyFill="1" applyBorder="1" applyProtection="1">
      <alignment vertical="top"/>
    </xf>
    <xf numFmtId="164" fontId="0" fillId="7" borderId="0" xfId="0" applyFont="1" applyFill="1" applyBorder="1" applyProtection="1">
      <alignment vertical="top"/>
    </xf>
    <xf numFmtId="164" fontId="11" fillId="7" borderId="0" xfId="0" applyFont="1" applyFill="1" applyBorder="1" applyProtection="1">
      <alignment vertical="top"/>
    </xf>
    <xf numFmtId="164" fontId="0" fillId="0" borderId="0" xfId="0" applyFont="1" applyFill="1" applyBorder="1" applyAlignment="1" applyProtection="1">
      <alignment horizontal="center" vertical="center"/>
    </xf>
    <xf numFmtId="164" fontId="19" fillId="0" borderId="17" xfId="0" quotePrefix="1" applyFont="1" applyBorder="1">
      <alignment vertical="top"/>
    </xf>
    <xf numFmtId="164" fontId="19" fillId="0" borderId="16" xfId="0" applyFont="1" applyBorder="1">
      <alignment vertical="top"/>
    </xf>
    <xf numFmtId="164" fontId="0" fillId="0" borderId="0" xfId="0" applyFont="1" applyProtection="1">
      <alignment vertical="top"/>
    </xf>
    <xf numFmtId="164" fontId="16" fillId="0" borderId="0" xfId="0" applyFont="1" applyProtection="1">
      <alignment vertical="top"/>
    </xf>
    <xf numFmtId="164" fontId="20" fillId="0" borderId="0" xfId="0" applyFont="1" applyAlignment="1" applyProtection="1">
      <alignment horizontal="left" vertical="top" wrapText="1"/>
    </xf>
    <xf numFmtId="164" fontId="0" fillId="0" borderId="6" xfId="0" applyBorder="1" applyAlignment="1" applyProtection="1">
      <alignment vertical="top" wrapText="1"/>
    </xf>
    <xf numFmtId="176" fontId="0" fillId="2" borderId="4" xfId="6" applyNumberFormat="1" applyFont="1" applyFill="1" applyBorder="1" applyAlignment="1" applyProtection="1">
      <alignment vertical="top" wrapText="1"/>
      <protection locked="0"/>
    </xf>
    <xf numFmtId="164" fontId="0" fillId="0" borderId="0" xfId="0" applyAlignment="1" applyProtection="1">
      <alignment horizontal="center" vertical="top"/>
    </xf>
    <xf numFmtId="164" fontId="0" fillId="0" borderId="2" xfId="0" applyBorder="1" applyAlignment="1" applyProtection="1">
      <alignment horizontal="center" vertical="top"/>
    </xf>
    <xf numFmtId="0" fontId="1" fillId="0" borderId="0" xfId="0" applyNumberFormat="1" applyFont="1" applyBorder="1" applyAlignment="1" applyProtection="1">
      <alignment horizontal="center" vertical="top" wrapText="1"/>
    </xf>
    <xf numFmtId="164" fontId="0" fillId="2" borderId="4" xfId="0" applyFill="1" applyBorder="1" applyAlignment="1" applyProtection="1">
      <alignment horizontal="center" vertical="top" wrapText="1"/>
      <protection locked="0"/>
    </xf>
    <xf numFmtId="164" fontId="0" fillId="0" borderId="0" xfId="0" applyFill="1" applyBorder="1" applyAlignment="1" applyProtection="1">
      <alignment horizontal="center" vertical="top"/>
    </xf>
    <xf numFmtId="164" fontId="20" fillId="0" borderId="0" xfId="0" applyFont="1" applyAlignment="1" applyProtection="1">
      <alignment horizontal="center" vertical="top" wrapText="1"/>
    </xf>
    <xf numFmtId="164" fontId="18" fillId="12" borderId="18" xfId="0" applyFont="1" applyFill="1" applyBorder="1" applyAlignment="1">
      <alignment horizontal="center" vertical="top"/>
    </xf>
    <xf numFmtId="164" fontId="0" fillId="0" borderId="18" xfId="0" applyBorder="1" applyAlignment="1">
      <alignment horizontal="center" vertical="top"/>
    </xf>
    <xf numFmtId="166" fontId="0" fillId="11" borderId="4" xfId="2" applyFont="1" applyFill="1" applyBorder="1" applyAlignment="1" applyProtection="1">
      <alignment vertical="top" wrapText="1"/>
    </xf>
    <xf numFmtId="164" fontId="0" fillId="0" borderId="3" xfId="0" applyBorder="1" applyProtection="1">
      <alignment vertical="top"/>
    </xf>
    <xf numFmtId="164" fontId="0" fillId="0" borderId="3" xfId="0" applyBorder="1" applyAlignment="1" applyProtection="1">
      <alignment vertical="top" wrapText="1"/>
    </xf>
    <xf numFmtId="164" fontId="18" fillId="12" borderId="15" xfId="0" applyFont="1" applyFill="1" applyBorder="1" applyAlignment="1">
      <alignment horizontal="center" vertical="top"/>
    </xf>
    <xf numFmtId="164" fontId="0" fillId="0" borderId="15" xfId="0" applyBorder="1" applyAlignment="1" applyProtection="1">
      <alignment horizontal="center" vertical="top"/>
    </xf>
    <xf numFmtId="164" fontId="0" fillId="0" borderId="0" xfId="0" applyFont="1" applyBorder="1" applyProtection="1">
      <alignment vertical="top"/>
    </xf>
    <xf numFmtId="170" fontId="0" fillId="5" borderId="5" xfId="1" applyNumberFormat="1" applyFont="1" applyFill="1" applyBorder="1" applyProtection="1">
      <alignment vertical="top"/>
    </xf>
    <xf numFmtId="170" fontId="0" fillId="5" borderId="19" xfId="1" applyNumberFormat="1" applyFont="1" applyFill="1" applyBorder="1" applyProtection="1">
      <alignment vertical="top"/>
    </xf>
    <xf numFmtId="170" fontId="0" fillId="5" borderId="4" xfId="1" applyNumberFormat="1" applyFont="1" applyFill="1" applyBorder="1" applyProtection="1">
      <alignment vertical="top"/>
    </xf>
    <xf numFmtId="170" fontId="0" fillId="5" borderId="12" xfId="1" applyNumberFormat="1" applyFont="1" applyFill="1" applyBorder="1" applyProtection="1">
      <alignment vertical="top"/>
    </xf>
    <xf numFmtId="170" fontId="0" fillId="5" borderId="20" xfId="1" applyNumberFormat="1" applyFont="1" applyFill="1" applyBorder="1" applyProtection="1">
      <alignment vertical="top"/>
    </xf>
    <xf numFmtId="170" fontId="0" fillId="5" borderId="21" xfId="1" applyNumberFormat="1" applyFont="1" applyFill="1" applyBorder="1" applyProtection="1">
      <alignment vertical="top"/>
    </xf>
    <xf numFmtId="170" fontId="1" fillId="5" borderId="1" xfId="1" applyNumberFormat="1" applyFont="1" applyFill="1" applyBorder="1" applyProtection="1">
      <alignment vertical="top"/>
    </xf>
    <xf numFmtId="170" fontId="1" fillId="5" borderId="2" xfId="1" applyNumberFormat="1" applyFont="1" applyFill="1" applyBorder="1" applyProtection="1">
      <alignment vertical="top"/>
    </xf>
    <xf numFmtId="170" fontId="0" fillId="5" borderId="2" xfId="1" applyNumberFormat="1" applyFont="1" applyFill="1" applyBorder="1" applyProtection="1">
      <alignment vertical="top"/>
    </xf>
    <xf numFmtId="170" fontId="1" fillId="5" borderId="2" xfId="1" applyNumberFormat="1" applyFont="1" applyFill="1" applyBorder="1" applyAlignment="1" applyProtection="1">
      <alignment horizontal="center" vertical="top"/>
    </xf>
    <xf numFmtId="170" fontId="1" fillId="5" borderId="12" xfId="1" applyNumberFormat="1" applyFont="1" applyFill="1" applyBorder="1" applyProtection="1">
      <alignment vertical="top"/>
    </xf>
    <xf numFmtId="170" fontId="1" fillId="5" borderId="20" xfId="1" applyNumberFormat="1" applyFont="1" applyFill="1" applyBorder="1" applyProtection="1">
      <alignment vertical="top"/>
    </xf>
    <xf numFmtId="170" fontId="1" fillId="5" borderId="20" xfId="1" applyNumberFormat="1" applyFont="1" applyFill="1" applyBorder="1" applyAlignment="1" applyProtection="1">
      <alignment horizontal="center" vertical="top"/>
    </xf>
    <xf numFmtId="170" fontId="0" fillId="5" borderId="20" xfId="1" applyNumberFormat="1" applyFont="1" applyFill="1" applyBorder="1" applyAlignment="1" applyProtection="1">
      <alignment horizontal="left" vertical="top" indent="1"/>
    </xf>
    <xf numFmtId="44" fontId="1" fillId="5" borderId="4" xfId="6" applyFont="1" applyFill="1" applyBorder="1" applyAlignment="1" applyProtection="1">
      <alignment vertical="top"/>
    </xf>
    <xf numFmtId="170" fontId="1" fillId="5" borderId="5" xfId="1" applyNumberFormat="1" applyFont="1" applyFill="1" applyBorder="1" applyProtection="1">
      <alignment vertical="top"/>
    </xf>
    <xf numFmtId="164" fontId="0" fillId="0" borderId="0" xfId="0" applyFont="1" applyFill="1" applyBorder="1" applyAlignment="1" applyProtection="1">
      <alignment horizontal="right" vertical="center"/>
    </xf>
    <xf numFmtId="164" fontId="10" fillId="0" borderId="0" xfId="0" applyFont="1" applyFill="1" applyBorder="1" applyAlignment="1" applyProtection="1">
      <alignment horizontal="right" vertical="top"/>
    </xf>
    <xf numFmtId="170" fontId="22" fillId="5" borderId="7" xfId="1" applyNumberFormat="1" applyFont="1" applyFill="1" applyBorder="1" applyProtection="1">
      <alignment vertical="top"/>
    </xf>
    <xf numFmtId="0" fontId="6" fillId="0" borderId="0" xfId="0" applyNumberFormat="1" applyFont="1" applyFill="1" applyBorder="1" applyAlignment="1" applyProtection="1">
      <alignment vertical="top" wrapText="1"/>
    </xf>
    <xf numFmtId="0" fontId="6" fillId="0" borderId="12"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left" vertical="top" wrapText="1"/>
    </xf>
    <xf numFmtId="0" fontId="6" fillId="0" borderId="12" xfId="0" applyNumberFormat="1" applyFont="1" applyFill="1" applyBorder="1" applyProtection="1">
      <alignment vertical="top"/>
    </xf>
    <xf numFmtId="0" fontId="6" fillId="0" borderId="20" xfId="0" applyNumberFormat="1" applyFont="1" applyFill="1" applyBorder="1" applyProtection="1">
      <alignment vertical="top"/>
    </xf>
    <xf numFmtId="0" fontId="6" fillId="0" borderId="21" xfId="0" applyNumberFormat="1" applyFont="1" applyFill="1" applyBorder="1" applyAlignment="1" applyProtection="1">
      <alignment horizontal="right" vertical="top" wrapText="1"/>
    </xf>
    <xf numFmtId="0" fontId="6" fillId="0" borderId="20"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right" vertical="top" wrapText="1"/>
    </xf>
    <xf numFmtId="164" fontId="0" fillId="0" borderId="1" xfId="0" applyFont="1" applyFill="1" applyBorder="1" applyAlignment="1" applyProtection="1">
      <alignment horizontal="right" vertical="top"/>
    </xf>
    <xf numFmtId="164" fontId="0" fillId="0" borderId="8" xfId="0" applyFont="1" applyFill="1" applyBorder="1" applyAlignment="1" applyProtection="1">
      <alignment horizontal="right" vertical="top"/>
    </xf>
    <xf numFmtId="0" fontId="6" fillId="0" borderId="12" xfId="0" applyNumberFormat="1" applyFont="1" applyFill="1" applyBorder="1" applyAlignment="1" applyProtection="1">
      <alignment horizontal="right" vertical="top" wrapText="1"/>
    </xf>
    <xf numFmtId="176" fontId="1" fillId="5" borderId="7" xfId="6" applyNumberFormat="1" applyFont="1" applyFill="1" applyBorder="1" applyAlignment="1" applyProtection="1">
      <alignment vertical="top"/>
    </xf>
    <xf numFmtId="176" fontId="21" fillId="5" borderId="7" xfId="6" applyNumberFormat="1" applyFont="1" applyFill="1" applyBorder="1" applyAlignment="1" applyProtection="1">
      <alignment vertical="top"/>
    </xf>
    <xf numFmtId="176" fontId="22" fillId="5" borderId="10" xfId="6" applyNumberFormat="1" applyFont="1" applyFill="1" applyBorder="1" applyAlignment="1" applyProtection="1">
      <alignment vertical="top"/>
    </xf>
    <xf numFmtId="176" fontId="1" fillId="5" borderId="10" xfId="6" applyNumberFormat="1" applyFont="1" applyFill="1" applyBorder="1" applyAlignment="1" applyProtection="1">
      <alignment vertical="top"/>
    </xf>
    <xf numFmtId="166" fontId="0" fillId="5" borderId="7" xfId="2" applyFont="1" applyFill="1" applyBorder="1" applyProtection="1">
      <alignment vertical="top"/>
    </xf>
    <xf numFmtId="170" fontId="21" fillId="5" borderId="2" xfId="1" applyNumberFormat="1" applyFont="1" applyFill="1" applyBorder="1" applyAlignment="1" applyProtection="1">
      <alignment horizontal="center" vertical="top"/>
    </xf>
    <xf numFmtId="170" fontId="21" fillId="5" borderId="8" xfId="1" applyNumberFormat="1" applyFont="1" applyFill="1" applyBorder="1" applyAlignment="1" applyProtection="1">
      <alignment horizontal="center" vertical="top"/>
    </xf>
    <xf numFmtId="170" fontId="21" fillId="5" borderId="20" xfId="1" applyNumberFormat="1" applyFont="1" applyFill="1" applyBorder="1" applyAlignment="1" applyProtection="1">
      <alignment horizontal="center" vertical="top"/>
    </xf>
    <xf numFmtId="170" fontId="21" fillId="5" borderId="21" xfId="1" applyNumberFormat="1" applyFont="1" applyFill="1" applyBorder="1" applyAlignment="1" applyProtection="1">
      <alignment horizontal="center" vertical="top"/>
    </xf>
    <xf numFmtId="171" fontId="0" fillId="11" borderId="7" xfId="0" applyNumberFormat="1" applyFill="1" applyBorder="1" applyProtection="1">
      <alignment vertical="top"/>
    </xf>
    <xf numFmtId="49" fontId="1" fillId="7" borderId="0" xfId="0" applyNumberFormat="1" applyFont="1" applyFill="1" applyAlignment="1" applyProtection="1">
      <alignment horizontal="left" vertical="top" indent="1"/>
    </xf>
    <xf numFmtId="164" fontId="9" fillId="7" borderId="0" xfId="0" applyFont="1" applyFill="1" applyAlignment="1" applyProtection="1">
      <alignment horizontal="right" vertical="top"/>
    </xf>
    <xf numFmtId="172" fontId="1" fillId="2" borderId="7" xfId="0" applyNumberFormat="1" applyFont="1" applyFill="1" applyBorder="1" applyProtection="1">
      <alignment vertical="top"/>
      <protection locked="0"/>
    </xf>
    <xf numFmtId="172" fontId="0" fillId="11" borderId="7" xfId="0" applyNumberFormat="1" applyFont="1" applyFill="1" applyBorder="1" applyProtection="1">
      <alignment vertical="top"/>
    </xf>
    <xf numFmtId="49" fontId="1" fillId="7" borderId="0" xfId="0" quotePrefix="1" applyNumberFormat="1" applyFont="1" applyFill="1" applyAlignment="1" applyProtection="1">
      <alignment horizontal="left" vertical="top"/>
    </xf>
    <xf numFmtId="164" fontId="0" fillId="7" borderId="4" xfId="0" quotePrefix="1" applyFill="1" applyBorder="1" applyProtection="1">
      <alignment vertical="top"/>
    </xf>
    <xf numFmtId="164" fontId="10" fillId="7" borderId="2" xfId="0" applyFont="1" applyFill="1" applyBorder="1" applyProtection="1">
      <alignment vertical="top"/>
    </xf>
    <xf numFmtId="164" fontId="10" fillId="7" borderId="8" xfId="0" applyFont="1" applyFill="1" applyBorder="1" applyProtection="1">
      <alignment vertical="top"/>
    </xf>
    <xf numFmtId="164" fontId="10" fillId="7" borderId="20" xfId="0" applyFont="1" applyFill="1" applyBorder="1" applyProtection="1">
      <alignment vertical="top"/>
    </xf>
    <xf numFmtId="164" fontId="10" fillId="7" borderId="21" xfId="0" applyFont="1" applyFill="1" applyBorder="1" applyProtection="1">
      <alignment vertical="top"/>
    </xf>
    <xf numFmtId="164" fontId="0" fillId="7" borderId="19" xfId="0" quotePrefix="1" applyFill="1" applyBorder="1" applyProtection="1">
      <alignment vertical="top"/>
    </xf>
    <xf numFmtId="164" fontId="0" fillId="7" borderId="5" xfId="0" quotePrefix="1" applyFill="1" applyBorder="1" applyProtection="1">
      <alignment vertical="top"/>
    </xf>
    <xf numFmtId="164" fontId="1" fillId="7" borderId="20" xfId="0" applyFont="1" applyFill="1" applyBorder="1" applyProtection="1">
      <alignment vertical="top"/>
    </xf>
    <xf numFmtId="164" fontId="1" fillId="7" borderId="21" xfId="0" applyFont="1" applyFill="1" applyBorder="1" applyProtection="1">
      <alignment vertical="top"/>
    </xf>
    <xf numFmtId="164" fontId="0" fillId="2" borderId="19" xfId="0" applyFill="1" applyBorder="1" applyProtection="1">
      <alignment vertical="top"/>
      <protection locked="0"/>
    </xf>
    <xf numFmtId="164" fontId="0" fillId="2" borderId="5" xfId="0" applyFill="1" applyBorder="1" applyProtection="1">
      <alignment vertical="top"/>
      <protection locked="0"/>
    </xf>
    <xf numFmtId="164" fontId="6" fillId="7" borderId="0" xfId="0" applyFont="1" applyFill="1" applyBorder="1" applyProtection="1">
      <alignment vertical="top"/>
    </xf>
    <xf numFmtId="164" fontId="25" fillId="7" borderId="0" xfId="0" applyFont="1" applyFill="1" applyProtection="1">
      <alignment vertical="top"/>
    </xf>
    <xf numFmtId="49" fontId="0" fillId="7" borderId="0" xfId="0" applyNumberFormat="1" applyFill="1" applyAlignment="1" applyProtection="1">
      <alignment horizontal="left" vertical="top" indent="5"/>
    </xf>
    <xf numFmtId="166" fontId="0" fillId="11" borderId="7" xfId="2" applyFont="1" applyFill="1" applyBorder="1" applyProtection="1">
      <alignment vertical="top"/>
    </xf>
    <xf numFmtId="49" fontId="10" fillId="7" borderId="0" xfId="0" applyNumberFormat="1" applyFont="1" applyFill="1" applyAlignment="1" applyProtection="1">
      <alignment horizontal="right" vertical="top"/>
    </xf>
    <xf numFmtId="171" fontId="1" fillId="11" borderId="7" xfId="0" applyNumberFormat="1" applyFont="1" applyFill="1" applyBorder="1" applyProtection="1">
      <alignment vertical="top"/>
    </xf>
    <xf numFmtId="42" fontId="1" fillId="11" borderId="7" xfId="6" applyNumberFormat="1" applyFont="1" applyFill="1" applyBorder="1" applyAlignment="1" applyProtection="1">
      <alignment vertical="top"/>
    </xf>
    <xf numFmtId="171" fontId="4" fillId="11" borderId="7" xfId="0" applyNumberFormat="1" applyFont="1" applyFill="1" applyBorder="1" applyProtection="1">
      <alignment vertical="top"/>
    </xf>
    <xf numFmtId="173" fontId="4" fillId="11" borderId="7" xfId="2" applyNumberFormat="1" applyFont="1" applyFill="1" applyBorder="1" applyProtection="1">
      <alignment vertical="top"/>
    </xf>
    <xf numFmtId="173" fontId="12" fillId="11" borderId="7" xfId="2" applyNumberFormat="1" applyFont="1" applyFill="1" applyBorder="1" applyProtection="1">
      <alignment vertical="top"/>
    </xf>
    <xf numFmtId="172" fontId="4" fillId="11" borderId="7" xfId="0" applyNumberFormat="1" applyFont="1" applyFill="1" applyBorder="1" applyProtection="1">
      <alignment vertical="top"/>
    </xf>
    <xf numFmtId="164" fontId="0" fillId="7" borderId="0" xfId="0" applyFont="1" applyFill="1" applyBorder="1" applyAlignment="1" applyProtection="1">
      <alignment horizontal="left" vertical="center" indent="1"/>
    </xf>
    <xf numFmtId="177" fontId="1" fillId="11" borderId="7" xfId="0" applyNumberFormat="1" applyFont="1" applyFill="1" applyBorder="1" applyProtection="1">
      <alignment vertical="top"/>
    </xf>
    <xf numFmtId="178" fontId="0" fillId="11" borderId="7" xfId="0" applyNumberFormat="1" applyFill="1" applyBorder="1" applyProtection="1">
      <alignment vertical="top"/>
    </xf>
    <xf numFmtId="179" fontId="0" fillId="11" borderId="7" xfId="0" applyNumberFormat="1" applyFont="1" applyFill="1" applyBorder="1" applyProtection="1">
      <alignment vertical="top"/>
    </xf>
    <xf numFmtId="180" fontId="0" fillId="11" borderId="7" xfId="0" applyNumberFormat="1" applyFont="1" applyFill="1" applyBorder="1" applyProtection="1">
      <alignment vertical="top"/>
    </xf>
    <xf numFmtId="164" fontId="0" fillId="7" borderId="0" xfId="0" applyFont="1" applyFill="1" applyProtection="1">
      <alignment vertical="top"/>
    </xf>
    <xf numFmtId="171" fontId="0" fillId="11" borderId="7" xfId="0" applyNumberFormat="1" applyFont="1" applyFill="1" applyBorder="1" applyProtection="1">
      <alignment vertical="top"/>
    </xf>
    <xf numFmtId="171" fontId="0" fillId="11" borderId="22" xfId="0" applyNumberFormat="1" applyFont="1" applyFill="1" applyBorder="1" applyProtection="1">
      <alignment vertical="top"/>
    </xf>
    <xf numFmtId="164" fontId="10" fillId="7" borderId="0" xfId="0" quotePrefix="1" applyFont="1" applyFill="1" applyAlignment="1" applyProtection="1">
      <alignment horizontal="left" vertical="top"/>
    </xf>
    <xf numFmtId="181" fontId="1" fillId="11" borderId="7" xfId="0" applyNumberFormat="1" applyFont="1" applyFill="1" applyBorder="1" applyProtection="1">
      <alignment vertical="top"/>
    </xf>
    <xf numFmtId="182" fontId="1" fillId="11" borderId="7" xfId="0" applyNumberFormat="1" applyFont="1" applyFill="1" applyBorder="1" applyProtection="1">
      <alignment vertical="top"/>
    </xf>
    <xf numFmtId="176" fontId="0" fillId="2" borderId="7" xfId="6" applyNumberFormat="1" applyFont="1" applyFill="1" applyBorder="1" applyAlignment="1" applyProtection="1">
      <alignment vertical="top"/>
      <protection locked="0"/>
    </xf>
    <xf numFmtId="176" fontId="0" fillId="2" borderId="9" xfId="6" applyNumberFormat="1" applyFont="1" applyFill="1" applyBorder="1" applyAlignment="1" applyProtection="1">
      <alignment vertical="top"/>
      <protection locked="0"/>
    </xf>
    <xf numFmtId="176" fontId="1" fillId="11" borderId="10" xfId="6" applyNumberFormat="1" applyFont="1" applyFill="1" applyBorder="1" applyAlignment="1" applyProtection="1">
      <alignment vertical="top"/>
    </xf>
    <xf numFmtId="176" fontId="17" fillId="11" borderId="10" xfId="6" applyNumberFormat="1" applyFont="1" applyFill="1" applyBorder="1" applyAlignment="1" applyProtection="1">
      <alignment vertical="top"/>
    </xf>
    <xf numFmtId="176" fontId="0" fillId="11" borderId="7" xfId="6" applyNumberFormat="1" applyFont="1" applyFill="1" applyBorder="1" applyAlignment="1" applyProtection="1">
      <alignment vertical="top"/>
    </xf>
    <xf numFmtId="176" fontId="0" fillId="11" borderId="9" xfId="6" applyNumberFormat="1" applyFont="1" applyFill="1" applyBorder="1" applyAlignment="1" applyProtection="1">
      <alignment vertical="top"/>
    </xf>
    <xf numFmtId="49" fontId="0" fillId="7" borderId="0" xfId="0" quotePrefix="1" applyNumberFormat="1" applyFill="1" applyProtection="1">
      <alignment vertical="top"/>
    </xf>
    <xf numFmtId="42" fontId="3" fillId="11" borderId="7" xfId="6" applyNumberFormat="1" applyFont="1" applyFill="1" applyBorder="1" applyAlignment="1" applyProtection="1">
      <alignment vertical="top"/>
    </xf>
    <xf numFmtId="42" fontId="3" fillId="11" borderId="22" xfId="6" applyNumberFormat="1" applyFont="1" applyFill="1" applyBorder="1" applyAlignment="1" applyProtection="1">
      <alignment vertical="top"/>
    </xf>
    <xf numFmtId="183" fontId="3" fillId="11" borderId="7" xfId="6" applyNumberFormat="1" applyFont="1" applyFill="1" applyBorder="1" applyAlignment="1" applyProtection="1">
      <alignment vertical="top"/>
    </xf>
    <xf numFmtId="164" fontId="0" fillId="7" borderId="0" xfId="0" applyFill="1" applyAlignment="1" applyProtection="1">
      <alignment horizontal="left" vertical="top"/>
    </xf>
    <xf numFmtId="172" fontId="25" fillId="11" borderId="7" xfId="0" applyNumberFormat="1" applyFont="1" applyFill="1" applyBorder="1" applyProtection="1">
      <alignment vertical="top"/>
    </xf>
    <xf numFmtId="177" fontId="0" fillId="11" borderId="7" xfId="0" applyNumberFormat="1" applyFont="1" applyFill="1" applyBorder="1" applyProtection="1">
      <alignment vertical="top"/>
    </xf>
    <xf numFmtId="164" fontId="0" fillId="7" borderId="0" xfId="0" applyFont="1" applyFill="1" applyBorder="1" applyAlignment="1" applyProtection="1">
      <alignment horizontal="right" vertical="center"/>
    </xf>
    <xf numFmtId="173" fontId="12" fillId="11" borderId="7" xfId="2" applyNumberFormat="1" applyFont="1" applyFill="1" applyBorder="1" applyAlignment="1" applyProtection="1">
      <alignment horizontal="right" vertical="top"/>
    </xf>
    <xf numFmtId="173" fontId="4" fillId="11" borderId="7" xfId="2" applyNumberFormat="1" applyFont="1" applyFill="1" applyBorder="1" applyAlignment="1" applyProtection="1">
      <alignment horizontal="right" vertical="top"/>
    </xf>
    <xf numFmtId="164" fontId="0" fillId="11" borderId="4" xfId="0" applyFill="1" applyBorder="1" applyProtection="1">
      <alignment vertical="top"/>
    </xf>
    <xf numFmtId="177" fontId="1" fillId="11" borderId="5" xfId="0" applyNumberFormat="1" applyFont="1" applyFill="1" applyBorder="1" applyProtection="1">
      <alignment vertical="top"/>
    </xf>
    <xf numFmtId="177" fontId="0" fillId="11" borderId="5" xfId="0" applyNumberFormat="1" applyFont="1" applyFill="1" applyBorder="1" applyProtection="1">
      <alignment vertical="top"/>
    </xf>
    <xf numFmtId="171" fontId="0" fillId="11" borderId="5" xfId="0" applyNumberFormat="1" applyFill="1" applyBorder="1" applyProtection="1">
      <alignment vertical="top"/>
    </xf>
    <xf numFmtId="177" fontId="1" fillId="11" borderId="23" xfId="0" applyNumberFormat="1" applyFont="1" applyFill="1" applyBorder="1" applyProtection="1">
      <alignment vertical="top"/>
    </xf>
    <xf numFmtId="177" fontId="0" fillId="11" borderId="24" xfId="0" applyNumberFormat="1" applyFont="1" applyFill="1" applyBorder="1" applyProtection="1">
      <alignment vertical="top"/>
    </xf>
    <xf numFmtId="171" fontId="1" fillId="11" borderId="15" xfId="0" applyNumberFormat="1" applyFont="1" applyFill="1" applyBorder="1" applyProtection="1">
      <alignment vertical="top"/>
    </xf>
    <xf numFmtId="184" fontId="12" fillId="11" borderId="7" xfId="0" applyNumberFormat="1" applyFont="1" applyFill="1" applyBorder="1" applyProtection="1">
      <alignment vertical="top"/>
    </xf>
    <xf numFmtId="164" fontId="10" fillId="7" borderId="2" xfId="0" applyFont="1" applyFill="1" applyBorder="1" applyAlignment="1" applyProtection="1">
      <alignment horizontal="right" vertical="top"/>
    </xf>
    <xf numFmtId="164" fontId="10" fillId="7" borderId="20" xfId="0" applyFont="1" applyFill="1" applyBorder="1" applyAlignment="1" applyProtection="1">
      <alignment horizontal="right" vertical="top"/>
    </xf>
    <xf numFmtId="164" fontId="0" fillId="0" borderId="26" xfId="0" applyBorder="1" applyProtection="1">
      <alignment vertical="top"/>
    </xf>
    <xf numFmtId="164" fontId="9" fillId="7" borderId="11" xfId="0" applyFont="1" applyFill="1" applyBorder="1" applyAlignment="1" applyProtection="1">
      <alignment horizontal="right" vertical="top"/>
    </xf>
    <xf numFmtId="164" fontId="9" fillId="7" borderId="0" xfId="0" applyFont="1" applyFill="1" applyBorder="1" applyAlignment="1" applyProtection="1">
      <alignment horizontal="right" vertical="top"/>
    </xf>
    <xf numFmtId="164" fontId="11" fillId="7" borderId="11" xfId="0" applyFont="1" applyFill="1" applyBorder="1" applyProtection="1">
      <alignment vertical="top"/>
    </xf>
    <xf numFmtId="184" fontId="12" fillId="11" borderId="5" xfId="0" applyNumberFormat="1" applyFont="1" applyFill="1" applyBorder="1" applyProtection="1">
      <alignment vertical="top"/>
    </xf>
    <xf numFmtId="184" fontId="4" fillId="11" borderId="23" xfId="0" applyNumberFormat="1" applyFont="1" applyFill="1" applyBorder="1" applyProtection="1">
      <alignment vertical="top"/>
    </xf>
    <xf numFmtId="184" fontId="4" fillId="11" borderId="24" xfId="0" applyNumberFormat="1" applyFont="1" applyFill="1" applyBorder="1" applyProtection="1">
      <alignment vertical="top"/>
    </xf>
    <xf numFmtId="171" fontId="1" fillId="11" borderId="24" xfId="0" applyNumberFormat="1" applyFont="1" applyFill="1" applyBorder="1" applyProtection="1">
      <alignment vertical="top"/>
    </xf>
    <xf numFmtId="171" fontId="0" fillId="11" borderId="25" xfId="0" applyNumberFormat="1" applyFill="1" applyBorder="1" applyProtection="1">
      <alignment vertical="top"/>
    </xf>
    <xf numFmtId="172" fontId="0" fillId="11" borderId="5" xfId="0" applyNumberFormat="1" applyFill="1" applyBorder="1" applyProtection="1">
      <alignment vertical="top"/>
    </xf>
    <xf numFmtId="172" fontId="1" fillId="11" borderId="23" xfId="0" applyNumberFormat="1" applyFont="1" applyFill="1" applyBorder="1" applyProtection="1">
      <alignment vertical="top"/>
    </xf>
    <xf numFmtId="172" fontId="0" fillId="11" borderId="25" xfId="0" applyNumberFormat="1" applyFill="1" applyBorder="1" applyProtection="1">
      <alignment vertical="top"/>
    </xf>
    <xf numFmtId="164" fontId="6" fillId="0" borderId="0" xfId="0" applyFont="1" applyFill="1" applyBorder="1" applyAlignment="1" applyProtection="1">
      <alignment horizontal="left" vertical="top"/>
    </xf>
    <xf numFmtId="164" fontId="1" fillId="0" borderId="0" xfId="0" applyFont="1" applyFill="1" applyBorder="1" applyAlignment="1" applyProtection="1">
      <alignment horizontal="left" vertical="top"/>
    </xf>
    <xf numFmtId="166" fontId="0" fillId="3" borderId="7" xfId="2" quotePrefix="1" applyFont="1" applyFill="1" applyBorder="1" applyProtection="1">
      <alignment vertical="top"/>
      <protection locked="0"/>
    </xf>
    <xf numFmtId="164" fontId="12" fillId="13" borderId="0" xfId="0" applyFont="1" applyFill="1" applyBorder="1" applyProtection="1">
      <alignment vertical="top"/>
    </xf>
    <xf numFmtId="164" fontId="2" fillId="7" borderId="0" xfId="0" applyFont="1" applyFill="1" applyAlignment="1" applyProtection="1">
      <alignment horizontal="right" vertical="top"/>
    </xf>
    <xf numFmtId="164" fontId="2" fillId="7" borderId="27" xfId="0" applyFont="1" applyFill="1" applyBorder="1" applyProtection="1">
      <alignment vertical="top"/>
    </xf>
    <xf numFmtId="49" fontId="0" fillId="7" borderId="27" xfId="0" applyNumberFormat="1" applyFill="1" applyBorder="1" applyAlignment="1" applyProtection="1">
      <alignment horizontal="left" vertical="top" indent="1"/>
    </xf>
    <xf numFmtId="164" fontId="0" fillId="7" borderId="27" xfId="0" applyFill="1" applyBorder="1" applyProtection="1">
      <alignment vertical="top"/>
    </xf>
    <xf numFmtId="49" fontId="0" fillId="7" borderId="0" xfId="0" applyNumberFormat="1" applyFill="1" applyBorder="1" applyProtection="1">
      <alignment vertical="top"/>
    </xf>
    <xf numFmtId="164" fontId="0" fillId="7" borderId="0" xfId="0" applyFill="1" applyBorder="1" applyProtection="1">
      <alignment vertical="top"/>
    </xf>
    <xf numFmtId="164" fontId="2" fillId="7" borderId="27" xfId="0" applyFont="1" applyFill="1" applyBorder="1" applyAlignment="1" applyProtection="1">
      <alignment horizontal="right" vertical="top"/>
    </xf>
    <xf numFmtId="49" fontId="14" fillId="7" borderId="0" xfId="0" applyNumberFormat="1" applyFont="1" applyFill="1" applyAlignment="1" applyProtection="1">
      <alignment horizontal="left" vertical="top" indent="1"/>
    </xf>
    <xf numFmtId="164" fontId="0" fillId="7" borderId="0" xfId="0" applyFont="1" applyFill="1" applyAlignment="1" applyProtection="1">
      <alignment horizontal="right" vertical="top"/>
    </xf>
    <xf numFmtId="49" fontId="0" fillId="7" borderId="0" xfId="0" applyNumberFormat="1" applyFont="1" applyFill="1" applyAlignment="1" applyProtection="1">
      <alignment horizontal="left" vertical="top" indent="1"/>
    </xf>
    <xf numFmtId="49" fontId="0" fillId="7" borderId="0" xfId="0" applyNumberFormat="1" applyFont="1" applyFill="1" applyProtection="1">
      <alignment vertical="top"/>
    </xf>
    <xf numFmtId="49" fontId="26" fillId="7" borderId="0" xfId="0" applyNumberFormat="1" applyFont="1" applyFill="1" applyBorder="1" applyAlignment="1" applyProtection="1">
      <alignment horizontal="left" vertical="center"/>
    </xf>
    <xf numFmtId="164" fontId="0" fillId="11" borderId="22" xfId="0" applyFill="1" applyBorder="1" applyProtection="1">
      <alignment vertical="top"/>
    </xf>
    <xf numFmtId="164" fontId="0" fillId="2" borderId="22" xfId="0" applyFill="1" applyBorder="1" applyProtection="1">
      <alignment vertical="top"/>
      <protection locked="0"/>
    </xf>
    <xf numFmtId="172" fontId="9" fillId="7" borderId="0" xfId="0" applyNumberFormat="1" applyFont="1" applyFill="1" applyAlignment="1" applyProtection="1">
      <alignment horizontal="right" vertical="top"/>
    </xf>
    <xf numFmtId="164" fontId="0" fillId="0" borderId="32" xfId="0" quotePrefix="1" applyBorder="1" applyAlignment="1" applyProtection="1">
      <alignment horizontal="right" vertical="top"/>
    </xf>
    <xf numFmtId="164" fontId="0" fillId="0" borderId="32" xfId="0" applyBorder="1" applyAlignment="1" applyProtection="1">
      <alignment horizontal="right" vertical="top"/>
    </xf>
    <xf numFmtId="164" fontId="0" fillId="0" borderId="33" xfId="0" applyBorder="1" applyAlignment="1" applyProtection="1">
      <alignment horizontal="right" vertical="top"/>
    </xf>
    <xf numFmtId="166" fontId="0" fillId="3" borderId="7" xfId="2" quotePrefix="1" applyFont="1" applyFill="1" applyBorder="1" applyAlignment="1" applyProtection="1">
      <alignment horizontal="right" vertical="top"/>
      <protection locked="0"/>
    </xf>
    <xf numFmtId="164" fontId="0" fillId="7" borderId="0" xfId="0" applyFill="1" applyAlignment="1" applyProtection="1">
      <alignment horizontal="left" vertical="top" indent="1"/>
    </xf>
    <xf numFmtId="164" fontId="0" fillId="7" borderId="0" xfId="0" applyFill="1" applyAlignment="1" applyProtection="1">
      <alignment horizontal="right" vertical="top" indent="1"/>
    </xf>
    <xf numFmtId="49" fontId="0" fillId="7" borderId="0" xfId="0" applyNumberFormat="1" applyFill="1" applyAlignment="1" applyProtection="1">
      <alignment horizontal="right" vertical="top" indent="1"/>
    </xf>
    <xf numFmtId="185" fontId="1" fillId="11" borderId="10" xfId="0" applyNumberFormat="1" applyFont="1" applyFill="1" applyBorder="1" applyProtection="1">
      <alignment vertical="top"/>
    </xf>
    <xf numFmtId="164" fontId="1" fillId="7" borderId="10" xfId="0" applyFont="1" applyFill="1" applyBorder="1" applyProtection="1">
      <alignment vertical="top"/>
    </xf>
    <xf numFmtId="171" fontId="1" fillId="11" borderId="10" xfId="0" applyNumberFormat="1" applyFont="1" applyFill="1" applyBorder="1" applyProtection="1">
      <alignment vertical="top"/>
    </xf>
    <xf numFmtId="164" fontId="0" fillId="2" borderId="34" xfId="0" applyFill="1" applyBorder="1" applyProtection="1">
      <alignment vertical="top"/>
      <protection locked="0"/>
    </xf>
    <xf numFmtId="164" fontId="1" fillId="14" borderId="15" xfId="0" applyFont="1" applyFill="1" applyBorder="1" applyAlignment="1" applyProtection="1">
      <alignment horizontal="right" vertical="top"/>
    </xf>
    <xf numFmtId="164" fontId="0" fillId="2" borderId="7" xfId="0" quotePrefix="1" applyFill="1" applyBorder="1" applyAlignment="1" applyProtection="1">
      <alignment horizontal="right" vertical="top" indent="1"/>
      <protection locked="0"/>
    </xf>
    <xf numFmtId="41" fontId="0" fillId="2" borderId="7" xfId="0" applyNumberFormat="1" applyFill="1" applyBorder="1" applyProtection="1">
      <alignment vertical="top"/>
      <protection locked="0"/>
    </xf>
    <xf numFmtId="166" fontId="0" fillId="3" borderId="7" xfId="2" quotePrefix="1" applyFont="1" applyFill="1" applyBorder="1" applyAlignment="1" applyProtection="1">
      <alignment horizontal="right" vertical="top" indent="1"/>
      <protection locked="0"/>
    </xf>
    <xf numFmtId="164" fontId="1" fillId="7" borderId="36" xfId="0" applyFont="1" applyFill="1" applyBorder="1" applyProtection="1">
      <alignment vertical="top"/>
    </xf>
    <xf numFmtId="164" fontId="1" fillId="7" borderId="37" xfId="0" applyFont="1" applyFill="1" applyBorder="1" applyProtection="1">
      <alignment vertical="top"/>
    </xf>
    <xf numFmtId="164" fontId="1" fillId="7" borderId="35" xfId="0" applyFont="1" applyFill="1" applyBorder="1" applyProtection="1">
      <alignment vertical="top"/>
    </xf>
    <xf numFmtId="176" fontId="1" fillId="11" borderId="35" xfId="6" applyNumberFormat="1" applyFont="1" applyFill="1" applyBorder="1" applyAlignment="1" applyProtection="1">
      <alignment vertical="top"/>
    </xf>
    <xf numFmtId="186" fontId="1" fillId="11" borderId="10" xfId="0" applyNumberFormat="1" applyFont="1" applyFill="1" applyBorder="1" applyProtection="1">
      <alignment vertical="top"/>
    </xf>
    <xf numFmtId="187" fontId="1" fillId="11" borderId="10" xfId="0" applyNumberFormat="1" applyFont="1" applyFill="1" applyBorder="1" applyProtection="1">
      <alignment vertical="top"/>
    </xf>
    <xf numFmtId="49" fontId="0" fillId="7" borderId="38" xfId="0" applyNumberFormat="1" applyFill="1" applyBorder="1" applyProtection="1">
      <alignment vertical="top"/>
    </xf>
    <xf numFmtId="164" fontId="11" fillId="7" borderId="27" xfId="0" applyFont="1" applyFill="1" applyBorder="1" applyProtection="1">
      <alignment vertical="top"/>
    </xf>
    <xf numFmtId="49" fontId="0" fillId="7" borderId="27" xfId="0" applyNumberFormat="1" applyFill="1" applyBorder="1" applyAlignment="1" applyProtection="1">
      <alignment horizontal="right" vertical="top" indent="1"/>
    </xf>
    <xf numFmtId="49" fontId="0" fillId="7" borderId="2" xfId="0" applyNumberFormat="1" applyFill="1" applyBorder="1" applyAlignment="1" applyProtection="1">
      <alignment horizontal="left" vertical="top" indent="1"/>
    </xf>
    <xf numFmtId="164" fontId="9" fillId="7" borderId="27" xfId="0" applyFont="1" applyFill="1" applyBorder="1" applyProtection="1">
      <alignment vertical="top"/>
    </xf>
    <xf numFmtId="171" fontId="0" fillId="11" borderId="10" xfId="0" applyNumberFormat="1" applyFont="1" applyFill="1" applyBorder="1" applyProtection="1">
      <alignment vertical="top"/>
    </xf>
    <xf numFmtId="188" fontId="0" fillId="11" borderId="10" xfId="0" applyNumberFormat="1" applyFont="1" applyFill="1" applyBorder="1" applyProtection="1">
      <alignment vertical="top"/>
    </xf>
    <xf numFmtId="183" fontId="3" fillId="7" borderId="12" xfId="6" applyNumberFormat="1" applyFont="1" applyFill="1" applyBorder="1" applyAlignment="1" applyProtection="1">
      <alignment vertical="top"/>
    </xf>
    <xf numFmtId="164" fontId="27" fillId="0" borderId="0" xfId="0" applyFont="1" applyFill="1" applyBorder="1" applyProtection="1">
      <alignment vertical="top"/>
    </xf>
    <xf numFmtId="164" fontId="28" fillId="0" borderId="0" xfId="0" applyFont="1" applyFill="1" applyBorder="1" applyProtection="1">
      <alignment vertical="top"/>
    </xf>
    <xf numFmtId="164" fontId="28" fillId="0" borderId="0" xfId="0" applyFont="1" applyProtection="1">
      <alignment vertical="top"/>
    </xf>
    <xf numFmtId="164" fontId="2" fillId="7" borderId="0" xfId="0" applyFont="1" applyFill="1" applyBorder="1" applyAlignment="1" applyProtection="1">
      <alignment horizontal="right" vertical="top"/>
    </xf>
    <xf numFmtId="49" fontId="12" fillId="7" borderId="0" xfId="0" applyNumberFormat="1" applyFont="1" applyFill="1" applyAlignment="1" applyProtection="1">
      <alignment horizontal="left" vertical="top" indent="2"/>
    </xf>
    <xf numFmtId="49" fontId="0" fillId="7" borderId="0" xfId="0" quotePrefix="1" applyNumberFormat="1" applyFill="1" applyAlignment="1" applyProtection="1">
      <alignment horizontal="left" vertical="top" indent="2"/>
    </xf>
    <xf numFmtId="170" fontId="9" fillId="8" borderId="7" xfId="0" applyNumberFormat="1" applyFont="1" applyFill="1" applyBorder="1" applyAlignment="1" applyProtection="1">
      <alignment horizontal="left" vertical="top"/>
    </xf>
    <xf numFmtId="164" fontId="2" fillId="7" borderId="0" xfId="0" applyFont="1" applyFill="1" applyBorder="1" applyAlignment="1" applyProtection="1">
      <alignment horizontal="left" vertical="top" indent="1"/>
    </xf>
    <xf numFmtId="164" fontId="16" fillId="0" borderId="0" xfId="0" applyFont="1">
      <alignment vertical="top"/>
    </xf>
    <xf numFmtId="164" fontId="16" fillId="0" borderId="0" xfId="0" applyFont="1" applyBorder="1">
      <alignment vertical="top"/>
    </xf>
    <xf numFmtId="164" fontId="0" fillId="0" borderId="0" xfId="0" applyBorder="1">
      <alignment vertical="top"/>
    </xf>
    <xf numFmtId="164" fontId="0" fillId="15" borderId="28" xfId="0" applyFont="1" applyFill="1" applyBorder="1" applyAlignment="1" applyProtection="1">
      <alignment horizontal="right" vertical="center"/>
    </xf>
    <xf numFmtId="164" fontId="0" fillId="15" borderId="0" xfId="0" applyFont="1" applyFill="1" applyBorder="1" applyProtection="1">
      <alignment vertical="top"/>
    </xf>
    <xf numFmtId="164" fontId="16" fillId="15" borderId="29" xfId="0" applyFont="1" applyFill="1" applyBorder="1" applyProtection="1">
      <alignment vertical="top"/>
    </xf>
    <xf numFmtId="164" fontId="16" fillId="15" borderId="29" xfId="0" applyFont="1" applyFill="1" applyBorder="1">
      <alignment vertical="top"/>
    </xf>
    <xf numFmtId="164" fontId="0" fillId="15" borderId="30" xfId="0" applyFill="1" applyBorder="1">
      <alignment vertical="top"/>
    </xf>
    <xf numFmtId="164" fontId="0" fillId="15" borderId="27" xfId="0" applyFill="1" applyBorder="1">
      <alignment vertical="top"/>
    </xf>
    <xf numFmtId="164" fontId="0" fillId="15" borderId="31" xfId="0" applyFill="1" applyBorder="1">
      <alignment vertical="top"/>
    </xf>
    <xf numFmtId="164" fontId="0" fillId="15" borderId="29" xfId="0" applyFont="1" applyFill="1" applyBorder="1" applyProtection="1">
      <alignment vertical="top"/>
    </xf>
    <xf numFmtId="164" fontId="0" fillId="15" borderId="28" xfId="0" applyFill="1" applyBorder="1">
      <alignment vertical="top"/>
    </xf>
    <xf numFmtId="164" fontId="0" fillId="15" borderId="29" xfId="0" applyFill="1" applyBorder="1">
      <alignment vertical="top"/>
    </xf>
    <xf numFmtId="164" fontId="1" fillId="0" borderId="0" xfId="0" applyFont="1" applyAlignment="1">
      <alignment horizontal="right"/>
    </xf>
    <xf numFmtId="164" fontId="0" fillId="0" borderId="0" xfId="0" applyFont="1" applyFill="1" applyBorder="1" applyAlignment="1" applyProtection="1">
      <alignment horizontal="left" vertical="top"/>
    </xf>
    <xf numFmtId="164" fontId="16" fillId="7" borderId="0" xfId="0" applyFont="1" applyFill="1" applyBorder="1">
      <alignment vertical="top"/>
    </xf>
    <xf numFmtId="164" fontId="16" fillId="7" borderId="0" xfId="0" applyFont="1" applyFill="1">
      <alignment vertical="top"/>
    </xf>
    <xf numFmtId="164" fontId="0" fillId="7" borderId="0" xfId="0" applyFill="1">
      <alignment vertical="top"/>
    </xf>
    <xf numFmtId="164" fontId="16" fillId="7" borderId="39" xfId="0" applyFont="1" applyFill="1" applyBorder="1">
      <alignment vertical="top"/>
    </xf>
    <xf numFmtId="164" fontId="20" fillId="7" borderId="39" xfId="0" applyFont="1" applyFill="1" applyBorder="1" applyProtection="1">
      <alignment vertical="top"/>
    </xf>
    <xf numFmtId="164" fontId="17" fillId="7" borderId="0" xfId="0" applyFont="1" applyFill="1">
      <alignment vertical="top"/>
    </xf>
    <xf numFmtId="164" fontId="16" fillId="7" borderId="0" xfId="0" applyFont="1" applyFill="1" applyBorder="1" applyProtection="1">
      <alignment vertical="top"/>
    </xf>
    <xf numFmtId="164" fontId="20" fillId="7" borderId="0" xfId="0" applyFont="1" applyFill="1" applyBorder="1" applyProtection="1">
      <alignment vertical="top"/>
    </xf>
    <xf numFmtId="164" fontId="16" fillId="7" borderId="40" xfId="0" applyFont="1" applyFill="1" applyBorder="1">
      <alignment vertical="top"/>
    </xf>
    <xf numFmtId="171" fontId="1" fillId="11" borderId="41" xfId="0" applyNumberFormat="1" applyFont="1" applyFill="1" applyBorder="1" applyProtection="1">
      <alignment vertical="top"/>
    </xf>
    <xf numFmtId="164" fontId="0" fillId="11" borderId="41" xfId="0" applyFill="1" applyBorder="1" applyProtection="1">
      <alignment vertical="top"/>
    </xf>
    <xf numFmtId="164" fontId="1" fillId="11" borderId="41" xfId="0" applyFont="1" applyFill="1" applyBorder="1" applyProtection="1">
      <alignment vertical="top"/>
    </xf>
    <xf numFmtId="176" fontId="0" fillId="11" borderId="41" xfId="6" applyNumberFormat="1" applyFont="1" applyFill="1" applyBorder="1" applyAlignment="1" applyProtection="1">
      <alignment vertical="top"/>
    </xf>
    <xf numFmtId="176" fontId="1" fillId="11" borderId="41" xfId="6" applyNumberFormat="1" applyFont="1" applyFill="1" applyBorder="1" applyAlignment="1" applyProtection="1">
      <alignment vertical="top"/>
    </xf>
    <xf numFmtId="164" fontId="1" fillId="11" borderId="35" xfId="0" applyFont="1" applyFill="1" applyBorder="1" applyProtection="1">
      <alignment vertical="top"/>
    </xf>
    <xf numFmtId="164" fontId="0" fillId="2" borderId="13" xfId="0" applyFill="1" applyBorder="1" applyProtection="1">
      <alignment vertical="top"/>
      <protection locked="0"/>
    </xf>
    <xf numFmtId="164" fontId="4" fillId="11" borderId="41" xfId="0" applyFont="1" applyFill="1" applyBorder="1" applyProtection="1">
      <alignment vertical="top"/>
    </xf>
    <xf numFmtId="183" fontId="0" fillId="2" borderId="7" xfId="6" applyNumberFormat="1" applyFont="1" applyFill="1" applyBorder="1" applyAlignment="1" applyProtection="1">
      <alignment vertical="top"/>
      <protection locked="0"/>
    </xf>
    <xf numFmtId="183" fontId="0" fillId="2" borderId="13" xfId="6" applyNumberFormat="1" applyFont="1" applyFill="1" applyBorder="1" applyAlignment="1" applyProtection="1">
      <alignment vertical="top"/>
      <protection locked="0"/>
    </xf>
    <xf numFmtId="176" fontId="0" fillId="11" borderId="13" xfId="6" applyNumberFormat="1" applyFont="1" applyFill="1" applyBorder="1" applyAlignment="1" applyProtection="1">
      <alignment vertical="top"/>
    </xf>
    <xf numFmtId="164" fontId="1" fillId="7" borderId="42" xfId="0" applyFont="1" applyFill="1" applyBorder="1" applyProtection="1">
      <alignment vertical="top"/>
    </xf>
    <xf numFmtId="171" fontId="1" fillId="11" borderId="35" xfId="0" applyNumberFormat="1" applyFont="1" applyFill="1" applyBorder="1" applyProtection="1">
      <alignment vertical="top"/>
    </xf>
    <xf numFmtId="177" fontId="0" fillId="11" borderId="25" xfId="0" applyNumberFormat="1" applyFont="1" applyFill="1" applyBorder="1" applyProtection="1">
      <alignment vertical="top"/>
    </xf>
    <xf numFmtId="164" fontId="12" fillId="11" borderId="7" xfId="0" applyFont="1" applyFill="1" applyBorder="1" applyProtection="1">
      <alignment vertical="top"/>
    </xf>
    <xf numFmtId="164" fontId="0" fillId="7" borderId="0" xfId="0" applyFont="1" applyFill="1" applyBorder="1" applyAlignment="1" applyProtection="1">
      <alignment horizontal="center" vertical="center"/>
    </xf>
    <xf numFmtId="164" fontId="0" fillId="11" borderId="7" xfId="0"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xf>
    <xf numFmtId="49" fontId="16" fillId="7" borderId="0" xfId="0" applyNumberFormat="1" applyFont="1" applyFill="1" applyAlignment="1">
      <alignment horizontal="left" vertical="top" wrapText="1" indent="1"/>
    </xf>
    <xf numFmtId="0" fontId="10" fillId="7" borderId="0" xfId="0" applyNumberFormat="1" applyFont="1" applyFill="1" applyAlignment="1" applyProtection="1">
      <alignment horizontal="right" vertical="top"/>
    </xf>
    <xf numFmtId="44" fontId="0" fillId="2" borderId="7" xfId="6" applyFont="1" applyFill="1" applyBorder="1" applyAlignment="1" applyProtection="1">
      <alignment vertical="top"/>
      <protection locked="0"/>
    </xf>
    <xf numFmtId="167" fontId="16" fillId="0" borderId="0" xfId="0" applyNumberFormat="1" applyFont="1" applyFill="1" applyBorder="1" applyProtection="1">
      <alignment vertical="top"/>
    </xf>
    <xf numFmtId="167" fontId="16" fillId="0" borderId="0" xfId="0" applyNumberFormat="1" applyFont="1" applyBorder="1">
      <alignment vertical="top"/>
    </xf>
    <xf numFmtId="164" fontId="16" fillId="15" borderId="31" xfId="0" applyFont="1" applyFill="1" applyBorder="1">
      <alignment vertical="top"/>
    </xf>
    <xf numFmtId="164" fontId="0" fillId="15" borderId="43" xfId="0" applyFont="1" applyFill="1" applyBorder="1" applyAlignment="1" applyProtection="1">
      <alignment horizontal="right" vertical="center"/>
    </xf>
    <xf numFmtId="164" fontId="0" fillId="15" borderId="44" xfId="0" applyFill="1" applyBorder="1" applyProtection="1">
      <alignment vertical="top"/>
    </xf>
    <xf numFmtId="164" fontId="16" fillId="15" borderId="28" xfId="0" applyFont="1" applyFill="1" applyBorder="1">
      <alignment vertical="top"/>
    </xf>
    <xf numFmtId="164" fontId="16" fillId="15" borderId="30" xfId="0" applyFont="1" applyFill="1" applyBorder="1">
      <alignment vertical="top"/>
    </xf>
    <xf numFmtId="164" fontId="0" fillId="15" borderId="28" xfId="0" applyFill="1" applyBorder="1" applyProtection="1">
      <alignment vertical="top"/>
    </xf>
    <xf numFmtId="164" fontId="0" fillId="15" borderId="29" xfId="0" applyFill="1" applyBorder="1" applyProtection="1">
      <alignment vertical="top"/>
    </xf>
    <xf numFmtId="164" fontId="0" fillId="7" borderId="0" xfId="0" applyFill="1" applyBorder="1">
      <alignment vertical="top"/>
    </xf>
    <xf numFmtId="164" fontId="0" fillId="7" borderId="40" xfId="0" applyFill="1" applyBorder="1">
      <alignment vertical="top"/>
    </xf>
    <xf numFmtId="49" fontId="16" fillId="7" borderId="0" xfId="0" applyNumberFormat="1" applyFont="1" applyFill="1" applyAlignment="1">
      <alignment horizontal="left" vertical="top" wrapText="1"/>
    </xf>
    <xf numFmtId="49" fontId="16" fillId="7" borderId="0" xfId="0" applyNumberFormat="1" applyFont="1" applyFill="1" applyBorder="1" applyAlignment="1">
      <alignment horizontal="left" vertical="top" wrapText="1" indent="1"/>
    </xf>
    <xf numFmtId="164" fontId="12" fillId="7" borderId="0" xfId="0" applyFont="1" applyFill="1" applyBorder="1" applyProtection="1">
      <alignment vertical="top"/>
    </xf>
    <xf numFmtId="164" fontId="16" fillId="0" borderId="0" xfId="0" applyFont="1" applyFill="1">
      <alignment vertical="top"/>
    </xf>
    <xf numFmtId="164" fontId="0" fillId="0" borderId="0" xfId="0" applyFill="1">
      <alignment vertical="top"/>
    </xf>
    <xf numFmtId="164" fontId="0" fillId="0" borderId="0" xfId="0" applyFill="1" applyProtection="1">
      <alignment vertical="top"/>
    </xf>
    <xf numFmtId="164" fontId="0" fillId="0" borderId="5" xfId="0" applyFill="1" applyBorder="1" applyAlignment="1" applyProtection="1">
      <alignment vertical="top" wrapText="1"/>
    </xf>
    <xf numFmtId="164" fontId="0" fillId="2" borderId="4" xfId="0" quotePrefix="1" applyFill="1" applyBorder="1" applyProtection="1">
      <alignment vertical="top"/>
      <protection locked="0"/>
    </xf>
    <xf numFmtId="49" fontId="20" fillId="7" borderId="0" xfId="0" applyNumberFormat="1" applyFont="1" applyFill="1" applyBorder="1" applyAlignment="1" applyProtection="1">
      <alignment horizontal="left" vertical="top" wrapText="1" indent="1"/>
    </xf>
    <xf numFmtId="164" fontId="0" fillId="0" borderId="0" xfId="0" applyAlignment="1">
      <alignment horizontal="left" vertical="top" wrapText="1"/>
    </xf>
    <xf numFmtId="164" fontId="32" fillId="0" borderId="0" xfId="7">
      <alignment vertical="top"/>
    </xf>
    <xf numFmtId="49" fontId="20" fillId="7" borderId="0" xfId="7" applyNumberFormat="1" applyFont="1" applyFill="1" applyAlignment="1">
      <alignment horizontal="left" vertical="top" wrapText="1"/>
    </xf>
    <xf numFmtId="164" fontId="33" fillId="0" borderId="0" xfId="7" applyFont="1">
      <alignment vertical="top"/>
    </xf>
    <xf numFmtId="164" fontId="33" fillId="7" borderId="0" xfId="7" applyFont="1" applyFill="1">
      <alignment vertical="top"/>
    </xf>
    <xf numFmtId="164" fontId="33" fillId="0" borderId="0" xfId="7" applyFont="1" applyFill="1">
      <alignment vertical="top"/>
    </xf>
    <xf numFmtId="164" fontId="16" fillId="7" borderId="45" xfId="0" applyFont="1" applyFill="1" applyBorder="1">
      <alignment vertical="top"/>
    </xf>
    <xf numFmtId="164" fontId="16" fillId="7" borderId="46" xfId="0" applyFont="1" applyFill="1" applyBorder="1">
      <alignment vertical="top"/>
    </xf>
    <xf numFmtId="164" fontId="16" fillId="0" borderId="40" xfId="0" applyFont="1" applyFill="1" applyBorder="1">
      <alignment vertical="top"/>
    </xf>
    <xf numFmtId="164" fontId="17" fillId="15" borderId="17" xfId="0" applyFont="1" applyFill="1" applyBorder="1" applyAlignment="1" applyProtection="1">
      <alignment horizontal="center"/>
    </xf>
    <xf numFmtId="164" fontId="17" fillId="15" borderId="18" xfId="0" applyFont="1" applyFill="1" applyBorder="1" applyAlignment="1" applyProtection="1">
      <alignment horizontal="center"/>
    </xf>
    <xf numFmtId="164" fontId="17" fillId="15" borderId="16" xfId="0" applyFont="1" applyFill="1" applyBorder="1" applyAlignment="1" applyProtection="1">
      <alignment horizontal="center"/>
    </xf>
    <xf numFmtId="49" fontId="16" fillId="7" borderId="0" xfId="0" applyNumberFormat="1" applyFont="1" applyFill="1" applyBorder="1" applyAlignment="1">
      <alignment horizontal="left" vertical="top" wrapText="1" indent="1"/>
    </xf>
    <xf numFmtId="49" fontId="16" fillId="7" borderId="40" xfId="0" applyNumberFormat="1" applyFont="1" applyFill="1" applyBorder="1" applyAlignment="1">
      <alignment horizontal="left" vertical="top" wrapText="1" indent="1"/>
    </xf>
    <xf numFmtId="49" fontId="16" fillId="7" borderId="0" xfId="0" applyNumberFormat="1" applyFont="1" applyFill="1" applyAlignment="1">
      <alignment horizontal="left" vertical="top" wrapText="1" indent="1"/>
    </xf>
    <xf numFmtId="49" fontId="16" fillId="7" borderId="0" xfId="0" applyNumberFormat="1" applyFont="1" applyFill="1" applyAlignment="1">
      <alignment horizontal="left" vertical="top" wrapText="1"/>
    </xf>
    <xf numFmtId="164" fontId="17" fillId="15" borderId="30" xfId="0" applyFont="1" applyFill="1" applyBorder="1" applyAlignment="1" applyProtection="1">
      <alignment horizontal="center"/>
    </xf>
    <xf numFmtId="164" fontId="17" fillId="15" borderId="31" xfId="0" applyFont="1" applyFill="1" applyBorder="1" applyAlignment="1" applyProtection="1">
      <alignment horizontal="center"/>
    </xf>
    <xf numFmtId="49" fontId="20" fillId="7" borderId="0" xfId="0" applyNumberFormat="1" applyFont="1" applyFill="1" applyBorder="1" applyAlignment="1" applyProtection="1">
      <alignment horizontal="left" vertical="top" wrapText="1" indent="1"/>
    </xf>
    <xf numFmtId="49" fontId="20" fillId="7" borderId="0" xfId="7" applyNumberFormat="1" applyFont="1" applyFill="1" applyAlignment="1">
      <alignment horizontal="left" vertical="top" wrapText="1"/>
    </xf>
    <xf numFmtId="49" fontId="26" fillId="7" borderId="0" xfId="0" applyNumberFormat="1" applyFont="1" applyFill="1" applyBorder="1" applyAlignment="1" applyProtection="1">
      <alignment horizontal="left" vertical="center"/>
    </xf>
    <xf numFmtId="164" fontId="12" fillId="0" borderId="0" xfId="0" applyFont="1" applyAlignment="1" applyProtection="1">
      <alignment horizontal="left" vertical="top" wrapText="1"/>
    </xf>
    <xf numFmtId="164" fontId="26" fillId="0" borderId="0" xfId="0" applyFont="1" applyAlignment="1" applyProtection="1">
      <alignment horizontal="left" vertical="top"/>
    </xf>
    <xf numFmtId="0" fontId="6" fillId="0" borderId="8" xfId="0" applyNumberFormat="1" applyFont="1" applyFill="1" applyBorder="1" applyAlignment="1" applyProtection="1">
      <alignment horizontal="right" vertical="top" wrapText="1"/>
    </xf>
    <xf numFmtId="0" fontId="6" fillId="0" borderId="21" xfId="0" applyNumberFormat="1" applyFont="1" applyFill="1" applyBorder="1" applyAlignment="1" applyProtection="1">
      <alignment horizontal="right" vertical="top" wrapText="1"/>
    </xf>
  </cellXfs>
  <cellStyles count="8">
    <cellStyle name="DateLong" xfId="5" xr:uid="{00000000-0005-0000-0000-000000000000}"/>
    <cellStyle name="DateShort" xfId="3" xr:uid="{00000000-0005-0000-0000-000001000000}"/>
    <cellStyle name="Factor" xfId="4" xr:uid="{00000000-0005-0000-0000-000002000000}"/>
    <cellStyle name="Hyperlink" xfId="7" builtinId="8"/>
    <cellStyle name="Komma" xfId="1" builtinId="3" customBuiltin="1"/>
    <cellStyle name="Procent" xfId="2" builtinId="5" customBuiltin="1"/>
    <cellStyle name="Standaard" xfId="0" builtinId="0" customBuiltin="1"/>
    <cellStyle name="Valuta"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youtu.be/WBKXwAUtp0M" TargetMode="External"/><Relationship Id="rId7" Type="http://schemas.openxmlformats.org/officeDocument/2006/relationships/hyperlink" Target="https://youtu.be/d_qqC-pMd5U" TargetMode="External"/><Relationship Id="rId2" Type="http://schemas.openxmlformats.org/officeDocument/2006/relationships/hyperlink" Target="https://youtu.be/9NIvEYj7A2k" TargetMode="External"/><Relationship Id="rId1" Type="http://schemas.openxmlformats.org/officeDocument/2006/relationships/hyperlink" Target="https://youtu.be/spkPJB2Yris" TargetMode="External"/><Relationship Id="rId6" Type="http://schemas.openxmlformats.org/officeDocument/2006/relationships/hyperlink" Target="https://youtu.be/WQAEi1mRYhU" TargetMode="External"/><Relationship Id="rId5" Type="http://schemas.openxmlformats.org/officeDocument/2006/relationships/hyperlink" Target="https://youtu.be/twkJx8xQZFg" TargetMode="External"/><Relationship Id="rId10" Type="http://schemas.openxmlformats.org/officeDocument/2006/relationships/comments" Target="../comments1.xml"/><Relationship Id="rId4" Type="http://schemas.openxmlformats.org/officeDocument/2006/relationships/hyperlink" Target="https://youtu.be/EaMS2KS_kYk"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16"/>
  <sheetViews>
    <sheetView showGridLines="0" zoomScale="90" zoomScaleNormal="90" workbookViewId="0">
      <selection activeCell="F6" sqref="F6"/>
    </sheetView>
  </sheetViews>
  <sheetFormatPr defaultColWidth="0" defaultRowHeight="12.75" zeroHeight="1" x14ac:dyDescent="0.2"/>
  <cols>
    <col min="1" max="1" width="5" customWidth="1"/>
    <col min="2" max="2" width="83.33203125" customWidth="1"/>
    <col min="3" max="9" width="9.33203125" customWidth="1"/>
    <col min="10" max="10" width="9.33203125" style="325" customWidth="1"/>
    <col min="11" max="11" width="66.33203125" style="325" customWidth="1"/>
    <col min="12" max="19" width="9.33203125" style="325" customWidth="1"/>
    <col min="20" max="20" width="4.33203125" style="341" customWidth="1"/>
    <col min="21" max="31" width="9.33203125" style="385" hidden="1" customWidth="1"/>
    <col min="32" max="16384" width="9.33203125" style="385" hidden="1"/>
  </cols>
  <sheetData>
    <row r="1" spans="1:20" ht="26.25" x14ac:dyDescent="0.2">
      <c r="A1" s="317" t="s">
        <v>438</v>
      </c>
      <c r="S1" s="338" t="s">
        <v>356</v>
      </c>
    </row>
    <row r="2" spans="1:20" s="386" customFormat="1" ht="15.75" customHeight="1" x14ac:dyDescent="0.2">
      <c r="A2" s="324" t="s">
        <v>391</v>
      </c>
      <c r="B2" s="11"/>
      <c r="C2" s="11"/>
      <c r="D2" s="12"/>
      <c r="E2" s="12"/>
      <c r="F2" s="12"/>
      <c r="G2" s="12"/>
      <c r="H2" s="12"/>
      <c r="I2" s="12"/>
      <c r="J2" s="370"/>
      <c r="K2" s="12"/>
      <c r="L2" s="399" t="s">
        <v>450</v>
      </c>
      <c r="M2" s="400"/>
      <c r="N2" s="399" t="s">
        <v>451</v>
      </c>
      <c r="O2" s="401"/>
      <c r="P2" s="399" t="s">
        <v>452</v>
      </c>
      <c r="Q2" s="401"/>
      <c r="R2" s="399" t="s">
        <v>453</v>
      </c>
      <c r="S2" s="401"/>
      <c r="T2" s="346"/>
    </row>
    <row r="3" spans="1:20" s="386" customFormat="1" x14ac:dyDescent="0.2">
      <c r="A3" s="11"/>
      <c r="B3" s="269" t="s">
        <v>230</v>
      </c>
      <c r="C3" s="11"/>
      <c r="D3" s="12"/>
      <c r="E3" s="12"/>
      <c r="F3" s="12"/>
      <c r="G3" s="12"/>
      <c r="H3" s="12"/>
      <c r="I3" s="12"/>
      <c r="J3" s="370"/>
      <c r="K3" s="12"/>
      <c r="L3" s="328">
        <f>'7.1.b begroting en prognose'!H22</f>
        <v>3</v>
      </c>
      <c r="M3" s="329" t="s">
        <v>336</v>
      </c>
      <c r="N3" s="328">
        <f>'7.1.c plangebied +ruimtegebruik'!B9</f>
        <v>3</v>
      </c>
      <c r="O3" s="335" t="s">
        <v>344</v>
      </c>
      <c r="P3" s="373">
        <f>'7.1.d opbrengst grondverkoop'!B27</f>
        <v>3</v>
      </c>
      <c r="Q3" s="374" t="s">
        <v>346</v>
      </c>
      <c r="R3" s="328">
        <f>'7.1.f specificatie maatregelen'!E44</f>
        <v>3</v>
      </c>
      <c r="S3" s="331" t="s">
        <v>355</v>
      </c>
      <c r="T3" s="57"/>
    </row>
    <row r="4" spans="1:20" s="386" customFormat="1" x14ac:dyDescent="0.2">
      <c r="A4" s="11"/>
      <c r="B4" s="271" t="s">
        <v>428</v>
      </c>
      <c r="C4" s="11"/>
      <c r="D4" s="12"/>
      <c r="E4" s="12"/>
      <c r="F4" s="12"/>
      <c r="G4" s="12"/>
      <c r="H4" s="12"/>
      <c r="I4" s="12"/>
      <c r="J4" s="370"/>
      <c r="K4" s="12"/>
      <c r="L4" s="328">
        <f>'7.1.b begroting en prognose'!H23</f>
        <v>3</v>
      </c>
      <c r="M4" s="329" t="s">
        <v>337</v>
      </c>
      <c r="N4" s="328">
        <f>'7.1.c plangebied +ruimtegebruik'!B25</f>
        <v>3</v>
      </c>
      <c r="O4" s="335" t="s">
        <v>345</v>
      </c>
      <c r="P4" s="328">
        <f>'7.1.d opbrengst grondverkoop'!E46</f>
        <v>3</v>
      </c>
      <c r="Q4" s="330" t="s">
        <v>351</v>
      </c>
      <c r="R4" s="377"/>
      <c r="S4" s="378"/>
      <c r="T4" s="57"/>
    </row>
    <row r="5" spans="1:20" s="386" customFormat="1" x14ac:dyDescent="0.2">
      <c r="A5" s="11"/>
      <c r="B5" s="270" t="s">
        <v>228</v>
      </c>
      <c r="C5" s="11"/>
      <c r="D5" s="12"/>
      <c r="E5" s="12"/>
      <c r="F5" s="12"/>
      <c r="G5" s="12"/>
      <c r="H5" s="12"/>
      <c r="I5" s="12"/>
      <c r="J5" s="370"/>
      <c r="K5" s="12"/>
      <c r="L5" s="328">
        <f>'7.1.b begroting en prognose'!H24</f>
        <v>3</v>
      </c>
      <c r="M5" s="329" t="s">
        <v>338</v>
      </c>
      <c r="N5" s="328">
        <f>'7.1.c plangebied +ruimtegebruik'!B27</f>
        <v>3</v>
      </c>
      <c r="O5" s="335" t="s">
        <v>346</v>
      </c>
      <c r="P5" s="328">
        <f>'7.1.d opbrengst grondverkoop'!F46</f>
        <v>3</v>
      </c>
      <c r="Q5" s="330" t="s">
        <v>352</v>
      </c>
      <c r="R5" s="406" t="s">
        <v>455</v>
      </c>
      <c r="S5" s="407"/>
      <c r="T5" s="57"/>
    </row>
    <row r="6" spans="1:20" s="386" customFormat="1" x14ac:dyDescent="0.2">
      <c r="A6" s="11"/>
      <c r="B6" s="271" t="s">
        <v>66</v>
      </c>
      <c r="C6" s="11"/>
      <c r="D6" s="12"/>
      <c r="E6" s="12"/>
      <c r="F6" s="12"/>
      <c r="G6" s="12"/>
      <c r="H6" s="12"/>
      <c r="I6" s="12"/>
      <c r="J6" s="370"/>
      <c r="K6" s="12"/>
      <c r="L6" s="328">
        <f>'7.1.b begroting en prognose'!H25</f>
        <v>3</v>
      </c>
      <c r="M6" s="329" t="s">
        <v>339</v>
      </c>
      <c r="N6" s="328">
        <f>'7.1.c plangebied +ruimtegebruik'!B36</f>
        <v>3</v>
      </c>
      <c r="O6" s="335" t="s">
        <v>347</v>
      </c>
      <c r="P6" s="328">
        <f>'7.1.d opbrengst grondverkoop'!G46</f>
        <v>3</v>
      </c>
      <c r="Q6" s="330" t="s">
        <v>353</v>
      </c>
      <c r="R6" s="328">
        <f>'7.1.g planning startbouw'!R20</f>
        <v>3</v>
      </c>
      <c r="S6" s="331" t="s">
        <v>437</v>
      </c>
      <c r="T6" s="57"/>
    </row>
    <row r="7" spans="1:20" s="386" customFormat="1" x14ac:dyDescent="0.2">
      <c r="A7" s="11"/>
      <c r="B7" s="270" t="s">
        <v>229</v>
      </c>
      <c r="C7" s="11"/>
      <c r="D7" s="12"/>
      <c r="E7" s="12"/>
      <c r="F7" s="12"/>
      <c r="G7" s="12"/>
      <c r="H7" s="12"/>
      <c r="I7" s="12"/>
      <c r="J7" s="370"/>
      <c r="K7" s="12"/>
      <c r="L7" s="328">
        <f>'7.1.b begroting en prognose'!H26</f>
        <v>3</v>
      </c>
      <c r="M7" s="329" t="s">
        <v>340</v>
      </c>
      <c r="N7" s="328">
        <f>'7.1.c plangebied +ruimtegebruik'!C45</f>
        <v>3</v>
      </c>
      <c r="O7" s="335" t="s">
        <v>348</v>
      </c>
      <c r="P7" s="328">
        <f>'7.1.d opbrengst grondverkoop'!H46</f>
        <v>3</v>
      </c>
      <c r="Q7" s="330" t="s">
        <v>354</v>
      </c>
      <c r="R7" s="377"/>
      <c r="S7" s="378"/>
      <c r="T7" s="347"/>
    </row>
    <row r="8" spans="1:20" x14ac:dyDescent="0.2">
      <c r="B8" s="271" t="s">
        <v>66</v>
      </c>
      <c r="C8" s="11"/>
      <c r="J8" s="371"/>
      <c r="L8" s="328">
        <f>'7.1.b begroting en prognose'!H30</f>
        <v>3</v>
      </c>
      <c r="M8" s="329" t="s">
        <v>341</v>
      </c>
      <c r="N8" s="328">
        <f>'7.1.c plangebied +ruimtegebruik'!C46</f>
        <v>3</v>
      </c>
      <c r="O8" s="335" t="s">
        <v>349</v>
      </c>
      <c r="P8" s="375"/>
      <c r="Q8" s="331"/>
      <c r="R8" s="375"/>
      <c r="S8" s="331"/>
    </row>
    <row r="9" spans="1:20" x14ac:dyDescent="0.2">
      <c r="C9" s="11"/>
      <c r="J9" s="326"/>
      <c r="L9" s="328">
        <f>'7.1.b begroting en prognose'!H31</f>
        <v>3</v>
      </c>
      <c r="M9" s="329" t="s">
        <v>342</v>
      </c>
      <c r="N9" s="328">
        <f>'7.1.c plangebied +ruimtegebruik'!C47</f>
        <v>3</v>
      </c>
      <c r="O9" s="335" t="s">
        <v>350</v>
      </c>
      <c r="P9" s="406" t="s">
        <v>454</v>
      </c>
      <c r="Q9" s="407"/>
      <c r="R9" s="375"/>
      <c r="S9" s="331"/>
    </row>
    <row r="10" spans="1:20" x14ac:dyDescent="0.2">
      <c r="J10" s="326"/>
      <c r="L10" s="328">
        <f>'7.1.b begroting en prognose'!H87</f>
        <v>3</v>
      </c>
      <c r="M10" s="329" t="s">
        <v>343</v>
      </c>
      <c r="N10" s="336"/>
      <c r="O10" s="337"/>
      <c r="P10" s="328">
        <f>'7.1.e onderbouwen kostenverhaal'!B27</f>
        <v>3</v>
      </c>
      <c r="Q10" s="331" t="s">
        <v>346</v>
      </c>
      <c r="R10" s="375"/>
      <c r="S10" s="331"/>
    </row>
    <row r="11" spans="1:20" x14ac:dyDescent="0.2">
      <c r="A11" s="327"/>
      <c r="B11" s="327"/>
      <c r="C11" s="327"/>
      <c r="J11" s="326"/>
      <c r="K11" s="326"/>
      <c r="L11" s="332"/>
      <c r="M11" s="333"/>
      <c r="N11" s="332"/>
      <c r="O11" s="334"/>
      <c r="P11" s="376"/>
      <c r="Q11" s="372"/>
      <c r="R11" s="376"/>
      <c r="S11" s="372"/>
    </row>
    <row r="12" spans="1:20" x14ac:dyDescent="0.2">
      <c r="A12" s="379"/>
      <c r="B12" s="379"/>
      <c r="C12" s="379"/>
      <c r="D12" s="364"/>
      <c r="E12" s="129"/>
      <c r="F12" s="379"/>
      <c r="G12" s="379"/>
      <c r="H12" s="379"/>
      <c r="I12" s="340"/>
      <c r="J12" s="340"/>
      <c r="K12" s="340"/>
      <c r="L12" s="340"/>
      <c r="M12" s="340"/>
      <c r="N12" s="340"/>
      <c r="O12" s="340"/>
      <c r="P12" s="341"/>
      <c r="Q12" s="341"/>
      <c r="R12" s="341"/>
      <c r="S12" s="341"/>
    </row>
    <row r="13" spans="1:20" ht="13.5" thickBot="1" x14ac:dyDescent="0.25">
      <c r="A13" s="380"/>
      <c r="B13" s="380"/>
      <c r="C13" s="380"/>
      <c r="D13" s="380"/>
      <c r="E13" s="380"/>
      <c r="F13" s="380"/>
      <c r="G13" s="380"/>
      <c r="H13" s="380"/>
      <c r="I13" s="348"/>
      <c r="J13" s="348"/>
      <c r="K13" s="348"/>
      <c r="L13" s="348"/>
      <c r="M13" s="348"/>
      <c r="N13" s="348"/>
      <c r="O13" s="348"/>
      <c r="P13" s="348"/>
      <c r="Q13" s="348"/>
      <c r="R13" s="348"/>
      <c r="S13" s="348"/>
      <c r="T13" s="348"/>
    </row>
    <row r="14" spans="1:20" s="384" customFormat="1" ht="15.75" x14ac:dyDescent="0.2">
      <c r="A14" s="324" t="s">
        <v>328</v>
      </c>
      <c r="B14" s="341"/>
      <c r="C14" s="341"/>
      <c r="D14" s="341"/>
      <c r="E14" s="341"/>
      <c r="F14" s="341"/>
      <c r="G14" s="341"/>
      <c r="H14" s="341"/>
      <c r="I14" s="341"/>
      <c r="J14" s="343"/>
      <c r="K14" s="340"/>
      <c r="L14" s="340"/>
      <c r="M14" s="340"/>
      <c r="N14" s="340"/>
      <c r="O14" s="340"/>
      <c r="P14" s="340"/>
      <c r="Q14" s="340"/>
      <c r="R14" s="340"/>
      <c r="S14" s="340"/>
      <c r="T14" s="341"/>
    </row>
    <row r="15" spans="1:20" s="384" customFormat="1" x14ac:dyDescent="0.2">
      <c r="A15" s="341"/>
      <c r="B15" s="405" t="s">
        <v>392</v>
      </c>
      <c r="C15" s="405"/>
      <c r="D15" s="405"/>
      <c r="E15" s="405"/>
      <c r="F15" s="405"/>
      <c r="G15" s="405"/>
      <c r="H15" s="405"/>
      <c r="I15" s="381"/>
      <c r="J15" s="344"/>
      <c r="K15" s="345" t="s">
        <v>444</v>
      </c>
      <c r="L15" s="341"/>
      <c r="M15" s="341"/>
      <c r="N15" s="341"/>
      <c r="O15" s="341"/>
      <c r="P15" s="341"/>
      <c r="Q15" s="341"/>
      <c r="R15" s="341"/>
      <c r="S15" s="341"/>
      <c r="T15" s="346"/>
    </row>
    <row r="16" spans="1:20" s="384" customFormat="1" ht="13.9" customHeight="1" x14ac:dyDescent="0.2">
      <c r="A16" s="341"/>
      <c r="B16" s="405"/>
      <c r="C16" s="405"/>
      <c r="D16" s="405"/>
      <c r="E16" s="405"/>
      <c r="F16" s="405"/>
      <c r="G16" s="405"/>
      <c r="H16" s="405"/>
      <c r="I16" s="381"/>
      <c r="J16" s="344"/>
      <c r="K16" s="395" t="s">
        <v>433</v>
      </c>
      <c r="L16" s="345"/>
      <c r="M16" s="345"/>
      <c r="N16" s="345"/>
      <c r="O16" s="367"/>
      <c r="P16" s="367"/>
      <c r="Q16" s="367"/>
      <c r="R16" s="367"/>
      <c r="S16" s="367"/>
      <c r="T16" s="346"/>
    </row>
    <row r="17" spans="1:20" s="384" customFormat="1" x14ac:dyDescent="0.2">
      <c r="A17" s="341"/>
      <c r="B17" s="405"/>
      <c r="C17" s="405"/>
      <c r="D17" s="405"/>
      <c r="E17" s="405"/>
      <c r="F17" s="405"/>
      <c r="G17" s="405"/>
      <c r="H17" s="405"/>
      <c r="I17" s="381"/>
      <c r="J17" s="344"/>
      <c r="K17" s="404" t="s">
        <v>449</v>
      </c>
      <c r="L17" s="404"/>
      <c r="M17" s="404"/>
      <c r="N17" s="404"/>
      <c r="O17" s="404"/>
      <c r="P17" s="404"/>
      <c r="Q17" s="404"/>
      <c r="R17" s="404"/>
      <c r="S17" s="404"/>
      <c r="T17" s="346"/>
    </row>
    <row r="18" spans="1:20" s="384" customFormat="1" x14ac:dyDescent="0.2">
      <c r="A18" s="341"/>
      <c r="B18" s="405"/>
      <c r="C18" s="405"/>
      <c r="D18" s="405"/>
      <c r="E18" s="405"/>
      <c r="F18" s="405"/>
      <c r="G18" s="405"/>
      <c r="H18" s="405"/>
      <c r="I18" s="381"/>
      <c r="J18" s="344"/>
      <c r="K18" s="404"/>
      <c r="L18" s="404"/>
      <c r="M18" s="404"/>
      <c r="N18" s="404"/>
      <c r="O18" s="404"/>
      <c r="P18" s="404"/>
      <c r="Q18" s="404"/>
      <c r="R18" s="404"/>
      <c r="S18" s="404"/>
      <c r="T18" s="346"/>
    </row>
    <row r="19" spans="1:20" s="384" customFormat="1" x14ac:dyDescent="0.2">
      <c r="A19" s="341"/>
      <c r="B19" s="405"/>
      <c r="C19" s="405"/>
      <c r="D19" s="405"/>
      <c r="E19" s="405"/>
      <c r="F19" s="405"/>
      <c r="G19" s="405"/>
      <c r="H19" s="405"/>
      <c r="I19" s="381"/>
      <c r="J19" s="344"/>
      <c r="K19" s="404"/>
      <c r="L19" s="404"/>
      <c r="M19" s="404"/>
      <c r="N19" s="404"/>
      <c r="O19" s="404"/>
      <c r="P19" s="404"/>
      <c r="Q19" s="404"/>
      <c r="R19" s="404"/>
      <c r="S19" s="404"/>
      <c r="T19" s="346"/>
    </row>
    <row r="20" spans="1:20" s="384" customFormat="1" x14ac:dyDescent="0.2">
      <c r="A20" s="341"/>
      <c r="B20" s="405"/>
      <c r="C20" s="405"/>
      <c r="D20" s="405"/>
      <c r="E20" s="405"/>
      <c r="F20" s="405"/>
      <c r="G20" s="405"/>
      <c r="H20" s="405"/>
      <c r="I20" s="381"/>
      <c r="J20" s="344"/>
      <c r="K20" s="404"/>
      <c r="L20" s="404"/>
      <c r="M20" s="404"/>
      <c r="N20" s="404"/>
      <c r="O20" s="404"/>
      <c r="P20" s="404"/>
      <c r="Q20" s="404"/>
      <c r="R20" s="404"/>
      <c r="S20" s="404"/>
      <c r="T20" s="346"/>
    </row>
    <row r="21" spans="1:20" s="384" customFormat="1" x14ac:dyDescent="0.2">
      <c r="A21" s="341"/>
      <c r="B21" s="405"/>
      <c r="C21" s="405"/>
      <c r="D21" s="405"/>
      <c r="E21" s="405"/>
      <c r="F21" s="405"/>
      <c r="G21" s="405"/>
      <c r="H21" s="405"/>
      <c r="I21" s="381"/>
      <c r="J21" s="344"/>
      <c r="K21" s="404"/>
      <c r="L21" s="404"/>
      <c r="M21" s="404"/>
      <c r="N21" s="404"/>
      <c r="O21" s="404"/>
      <c r="P21" s="404"/>
      <c r="Q21" s="404"/>
      <c r="R21" s="404"/>
      <c r="S21" s="404"/>
      <c r="T21" s="346"/>
    </row>
    <row r="22" spans="1:20" s="384" customFormat="1" x14ac:dyDescent="0.2">
      <c r="A22" s="341"/>
      <c r="B22" s="405"/>
      <c r="C22" s="405"/>
      <c r="D22" s="405"/>
      <c r="E22" s="405"/>
      <c r="F22" s="405"/>
      <c r="G22" s="405"/>
      <c r="H22" s="405"/>
      <c r="I22" s="381"/>
      <c r="J22" s="344"/>
      <c r="K22" s="404"/>
      <c r="L22" s="404"/>
      <c r="M22" s="404"/>
      <c r="N22" s="404"/>
      <c r="O22" s="404"/>
      <c r="P22" s="404"/>
      <c r="Q22" s="404"/>
      <c r="R22" s="404"/>
      <c r="S22" s="404"/>
      <c r="T22" s="346"/>
    </row>
    <row r="23" spans="1:20" s="384" customFormat="1" x14ac:dyDescent="0.2">
      <c r="A23" s="341"/>
      <c r="B23" s="405"/>
      <c r="C23" s="405"/>
      <c r="D23" s="405"/>
      <c r="E23" s="405"/>
      <c r="F23" s="405"/>
      <c r="G23" s="405"/>
      <c r="H23" s="405"/>
      <c r="I23" s="381"/>
      <c r="J23" s="344"/>
      <c r="K23" s="404"/>
      <c r="L23" s="404"/>
      <c r="M23" s="404"/>
      <c r="N23" s="404"/>
      <c r="O23" s="404"/>
      <c r="P23" s="404"/>
      <c r="Q23" s="404"/>
      <c r="R23" s="404"/>
      <c r="S23" s="404"/>
      <c r="T23" s="346"/>
    </row>
    <row r="24" spans="1:20" s="384" customFormat="1" x14ac:dyDescent="0.2">
      <c r="A24" s="341"/>
      <c r="B24" s="405"/>
      <c r="C24" s="405"/>
      <c r="D24" s="405"/>
      <c r="E24" s="405"/>
      <c r="F24" s="405"/>
      <c r="G24" s="405"/>
      <c r="H24" s="405"/>
      <c r="I24" s="381"/>
      <c r="J24" s="344"/>
      <c r="K24" s="404"/>
      <c r="L24" s="404"/>
      <c r="M24" s="404"/>
      <c r="N24" s="404"/>
      <c r="O24" s="404"/>
      <c r="P24" s="404"/>
      <c r="Q24" s="404"/>
      <c r="R24" s="404"/>
      <c r="S24" s="404"/>
      <c r="T24" s="346"/>
    </row>
    <row r="25" spans="1:20" s="384" customFormat="1" x14ac:dyDescent="0.2">
      <c r="A25" s="341"/>
      <c r="B25" s="405"/>
      <c r="C25" s="405"/>
      <c r="D25" s="405"/>
      <c r="E25" s="405"/>
      <c r="F25" s="405"/>
      <c r="G25" s="405"/>
      <c r="H25" s="405"/>
      <c r="I25" s="381"/>
      <c r="J25" s="344"/>
      <c r="K25" s="404"/>
      <c r="L25" s="404"/>
      <c r="M25" s="404"/>
      <c r="N25" s="404"/>
      <c r="O25" s="404"/>
      <c r="P25" s="404"/>
      <c r="Q25" s="404"/>
      <c r="R25" s="404"/>
      <c r="S25" s="404"/>
      <c r="T25" s="346"/>
    </row>
    <row r="26" spans="1:20" s="384" customFormat="1" x14ac:dyDescent="0.2">
      <c r="A26" s="341"/>
      <c r="B26" s="405"/>
      <c r="C26" s="405"/>
      <c r="D26" s="405"/>
      <c r="E26" s="405"/>
      <c r="F26" s="405"/>
      <c r="G26" s="405"/>
      <c r="H26" s="405"/>
      <c r="I26" s="381"/>
      <c r="J26" s="344"/>
      <c r="K26" s="404"/>
      <c r="L26" s="404"/>
      <c r="M26" s="404"/>
      <c r="N26" s="404"/>
      <c r="O26" s="404"/>
      <c r="P26" s="404"/>
      <c r="Q26" s="404"/>
      <c r="R26" s="404"/>
      <c r="S26" s="404"/>
      <c r="T26" s="346"/>
    </row>
    <row r="27" spans="1:20" s="384" customFormat="1" x14ac:dyDescent="0.2">
      <c r="A27" s="341"/>
      <c r="B27" s="405"/>
      <c r="C27" s="405"/>
      <c r="D27" s="405"/>
      <c r="E27" s="405"/>
      <c r="F27" s="405"/>
      <c r="G27" s="405"/>
      <c r="H27" s="405"/>
      <c r="I27" s="381"/>
      <c r="J27" s="344"/>
      <c r="K27" s="404"/>
      <c r="L27" s="404"/>
      <c r="M27" s="404"/>
      <c r="N27" s="404"/>
      <c r="O27" s="404"/>
      <c r="P27" s="404"/>
      <c r="Q27" s="404"/>
      <c r="R27" s="404"/>
      <c r="S27" s="404"/>
      <c r="T27" s="346"/>
    </row>
    <row r="28" spans="1:20" s="384" customFormat="1" x14ac:dyDescent="0.2">
      <c r="A28" s="341"/>
      <c r="B28" s="393" t="s">
        <v>429</v>
      </c>
      <c r="C28" s="391"/>
      <c r="D28" s="390"/>
      <c r="E28" s="390"/>
      <c r="F28" s="390"/>
      <c r="G28" s="390"/>
      <c r="H28" s="390"/>
      <c r="I28" s="381"/>
      <c r="J28" s="344"/>
      <c r="K28" s="404"/>
      <c r="L28" s="404"/>
      <c r="M28" s="404"/>
      <c r="N28" s="404"/>
      <c r="O28" s="404"/>
      <c r="P28" s="404"/>
      <c r="Q28" s="404"/>
      <c r="R28" s="404"/>
      <c r="S28" s="404"/>
      <c r="T28" s="346"/>
    </row>
    <row r="29" spans="1:20" s="384" customFormat="1" ht="26.25" customHeight="1" x14ac:dyDescent="0.2">
      <c r="A29" s="341"/>
      <c r="B29" s="409" t="s">
        <v>436</v>
      </c>
      <c r="C29" s="409"/>
      <c r="D29" s="409"/>
      <c r="E29" s="409"/>
      <c r="F29" s="409"/>
      <c r="G29" s="409"/>
      <c r="H29" s="409"/>
      <c r="I29" s="381"/>
      <c r="J29" s="344"/>
      <c r="K29" s="404"/>
      <c r="L29" s="404"/>
      <c r="M29" s="404"/>
      <c r="N29" s="404"/>
      <c r="O29" s="404"/>
      <c r="P29" s="404"/>
      <c r="Q29" s="404"/>
      <c r="R29" s="404"/>
      <c r="S29" s="404"/>
      <c r="T29" s="346"/>
    </row>
    <row r="30" spans="1:20" s="384" customFormat="1" x14ac:dyDescent="0.2">
      <c r="A30" s="341"/>
      <c r="B30" s="392"/>
      <c r="C30" s="381"/>
      <c r="D30" s="381"/>
      <c r="E30" s="381"/>
      <c r="F30" s="381"/>
      <c r="G30" s="381"/>
      <c r="H30" s="381"/>
      <c r="I30" s="381"/>
      <c r="J30" s="344"/>
      <c r="K30" s="404"/>
      <c r="L30" s="404"/>
      <c r="M30" s="404"/>
      <c r="N30" s="404"/>
      <c r="O30" s="404"/>
      <c r="P30" s="404"/>
      <c r="Q30" s="404"/>
      <c r="R30" s="404"/>
      <c r="S30" s="404"/>
      <c r="T30" s="346"/>
    </row>
    <row r="31" spans="1:20" s="384" customFormat="1" ht="15.75" x14ac:dyDescent="0.2">
      <c r="A31" s="324" t="s">
        <v>330</v>
      </c>
      <c r="B31" s="341"/>
      <c r="C31" s="341"/>
      <c r="D31" s="341"/>
      <c r="E31" s="341"/>
      <c r="F31" s="341"/>
      <c r="G31" s="341"/>
      <c r="H31" s="341"/>
      <c r="I31" s="341"/>
      <c r="J31" s="344"/>
      <c r="K31" s="404"/>
      <c r="L31" s="404"/>
      <c r="M31" s="404"/>
      <c r="N31" s="404"/>
      <c r="O31" s="404"/>
      <c r="P31" s="404"/>
      <c r="Q31" s="404"/>
      <c r="R31" s="404"/>
      <c r="S31" s="404"/>
      <c r="T31" s="346"/>
    </row>
    <row r="32" spans="1:20" s="384" customFormat="1" x14ac:dyDescent="0.2">
      <c r="A32" s="341"/>
      <c r="B32" s="345" t="s">
        <v>329</v>
      </c>
      <c r="C32" s="345"/>
      <c r="D32" s="341"/>
      <c r="E32" s="341"/>
      <c r="F32" s="341"/>
      <c r="G32" s="341"/>
      <c r="H32" s="341"/>
      <c r="I32" s="341"/>
      <c r="J32" s="343"/>
      <c r="K32" s="404"/>
      <c r="L32" s="404"/>
      <c r="M32" s="404"/>
      <c r="N32" s="404"/>
      <c r="O32" s="404"/>
      <c r="P32" s="404"/>
      <c r="Q32" s="404"/>
      <c r="R32" s="404"/>
      <c r="S32" s="404"/>
      <c r="T32" s="341"/>
    </row>
    <row r="33" spans="1:20" s="384" customFormat="1" x14ac:dyDescent="0.2">
      <c r="A33" s="341"/>
      <c r="B33" s="341"/>
      <c r="C33" s="341"/>
      <c r="D33" s="341"/>
      <c r="E33" s="341"/>
      <c r="F33" s="341"/>
      <c r="G33" s="341"/>
      <c r="H33" s="341"/>
      <c r="I33" s="341"/>
      <c r="J33" s="344"/>
      <c r="K33" s="404"/>
      <c r="L33" s="404"/>
      <c r="M33" s="404"/>
      <c r="N33" s="404"/>
      <c r="O33" s="404"/>
      <c r="P33" s="404"/>
      <c r="Q33" s="404"/>
      <c r="R33" s="404"/>
      <c r="S33" s="404"/>
      <c r="T33" s="346"/>
    </row>
    <row r="34" spans="1:20" s="384" customFormat="1" x14ac:dyDescent="0.2">
      <c r="A34" s="341"/>
      <c r="B34" s="345" t="s">
        <v>439</v>
      </c>
      <c r="C34" s="345"/>
      <c r="D34" s="341"/>
      <c r="E34" s="341"/>
      <c r="F34" s="341"/>
      <c r="G34" s="341"/>
      <c r="H34" s="341"/>
      <c r="I34" s="341"/>
      <c r="J34" s="344"/>
      <c r="K34" s="404"/>
      <c r="L34" s="404"/>
      <c r="M34" s="404"/>
      <c r="N34" s="404"/>
      <c r="O34" s="404"/>
      <c r="P34" s="404"/>
      <c r="Q34" s="404"/>
      <c r="R34" s="404"/>
      <c r="S34" s="404"/>
      <c r="T34" s="346"/>
    </row>
    <row r="35" spans="1:20" s="384" customFormat="1" ht="13.9" customHeight="1" x14ac:dyDescent="0.2">
      <c r="A35" s="341"/>
      <c r="B35" s="394" t="s">
        <v>430</v>
      </c>
      <c r="C35" s="345"/>
      <c r="D35" s="341"/>
      <c r="E35" s="341"/>
      <c r="F35" s="341"/>
      <c r="G35" s="341"/>
      <c r="H35" s="341"/>
      <c r="I35" s="341"/>
      <c r="J35" s="344"/>
      <c r="K35" s="404"/>
      <c r="L35" s="404"/>
      <c r="M35" s="404"/>
      <c r="N35" s="404"/>
      <c r="O35" s="404"/>
      <c r="P35" s="404"/>
      <c r="Q35" s="404"/>
      <c r="R35" s="404"/>
      <c r="S35" s="404"/>
      <c r="T35" s="346"/>
    </row>
    <row r="36" spans="1:20" s="384" customFormat="1" x14ac:dyDescent="0.2">
      <c r="A36" s="341"/>
      <c r="B36" s="404" t="s">
        <v>456</v>
      </c>
      <c r="C36" s="404"/>
      <c r="D36" s="404"/>
      <c r="E36" s="404"/>
      <c r="F36" s="404"/>
      <c r="G36" s="404"/>
      <c r="H36" s="404"/>
      <c r="I36" s="367"/>
      <c r="J36" s="344"/>
      <c r="K36" s="345" t="s">
        <v>445</v>
      </c>
      <c r="L36" s="367"/>
      <c r="M36" s="367"/>
      <c r="N36" s="367"/>
      <c r="O36" s="367"/>
      <c r="P36" s="367"/>
      <c r="Q36" s="367"/>
      <c r="R36" s="367"/>
      <c r="S36" s="367"/>
      <c r="T36" s="346"/>
    </row>
    <row r="37" spans="1:20" s="384" customFormat="1" ht="12.75" customHeight="1" x14ac:dyDescent="0.2">
      <c r="A37" s="341"/>
      <c r="B37" s="404"/>
      <c r="C37" s="404"/>
      <c r="D37" s="404"/>
      <c r="E37" s="404"/>
      <c r="F37" s="404"/>
      <c r="G37" s="404"/>
      <c r="H37" s="404"/>
      <c r="I37" s="367"/>
      <c r="J37" s="344"/>
      <c r="K37" s="394" t="s">
        <v>434</v>
      </c>
      <c r="L37" s="345"/>
      <c r="M37" s="345"/>
      <c r="N37" s="345"/>
      <c r="O37" s="341"/>
      <c r="P37" s="341"/>
      <c r="Q37" s="341"/>
      <c r="R37" s="341"/>
      <c r="S37" s="341"/>
      <c r="T37" s="346"/>
    </row>
    <row r="38" spans="1:20" s="384" customFormat="1" x14ac:dyDescent="0.2">
      <c r="A38" s="341"/>
      <c r="B38" s="404"/>
      <c r="C38" s="404"/>
      <c r="D38" s="404"/>
      <c r="E38" s="404"/>
      <c r="F38" s="404"/>
      <c r="G38" s="404"/>
      <c r="H38" s="404"/>
      <c r="I38" s="367"/>
      <c r="J38" s="344"/>
      <c r="K38" s="404" t="s">
        <v>448</v>
      </c>
      <c r="L38" s="404"/>
      <c r="M38" s="404"/>
      <c r="N38" s="404"/>
      <c r="O38" s="404"/>
      <c r="P38" s="404"/>
      <c r="Q38" s="404"/>
      <c r="R38" s="404"/>
      <c r="S38" s="404"/>
      <c r="T38" s="346"/>
    </row>
    <row r="39" spans="1:20" s="384" customFormat="1" x14ac:dyDescent="0.2">
      <c r="A39" s="341"/>
      <c r="B39" s="404"/>
      <c r="C39" s="404"/>
      <c r="D39" s="404"/>
      <c r="E39" s="404"/>
      <c r="F39" s="404"/>
      <c r="G39" s="404"/>
      <c r="H39" s="404"/>
      <c r="I39" s="367"/>
      <c r="J39" s="344"/>
      <c r="K39" s="404"/>
      <c r="L39" s="404"/>
      <c r="M39" s="404"/>
      <c r="N39" s="404"/>
      <c r="O39" s="404"/>
      <c r="P39" s="404"/>
      <c r="Q39" s="404"/>
      <c r="R39" s="404"/>
      <c r="S39" s="404"/>
      <c r="T39" s="346"/>
    </row>
    <row r="40" spans="1:20" s="384" customFormat="1" x14ac:dyDescent="0.2">
      <c r="A40" s="341"/>
      <c r="B40" s="404"/>
      <c r="C40" s="404"/>
      <c r="D40" s="404"/>
      <c r="E40" s="404"/>
      <c r="F40" s="404"/>
      <c r="G40" s="404"/>
      <c r="H40" s="404"/>
      <c r="I40" s="367"/>
      <c r="J40" s="344"/>
      <c r="K40" s="404"/>
      <c r="L40" s="404"/>
      <c r="M40" s="404"/>
      <c r="N40" s="404"/>
      <c r="O40" s="404"/>
      <c r="P40" s="404"/>
      <c r="Q40" s="404"/>
      <c r="R40" s="404"/>
      <c r="S40" s="404"/>
      <c r="T40" s="346"/>
    </row>
    <row r="41" spans="1:20" s="384" customFormat="1" x14ac:dyDescent="0.2">
      <c r="A41" s="341"/>
      <c r="B41" s="404"/>
      <c r="C41" s="404"/>
      <c r="D41" s="404"/>
      <c r="E41" s="404"/>
      <c r="F41" s="404"/>
      <c r="G41" s="404"/>
      <c r="H41" s="404"/>
      <c r="I41" s="367"/>
      <c r="J41" s="344"/>
      <c r="K41" s="404"/>
      <c r="L41" s="404"/>
      <c r="M41" s="404"/>
      <c r="N41" s="404"/>
      <c r="O41" s="404"/>
      <c r="P41" s="404"/>
      <c r="Q41" s="404"/>
      <c r="R41" s="404"/>
      <c r="S41" s="404"/>
      <c r="T41" s="346"/>
    </row>
    <row r="42" spans="1:20" s="384" customFormat="1" x14ac:dyDescent="0.2">
      <c r="A42" s="341"/>
      <c r="B42" s="404"/>
      <c r="C42" s="404"/>
      <c r="D42" s="404"/>
      <c r="E42" s="404"/>
      <c r="F42" s="404"/>
      <c r="G42" s="404"/>
      <c r="H42" s="404"/>
      <c r="I42" s="367"/>
      <c r="J42" s="344"/>
      <c r="K42" s="404"/>
      <c r="L42" s="404"/>
      <c r="M42" s="404"/>
      <c r="N42" s="404"/>
      <c r="O42" s="404"/>
      <c r="P42" s="404"/>
      <c r="Q42" s="404"/>
      <c r="R42" s="404"/>
      <c r="S42" s="404"/>
      <c r="T42" s="346"/>
    </row>
    <row r="43" spans="1:20" s="384" customFormat="1" x14ac:dyDescent="0.2">
      <c r="A43" s="341"/>
      <c r="B43" s="404"/>
      <c r="C43" s="404"/>
      <c r="D43" s="404"/>
      <c r="E43" s="404"/>
      <c r="F43" s="404"/>
      <c r="G43" s="404"/>
      <c r="H43" s="404"/>
      <c r="I43" s="367"/>
      <c r="J43" s="344"/>
      <c r="K43" s="404"/>
      <c r="L43" s="404"/>
      <c r="M43" s="404"/>
      <c r="N43" s="404"/>
      <c r="O43" s="404"/>
      <c r="P43" s="404"/>
      <c r="Q43" s="404"/>
      <c r="R43" s="404"/>
      <c r="S43" s="404"/>
      <c r="T43" s="346"/>
    </row>
    <row r="44" spans="1:20" s="384" customFormat="1" x14ac:dyDescent="0.2">
      <c r="A44" s="341"/>
      <c r="B44" s="404"/>
      <c r="C44" s="404"/>
      <c r="D44" s="404"/>
      <c r="E44" s="404"/>
      <c r="F44" s="404"/>
      <c r="G44" s="404"/>
      <c r="H44" s="404"/>
      <c r="I44" s="367"/>
      <c r="J44" s="344"/>
      <c r="K44" s="404"/>
      <c r="L44" s="404"/>
      <c r="M44" s="404"/>
      <c r="N44" s="404"/>
      <c r="O44" s="404"/>
      <c r="P44" s="404"/>
      <c r="Q44" s="404"/>
      <c r="R44" s="404"/>
      <c r="S44" s="404"/>
      <c r="T44" s="346"/>
    </row>
    <row r="45" spans="1:20" s="384" customFormat="1" x14ac:dyDescent="0.2">
      <c r="A45" s="341"/>
      <c r="B45" s="404"/>
      <c r="C45" s="404"/>
      <c r="D45" s="404"/>
      <c r="E45" s="404"/>
      <c r="F45" s="404"/>
      <c r="G45" s="404"/>
      <c r="H45" s="404"/>
      <c r="I45" s="367"/>
      <c r="J45" s="344"/>
      <c r="K45" s="404"/>
      <c r="L45" s="404"/>
      <c r="M45" s="404"/>
      <c r="N45" s="404"/>
      <c r="O45" s="404"/>
      <c r="P45" s="404"/>
      <c r="Q45" s="404"/>
      <c r="R45" s="404"/>
      <c r="S45" s="404"/>
      <c r="T45" s="346"/>
    </row>
    <row r="46" spans="1:20" s="384" customFormat="1" x14ac:dyDescent="0.2">
      <c r="A46" s="341"/>
      <c r="B46" s="404"/>
      <c r="C46" s="404"/>
      <c r="D46" s="404"/>
      <c r="E46" s="404"/>
      <c r="F46" s="404"/>
      <c r="G46" s="404"/>
      <c r="H46" s="404"/>
      <c r="I46" s="367"/>
      <c r="J46" s="344"/>
      <c r="K46" s="404"/>
      <c r="L46" s="404"/>
      <c r="M46" s="404"/>
      <c r="N46" s="404"/>
      <c r="O46" s="404"/>
      <c r="P46" s="404"/>
      <c r="Q46" s="404"/>
      <c r="R46" s="404"/>
      <c r="S46" s="404"/>
      <c r="T46" s="346"/>
    </row>
    <row r="47" spans="1:20" s="384" customFormat="1" x14ac:dyDescent="0.2">
      <c r="A47" s="341"/>
      <c r="B47" s="404"/>
      <c r="C47" s="404"/>
      <c r="D47" s="404"/>
      <c r="E47" s="404"/>
      <c r="F47" s="404"/>
      <c r="G47" s="404"/>
      <c r="H47" s="404"/>
      <c r="I47" s="367"/>
      <c r="J47" s="344"/>
      <c r="K47" s="404"/>
      <c r="L47" s="404"/>
      <c r="M47" s="404"/>
      <c r="N47" s="404"/>
      <c r="O47" s="404"/>
      <c r="P47" s="404"/>
      <c r="Q47" s="404"/>
      <c r="R47" s="404"/>
      <c r="S47" s="404"/>
      <c r="T47" s="346"/>
    </row>
    <row r="48" spans="1:20" s="384" customFormat="1" x14ac:dyDescent="0.2">
      <c r="A48" s="341"/>
      <c r="B48" s="404"/>
      <c r="C48" s="404"/>
      <c r="D48" s="404"/>
      <c r="E48" s="404"/>
      <c r="F48" s="404"/>
      <c r="G48" s="404"/>
      <c r="H48" s="404"/>
      <c r="I48" s="367"/>
      <c r="J48" s="344"/>
      <c r="K48" s="404"/>
      <c r="L48" s="404"/>
      <c r="M48" s="404"/>
      <c r="N48" s="404"/>
      <c r="O48" s="404"/>
      <c r="P48" s="404"/>
      <c r="Q48" s="404"/>
      <c r="R48" s="404"/>
      <c r="S48" s="404"/>
      <c r="T48" s="346"/>
    </row>
    <row r="49" spans="1:20" s="384" customFormat="1" x14ac:dyDescent="0.2">
      <c r="A49" s="341"/>
      <c r="B49" s="404"/>
      <c r="C49" s="404"/>
      <c r="D49" s="404"/>
      <c r="E49" s="404"/>
      <c r="F49" s="404"/>
      <c r="G49" s="404"/>
      <c r="H49" s="404"/>
      <c r="I49" s="367"/>
      <c r="J49" s="344"/>
      <c r="K49" s="404"/>
      <c r="L49" s="404"/>
      <c r="M49" s="404"/>
      <c r="N49" s="404"/>
      <c r="O49" s="404"/>
      <c r="P49" s="404"/>
      <c r="Q49" s="404"/>
      <c r="R49" s="404"/>
      <c r="S49" s="404"/>
      <c r="T49" s="346"/>
    </row>
    <row r="50" spans="1:20" s="384" customFormat="1" x14ac:dyDescent="0.2">
      <c r="A50" s="341"/>
      <c r="B50" s="404"/>
      <c r="C50" s="404"/>
      <c r="D50" s="404"/>
      <c r="E50" s="404"/>
      <c r="F50" s="404"/>
      <c r="G50" s="404"/>
      <c r="H50" s="404"/>
      <c r="I50" s="367"/>
      <c r="J50" s="344"/>
      <c r="K50" s="404"/>
      <c r="L50" s="404"/>
      <c r="M50" s="404"/>
      <c r="N50" s="404"/>
      <c r="O50" s="404"/>
      <c r="P50" s="404"/>
      <c r="Q50" s="404"/>
      <c r="R50" s="404"/>
      <c r="S50" s="404"/>
      <c r="T50" s="346"/>
    </row>
    <row r="51" spans="1:20" s="384" customFormat="1" x14ac:dyDescent="0.2">
      <c r="A51" s="341"/>
      <c r="B51" s="404"/>
      <c r="C51" s="404"/>
      <c r="D51" s="404"/>
      <c r="E51" s="404"/>
      <c r="F51" s="404"/>
      <c r="G51" s="404"/>
      <c r="H51" s="404"/>
      <c r="I51" s="367"/>
      <c r="J51" s="344"/>
      <c r="K51" s="404"/>
      <c r="L51" s="404"/>
      <c r="M51" s="404"/>
      <c r="N51" s="404"/>
      <c r="O51" s="404"/>
      <c r="P51" s="404"/>
      <c r="Q51" s="404"/>
      <c r="R51" s="404"/>
      <c r="S51" s="404"/>
      <c r="T51" s="346"/>
    </row>
    <row r="52" spans="1:20" s="384" customFormat="1" x14ac:dyDescent="0.2">
      <c r="A52" s="341"/>
      <c r="B52" s="404"/>
      <c r="C52" s="404"/>
      <c r="D52" s="404"/>
      <c r="E52" s="404"/>
      <c r="F52" s="404"/>
      <c r="G52" s="404"/>
      <c r="H52" s="404"/>
      <c r="I52" s="367"/>
      <c r="J52" s="344"/>
      <c r="K52" s="404"/>
      <c r="L52" s="404"/>
      <c r="M52" s="404"/>
      <c r="N52" s="404"/>
      <c r="O52" s="404"/>
      <c r="P52" s="404"/>
      <c r="Q52" s="404"/>
      <c r="R52" s="404"/>
      <c r="S52" s="404"/>
      <c r="T52" s="346"/>
    </row>
    <row r="53" spans="1:20" s="384" customFormat="1" x14ac:dyDescent="0.2">
      <c r="A53" s="341"/>
      <c r="B53" s="345" t="s">
        <v>440</v>
      </c>
      <c r="C53" s="345"/>
      <c r="D53" s="341"/>
      <c r="E53" s="341"/>
      <c r="F53" s="341"/>
      <c r="G53" s="341"/>
      <c r="H53" s="341"/>
      <c r="I53" s="341"/>
      <c r="J53" s="344"/>
      <c r="K53" s="404"/>
      <c r="L53" s="404"/>
      <c r="M53" s="404"/>
      <c r="N53" s="404"/>
      <c r="O53" s="404"/>
      <c r="P53" s="404"/>
      <c r="Q53" s="404"/>
      <c r="R53" s="404"/>
      <c r="S53" s="404"/>
      <c r="T53" s="346"/>
    </row>
    <row r="54" spans="1:20" s="384" customFormat="1" x14ac:dyDescent="0.2">
      <c r="A54" s="341"/>
      <c r="B54" s="394" t="s">
        <v>431</v>
      </c>
      <c r="C54" s="345"/>
      <c r="D54" s="341"/>
      <c r="E54" s="341"/>
      <c r="F54" s="341"/>
      <c r="G54" s="341"/>
      <c r="H54" s="341"/>
      <c r="I54" s="341"/>
      <c r="J54" s="344"/>
      <c r="K54" s="345" t="s">
        <v>446</v>
      </c>
      <c r="L54" s="345"/>
      <c r="M54" s="345"/>
      <c r="N54" s="345"/>
      <c r="O54" s="347"/>
      <c r="P54" s="347"/>
      <c r="Q54" s="347"/>
      <c r="R54" s="347"/>
      <c r="S54" s="346"/>
      <c r="T54" s="346"/>
    </row>
    <row r="55" spans="1:20" s="384" customFormat="1" ht="13.9" customHeight="1" x14ac:dyDescent="0.2">
      <c r="A55" s="341"/>
      <c r="B55" s="404" t="s">
        <v>442</v>
      </c>
      <c r="C55" s="404"/>
      <c r="D55" s="404"/>
      <c r="E55" s="404"/>
      <c r="F55" s="404"/>
      <c r="G55" s="404"/>
      <c r="H55" s="404"/>
      <c r="I55" s="367"/>
      <c r="J55" s="344"/>
      <c r="K55" s="394" t="s">
        <v>435</v>
      </c>
      <c r="L55" s="345"/>
      <c r="M55" s="345"/>
      <c r="N55" s="345"/>
      <c r="O55" s="347"/>
      <c r="P55" s="347"/>
      <c r="Q55" s="347"/>
      <c r="R55" s="347"/>
      <c r="S55" s="346"/>
      <c r="T55" s="346"/>
    </row>
    <row r="56" spans="1:20" s="384" customFormat="1" ht="13.9" customHeight="1" x14ac:dyDescent="0.2">
      <c r="A56" s="341"/>
      <c r="B56" s="404"/>
      <c r="C56" s="404"/>
      <c r="D56" s="404"/>
      <c r="E56" s="404"/>
      <c r="F56" s="404"/>
      <c r="G56" s="404"/>
      <c r="H56" s="404"/>
      <c r="I56" s="367"/>
      <c r="J56" s="344"/>
      <c r="K56" s="408" t="s">
        <v>447</v>
      </c>
      <c r="L56" s="408"/>
      <c r="M56" s="408"/>
      <c r="N56" s="408"/>
      <c r="O56" s="408"/>
      <c r="P56" s="408"/>
      <c r="Q56" s="408"/>
      <c r="R56" s="408"/>
      <c r="S56" s="408"/>
      <c r="T56" s="346"/>
    </row>
    <row r="57" spans="1:20" s="384" customFormat="1" x14ac:dyDescent="0.2">
      <c r="A57" s="341"/>
      <c r="B57" s="404"/>
      <c r="C57" s="404"/>
      <c r="D57" s="404"/>
      <c r="E57" s="404"/>
      <c r="F57" s="404"/>
      <c r="G57" s="404"/>
      <c r="H57" s="404"/>
      <c r="I57" s="367"/>
      <c r="J57" s="344"/>
      <c r="K57" s="408"/>
      <c r="L57" s="408"/>
      <c r="M57" s="408"/>
      <c r="N57" s="408"/>
      <c r="O57" s="408"/>
      <c r="P57" s="408"/>
      <c r="Q57" s="408"/>
      <c r="R57" s="408"/>
      <c r="S57" s="408"/>
      <c r="T57" s="341"/>
    </row>
    <row r="58" spans="1:20" s="384" customFormat="1" x14ac:dyDescent="0.2">
      <c r="A58" s="341"/>
      <c r="B58" s="404"/>
      <c r="C58" s="404"/>
      <c r="D58" s="404"/>
      <c r="E58" s="404"/>
      <c r="F58" s="404"/>
      <c r="G58" s="404"/>
      <c r="H58" s="404"/>
      <c r="I58" s="367"/>
      <c r="J58" s="344"/>
      <c r="K58" s="408"/>
      <c r="L58" s="408"/>
      <c r="M58" s="408"/>
      <c r="N58" s="408"/>
      <c r="O58" s="408"/>
      <c r="P58" s="408"/>
      <c r="Q58" s="408"/>
      <c r="R58" s="408"/>
      <c r="S58" s="408"/>
      <c r="T58" s="341"/>
    </row>
    <row r="59" spans="1:20" s="384" customFormat="1" x14ac:dyDescent="0.2">
      <c r="A59" s="341"/>
      <c r="B59" s="404"/>
      <c r="C59" s="404"/>
      <c r="D59" s="404"/>
      <c r="E59" s="404"/>
      <c r="F59" s="404"/>
      <c r="G59" s="404"/>
      <c r="H59" s="404"/>
      <c r="I59" s="367"/>
      <c r="J59" s="344"/>
      <c r="K59" s="408"/>
      <c r="L59" s="408"/>
      <c r="M59" s="408"/>
      <c r="N59" s="408"/>
      <c r="O59" s="408"/>
      <c r="P59" s="408"/>
      <c r="Q59" s="408"/>
      <c r="R59" s="408"/>
      <c r="S59" s="408"/>
      <c r="T59" s="341"/>
    </row>
    <row r="60" spans="1:20" s="384" customFormat="1" x14ac:dyDescent="0.2">
      <c r="A60" s="341"/>
      <c r="B60" s="367"/>
      <c r="C60" s="367"/>
      <c r="D60" s="367"/>
      <c r="E60" s="367"/>
      <c r="F60" s="367"/>
      <c r="G60" s="367"/>
      <c r="H60" s="367"/>
      <c r="I60" s="367"/>
      <c r="J60" s="344"/>
      <c r="K60" s="408"/>
      <c r="L60" s="408"/>
      <c r="M60" s="408"/>
      <c r="N60" s="408"/>
      <c r="O60" s="408"/>
      <c r="P60" s="408"/>
      <c r="Q60" s="408"/>
      <c r="R60" s="408"/>
      <c r="S60" s="408"/>
      <c r="T60" s="341"/>
    </row>
    <row r="61" spans="1:20" s="384" customFormat="1" x14ac:dyDescent="0.2">
      <c r="A61" s="341"/>
      <c r="B61" s="345" t="s">
        <v>441</v>
      </c>
      <c r="C61" s="345"/>
      <c r="D61" s="341"/>
      <c r="E61" s="341"/>
      <c r="F61" s="341"/>
      <c r="G61" s="341"/>
      <c r="H61" s="341"/>
      <c r="I61" s="367"/>
      <c r="J61" s="344"/>
      <c r="K61" s="408"/>
      <c r="L61" s="408"/>
      <c r="M61" s="408"/>
      <c r="N61" s="408"/>
      <c r="O61" s="408"/>
      <c r="P61" s="408"/>
      <c r="Q61" s="408"/>
      <c r="R61" s="408"/>
      <c r="S61" s="408"/>
      <c r="T61" s="341"/>
    </row>
    <row r="62" spans="1:20" s="384" customFormat="1" x14ac:dyDescent="0.2">
      <c r="A62" s="341"/>
      <c r="B62" s="394" t="s">
        <v>432</v>
      </c>
      <c r="C62" s="345"/>
      <c r="D62" s="341"/>
      <c r="E62" s="341"/>
      <c r="F62" s="341"/>
      <c r="G62" s="341"/>
      <c r="H62" s="341"/>
      <c r="I62" s="367"/>
      <c r="J62" s="344"/>
      <c r="K62" s="408"/>
      <c r="L62" s="408"/>
      <c r="M62" s="408"/>
      <c r="N62" s="408"/>
      <c r="O62" s="408"/>
      <c r="P62" s="408"/>
      <c r="Q62" s="408"/>
      <c r="R62" s="408"/>
      <c r="S62" s="408"/>
      <c r="T62" s="341"/>
    </row>
    <row r="63" spans="1:20" s="384" customFormat="1" x14ac:dyDescent="0.2">
      <c r="A63" s="340"/>
      <c r="B63" s="402" t="s">
        <v>443</v>
      </c>
      <c r="C63" s="402"/>
      <c r="D63" s="402"/>
      <c r="E63" s="402"/>
      <c r="F63" s="402"/>
      <c r="G63" s="402"/>
      <c r="H63" s="402"/>
      <c r="I63" s="382"/>
      <c r="J63" s="344"/>
      <c r="K63" s="389"/>
      <c r="L63" s="389"/>
      <c r="M63" s="389"/>
      <c r="N63" s="389"/>
      <c r="O63" s="389"/>
      <c r="P63" s="389"/>
      <c r="Q63" s="389"/>
      <c r="R63" s="389"/>
      <c r="S63" s="389"/>
      <c r="T63" s="341"/>
    </row>
    <row r="64" spans="1:20" s="384" customFormat="1" x14ac:dyDescent="0.2">
      <c r="A64" s="340"/>
      <c r="B64" s="402"/>
      <c r="C64" s="402"/>
      <c r="D64" s="402"/>
      <c r="E64" s="402"/>
      <c r="F64" s="402"/>
      <c r="G64" s="402"/>
      <c r="H64" s="402"/>
      <c r="I64" s="382"/>
      <c r="J64" s="344"/>
      <c r="K64" s="340"/>
      <c r="L64" s="340"/>
      <c r="M64" s="340"/>
      <c r="N64" s="340"/>
      <c r="O64" s="340"/>
      <c r="P64" s="340"/>
      <c r="Q64" s="340"/>
      <c r="R64" s="340"/>
      <c r="S64" s="340"/>
      <c r="T64" s="341"/>
    </row>
    <row r="65" spans="1:20" s="384" customFormat="1" x14ac:dyDescent="0.2">
      <c r="A65" s="340"/>
      <c r="B65" s="402"/>
      <c r="C65" s="402"/>
      <c r="D65" s="402"/>
      <c r="E65" s="402"/>
      <c r="F65" s="402"/>
      <c r="G65" s="402"/>
      <c r="H65" s="402"/>
      <c r="I65" s="382"/>
      <c r="J65" s="344"/>
      <c r="K65" s="340"/>
      <c r="L65" s="340"/>
      <c r="M65" s="340"/>
      <c r="N65" s="340"/>
      <c r="O65" s="340"/>
      <c r="P65" s="340"/>
      <c r="Q65" s="340"/>
      <c r="R65" s="340"/>
      <c r="S65" s="340"/>
      <c r="T65" s="341"/>
    </row>
    <row r="66" spans="1:20" s="384" customFormat="1" x14ac:dyDescent="0.2">
      <c r="A66" s="340"/>
      <c r="B66" s="402"/>
      <c r="C66" s="402"/>
      <c r="D66" s="402"/>
      <c r="E66" s="402"/>
      <c r="F66" s="402"/>
      <c r="G66" s="402"/>
      <c r="H66" s="402"/>
      <c r="I66" s="382"/>
      <c r="J66" s="344"/>
      <c r="K66" s="340"/>
      <c r="L66" s="340"/>
      <c r="M66" s="340"/>
      <c r="N66" s="340"/>
      <c r="O66" s="340"/>
      <c r="P66" s="340"/>
      <c r="Q66" s="340"/>
      <c r="R66" s="340"/>
      <c r="S66" s="340"/>
      <c r="T66" s="341"/>
    </row>
    <row r="67" spans="1:20" s="384" customFormat="1" x14ac:dyDescent="0.2">
      <c r="A67" s="340"/>
      <c r="B67" s="402"/>
      <c r="C67" s="402"/>
      <c r="D67" s="402"/>
      <c r="E67" s="402"/>
      <c r="F67" s="402"/>
      <c r="G67" s="402"/>
      <c r="H67" s="402"/>
      <c r="I67" s="382"/>
      <c r="J67" s="344"/>
      <c r="K67" s="340"/>
      <c r="L67" s="340"/>
      <c r="M67" s="340"/>
      <c r="N67" s="340"/>
      <c r="O67" s="340"/>
      <c r="P67" s="340"/>
      <c r="Q67" s="340"/>
      <c r="R67" s="340"/>
      <c r="S67" s="340"/>
      <c r="T67" s="341"/>
    </row>
    <row r="68" spans="1:20" s="384" customFormat="1" ht="12" customHeight="1" x14ac:dyDescent="0.2">
      <c r="A68" s="340"/>
      <c r="B68" s="402"/>
      <c r="C68" s="402"/>
      <c r="D68" s="402"/>
      <c r="E68" s="402"/>
      <c r="F68" s="402"/>
      <c r="G68" s="402"/>
      <c r="H68" s="402"/>
      <c r="I68" s="382"/>
      <c r="J68" s="344"/>
      <c r="K68" s="340"/>
      <c r="L68" s="340"/>
      <c r="M68" s="340"/>
      <c r="N68" s="340"/>
      <c r="O68" s="340"/>
      <c r="P68" s="340"/>
      <c r="Q68" s="340"/>
      <c r="R68" s="340"/>
      <c r="S68" s="340"/>
      <c r="T68" s="341"/>
    </row>
    <row r="69" spans="1:20" s="384" customFormat="1" x14ac:dyDescent="0.2">
      <c r="A69" s="340"/>
      <c r="B69" s="402"/>
      <c r="C69" s="402"/>
      <c r="D69" s="402"/>
      <c r="E69" s="402"/>
      <c r="F69" s="402"/>
      <c r="G69" s="402"/>
      <c r="H69" s="402"/>
      <c r="I69" s="382"/>
      <c r="J69" s="344"/>
      <c r="K69" s="340"/>
      <c r="L69" s="340"/>
      <c r="M69" s="340"/>
      <c r="N69" s="340"/>
      <c r="O69" s="340"/>
      <c r="P69" s="340"/>
      <c r="Q69" s="340"/>
      <c r="R69" s="340"/>
      <c r="S69" s="340"/>
      <c r="T69" s="341"/>
    </row>
    <row r="70" spans="1:20" s="384" customFormat="1" x14ac:dyDescent="0.2">
      <c r="A70" s="340"/>
      <c r="B70" s="402"/>
      <c r="C70" s="402"/>
      <c r="D70" s="402"/>
      <c r="E70" s="402"/>
      <c r="F70" s="402"/>
      <c r="G70" s="402"/>
      <c r="H70" s="402"/>
      <c r="I70" s="382"/>
      <c r="J70" s="344"/>
      <c r="K70" s="341"/>
      <c r="L70" s="341"/>
      <c r="M70" s="341"/>
      <c r="N70" s="341"/>
      <c r="O70" s="341"/>
      <c r="P70" s="341"/>
      <c r="Q70" s="341"/>
      <c r="R70" s="341"/>
      <c r="S70" s="341"/>
      <c r="T70" s="341"/>
    </row>
    <row r="71" spans="1:20" s="398" customFormat="1" ht="13.5" thickBot="1" x14ac:dyDescent="0.25">
      <c r="A71" s="348"/>
      <c r="B71" s="403"/>
      <c r="C71" s="403"/>
      <c r="D71" s="403"/>
      <c r="E71" s="403"/>
      <c r="F71" s="403"/>
      <c r="G71" s="403"/>
      <c r="H71" s="403"/>
      <c r="I71" s="396"/>
      <c r="J71" s="397"/>
      <c r="K71" s="348"/>
      <c r="L71" s="348"/>
      <c r="M71" s="348"/>
      <c r="N71" s="348"/>
      <c r="O71" s="348"/>
      <c r="P71" s="348"/>
      <c r="Q71" s="348"/>
      <c r="R71" s="348"/>
      <c r="S71" s="348"/>
      <c r="T71" s="348"/>
    </row>
    <row r="72" spans="1:20" s="384" customFormat="1" x14ac:dyDescent="0.2">
      <c r="A72" s="341"/>
      <c r="B72" s="341"/>
      <c r="C72" s="341"/>
      <c r="D72" s="341"/>
      <c r="E72" s="341"/>
      <c r="F72" s="341"/>
      <c r="G72" s="341"/>
      <c r="H72" s="341"/>
      <c r="I72" s="341"/>
      <c r="J72" s="341"/>
      <c r="K72" s="341"/>
      <c r="L72" s="341"/>
      <c r="M72" s="341"/>
      <c r="N72" s="341"/>
      <c r="O72" s="341"/>
      <c r="P72" s="341"/>
      <c r="Q72" s="341"/>
      <c r="R72" s="341"/>
      <c r="S72" s="341"/>
      <c r="T72" s="341"/>
    </row>
    <row r="73" spans="1:20" s="384" customFormat="1" x14ac:dyDescent="0.2">
      <c r="A73" s="341"/>
      <c r="B73" s="341"/>
      <c r="C73" s="341"/>
      <c r="D73" s="341"/>
      <c r="E73" s="341"/>
      <c r="F73" s="341"/>
      <c r="G73" s="341"/>
      <c r="H73" s="341"/>
      <c r="I73" s="341"/>
      <c r="J73" s="341"/>
      <c r="K73" s="341"/>
      <c r="L73" s="341"/>
      <c r="M73" s="341"/>
      <c r="N73" s="341"/>
      <c r="O73" s="341"/>
      <c r="P73" s="341"/>
      <c r="Q73" s="341"/>
      <c r="R73" s="341"/>
      <c r="S73" s="341"/>
      <c r="T73" s="341"/>
    </row>
    <row r="74" spans="1:20" s="384" customFormat="1" ht="13.9" hidden="1" customHeight="1" x14ac:dyDescent="0.2">
      <c r="A74" s="341"/>
      <c r="B74" s="341"/>
      <c r="C74" s="341"/>
      <c r="D74" s="341"/>
      <c r="E74" s="341"/>
      <c r="F74" s="341"/>
      <c r="G74" s="341"/>
      <c r="H74" s="341"/>
      <c r="I74" s="341"/>
      <c r="J74" s="341"/>
      <c r="K74" s="341"/>
      <c r="L74" s="341"/>
      <c r="M74" s="341"/>
      <c r="N74" s="341"/>
      <c r="O74" s="341"/>
      <c r="P74" s="341"/>
      <c r="Q74" s="341"/>
      <c r="R74" s="341"/>
      <c r="S74" s="341"/>
      <c r="T74" s="341"/>
    </row>
    <row r="75" spans="1:20" s="384" customFormat="1" ht="13.9" hidden="1" customHeight="1" x14ac:dyDescent="0.2">
      <c r="A75" s="341"/>
      <c r="B75" s="341"/>
      <c r="C75" s="341"/>
      <c r="D75" s="341"/>
      <c r="E75" s="341"/>
      <c r="F75" s="341"/>
      <c r="G75" s="341"/>
      <c r="H75" s="341"/>
      <c r="I75" s="341"/>
      <c r="J75" s="341"/>
      <c r="K75" s="341"/>
      <c r="L75" s="341"/>
      <c r="M75" s="341"/>
      <c r="N75" s="341"/>
      <c r="O75" s="341"/>
      <c r="P75" s="341"/>
      <c r="Q75" s="341"/>
      <c r="R75" s="341"/>
      <c r="S75" s="341"/>
      <c r="T75" s="341"/>
    </row>
    <row r="76" spans="1:20" s="384" customFormat="1" ht="13.9" hidden="1" customHeight="1" x14ac:dyDescent="0.2">
      <c r="A76" s="341"/>
      <c r="B76" s="341"/>
      <c r="C76" s="341"/>
      <c r="D76" s="341"/>
      <c r="E76" s="341"/>
      <c r="F76" s="341"/>
      <c r="G76" s="341"/>
      <c r="H76" s="341"/>
      <c r="I76" s="341"/>
      <c r="J76" s="341"/>
      <c r="K76" s="341"/>
      <c r="L76" s="341"/>
      <c r="M76" s="341"/>
      <c r="N76" s="341"/>
      <c r="O76" s="341"/>
      <c r="P76" s="341"/>
      <c r="Q76" s="341"/>
      <c r="R76" s="341"/>
      <c r="S76" s="341"/>
      <c r="T76" s="341"/>
    </row>
    <row r="77" spans="1:20" s="384" customFormat="1" ht="13.9" hidden="1" customHeight="1" x14ac:dyDescent="0.2">
      <c r="A77" s="341"/>
      <c r="B77" s="341"/>
      <c r="C77" s="341"/>
      <c r="D77" s="341"/>
      <c r="E77" s="341"/>
      <c r="F77" s="341"/>
      <c r="G77" s="341"/>
      <c r="H77" s="341"/>
      <c r="I77" s="341"/>
      <c r="J77" s="341"/>
      <c r="K77" s="341"/>
      <c r="L77" s="341"/>
      <c r="M77" s="341"/>
      <c r="N77" s="341"/>
      <c r="O77" s="341"/>
      <c r="P77" s="341"/>
      <c r="Q77" s="341"/>
      <c r="R77" s="341"/>
      <c r="S77" s="341"/>
      <c r="T77" s="341"/>
    </row>
    <row r="78" spans="1:20" s="384" customFormat="1" ht="13.9" hidden="1" customHeight="1" x14ac:dyDescent="0.2">
      <c r="A78" s="341"/>
      <c r="B78" s="341"/>
      <c r="C78" s="341"/>
      <c r="D78" s="341"/>
      <c r="E78" s="341"/>
      <c r="F78" s="341"/>
      <c r="G78" s="341"/>
      <c r="H78" s="341"/>
      <c r="I78" s="341"/>
      <c r="J78" s="341"/>
      <c r="K78" s="341"/>
      <c r="L78" s="341"/>
      <c r="M78" s="341"/>
      <c r="N78" s="341"/>
      <c r="O78" s="341"/>
      <c r="P78" s="341"/>
      <c r="Q78" s="341"/>
      <c r="R78" s="341"/>
      <c r="S78" s="341"/>
      <c r="T78" s="341"/>
    </row>
    <row r="79" spans="1:20" s="384" customFormat="1" ht="13.9" hidden="1" customHeight="1" x14ac:dyDescent="0.2">
      <c r="A79" s="341"/>
      <c r="B79" s="341"/>
      <c r="C79" s="341"/>
      <c r="D79" s="341"/>
      <c r="E79" s="341"/>
      <c r="F79" s="341"/>
      <c r="G79" s="341"/>
      <c r="H79" s="341"/>
      <c r="I79" s="341"/>
      <c r="J79" s="341"/>
      <c r="K79" s="341"/>
      <c r="L79" s="341"/>
      <c r="M79" s="341"/>
      <c r="N79" s="341"/>
      <c r="O79" s="341"/>
      <c r="P79" s="341"/>
      <c r="Q79" s="341"/>
      <c r="R79" s="341"/>
      <c r="S79" s="341"/>
      <c r="T79" s="341"/>
    </row>
    <row r="80" spans="1:20" s="384" customFormat="1" ht="13.9" hidden="1" customHeight="1" x14ac:dyDescent="0.2">
      <c r="A80" s="341"/>
      <c r="B80" s="341"/>
      <c r="C80" s="341"/>
      <c r="D80" s="341"/>
      <c r="E80" s="341"/>
      <c r="F80" s="341"/>
      <c r="G80" s="341"/>
      <c r="H80" s="341"/>
      <c r="I80" s="341"/>
      <c r="J80" s="341"/>
      <c r="K80" s="341"/>
      <c r="L80" s="341"/>
      <c r="M80" s="341"/>
      <c r="N80" s="341"/>
      <c r="O80" s="341"/>
      <c r="P80" s="341"/>
      <c r="Q80" s="341"/>
      <c r="R80" s="341"/>
      <c r="S80" s="341"/>
      <c r="T80" s="341"/>
    </row>
    <row r="81" spans="1:20" s="384" customFormat="1" hidden="1" x14ac:dyDescent="0.2">
      <c r="A81" s="341"/>
      <c r="B81" s="341"/>
      <c r="C81" s="341"/>
      <c r="D81" s="341"/>
      <c r="E81" s="341"/>
      <c r="F81" s="341"/>
      <c r="G81" s="341"/>
      <c r="H81" s="341"/>
      <c r="I81" s="341"/>
      <c r="J81" s="341"/>
      <c r="K81" s="341"/>
      <c r="L81" s="341"/>
      <c r="M81" s="341"/>
      <c r="N81" s="341"/>
      <c r="O81" s="341"/>
      <c r="P81" s="341"/>
      <c r="Q81" s="341"/>
      <c r="R81" s="341"/>
      <c r="S81" s="341"/>
      <c r="T81" s="341"/>
    </row>
    <row r="82" spans="1:20" s="384" customFormat="1" hidden="1" x14ac:dyDescent="0.2">
      <c r="A82" s="341"/>
      <c r="B82" s="341"/>
      <c r="C82" s="341"/>
      <c r="D82" s="341"/>
      <c r="E82" s="341"/>
      <c r="F82" s="341"/>
      <c r="G82" s="341"/>
      <c r="H82" s="341"/>
      <c r="I82" s="341"/>
      <c r="J82" s="341"/>
      <c r="K82" s="341"/>
      <c r="L82" s="341"/>
      <c r="M82" s="341"/>
      <c r="N82" s="341"/>
      <c r="O82" s="341"/>
      <c r="P82" s="341"/>
      <c r="Q82" s="341"/>
      <c r="R82" s="341"/>
      <c r="S82" s="341"/>
      <c r="T82" s="341"/>
    </row>
    <row r="83" spans="1:20" s="384" customFormat="1" hidden="1" x14ac:dyDescent="0.2">
      <c r="A83" s="341"/>
      <c r="B83" s="341"/>
      <c r="C83" s="341"/>
      <c r="D83" s="341"/>
      <c r="E83" s="341"/>
      <c r="F83" s="341"/>
      <c r="G83" s="341"/>
      <c r="H83" s="341"/>
      <c r="I83" s="341"/>
      <c r="J83" s="341"/>
      <c r="K83" s="341"/>
      <c r="L83" s="341"/>
      <c r="M83" s="341"/>
      <c r="N83" s="341"/>
      <c r="O83" s="341"/>
      <c r="P83" s="341"/>
      <c r="Q83" s="341"/>
      <c r="R83" s="341"/>
      <c r="S83" s="341"/>
      <c r="T83" s="341"/>
    </row>
    <row r="84" spans="1:20" s="384" customFormat="1" hidden="1" x14ac:dyDescent="0.2">
      <c r="A84" s="341"/>
      <c r="B84" s="341"/>
      <c r="C84" s="341"/>
      <c r="D84" s="341"/>
      <c r="E84" s="341"/>
      <c r="F84" s="341"/>
      <c r="G84" s="341"/>
      <c r="H84" s="341"/>
      <c r="I84" s="341"/>
      <c r="J84" s="341"/>
      <c r="K84" s="341"/>
      <c r="L84" s="341"/>
      <c r="M84" s="341"/>
      <c r="N84" s="341"/>
      <c r="O84" s="341"/>
      <c r="P84" s="341"/>
      <c r="Q84" s="341"/>
      <c r="R84" s="341"/>
      <c r="S84" s="341"/>
      <c r="T84" s="341"/>
    </row>
    <row r="85" spans="1:20" s="384" customFormat="1" hidden="1" x14ac:dyDescent="0.2">
      <c r="A85" s="341"/>
      <c r="B85" s="341"/>
      <c r="C85" s="341"/>
      <c r="D85" s="341"/>
      <c r="E85" s="341"/>
      <c r="F85" s="341"/>
      <c r="G85" s="341"/>
      <c r="H85" s="341"/>
      <c r="I85" s="341"/>
      <c r="J85" s="341"/>
      <c r="K85" s="341"/>
      <c r="L85" s="341"/>
      <c r="M85" s="341"/>
      <c r="N85" s="341"/>
      <c r="O85" s="341"/>
      <c r="P85" s="341"/>
      <c r="Q85" s="341"/>
      <c r="R85" s="341"/>
      <c r="S85" s="341"/>
      <c r="T85" s="341"/>
    </row>
    <row r="86" spans="1:20" s="384" customFormat="1" hidden="1" x14ac:dyDescent="0.2">
      <c r="A86" s="341"/>
      <c r="B86" s="341"/>
      <c r="C86" s="341"/>
      <c r="D86" s="341"/>
      <c r="E86" s="341"/>
      <c r="F86" s="341"/>
      <c r="G86" s="341"/>
      <c r="H86" s="341"/>
      <c r="I86" s="341"/>
      <c r="J86" s="341"/>
      <c r="K86" s="341"/>
      <c r="L86" s="341"/>
      <c r="M86" s="341"/>
      <c r="N86" s="341"/>
      <c r="O86" s="341"/>
      <c r="P86" s="341"/>
      <c r="Q86" s="341"/>
      <c r="R86" s="341"/>
      <c r="S86" s="341"/>
      <c r="T86" s="341"/>
    </row>
    <row r="87" spans="1:20" s="384" customFormat="1" hidden="1" x14ac:dyDescent="0.2">
      <c r="A87" s="341"/>
      <c r="B87" s="341"/>
      <c r="C87" s="341"/>
      <c r="D87" s="341"/>
      <c r="E87" s="341"/>
      <c r="F87" s="341"/>
      <c r="G87" s="341"/>
      <c r="H87" s="341"/>
      <c r="I87" s="341"/>
      <c r="J87" s="341"/>
      <c r="K87" s="341"/>
      <c r="L87" s="341"/>
      <c r="M87" s="341"/>
      <c r="N87" s="341"/>
      <c r="O87" s="341"/>
      <c r="P87" s="341"/>
      <c r="Q87" s="341"/>
      <c r="R87" s="341"/>
      <c r="S87" s="341"/>
      <c r="T87" s="341"/>
    </row>
    <row r="88" spans="1:20" s="384" customFormat="1" hidden="1" x14ac:dyDescent="0.2">
      <c r="A88" s="341"/>
      <c r="B88" s="341"/>
      <c r="C88" s="341"/>
      <c r="D88" s="341"/>
      <c r="E88" s="341"/>
      <c r="F88" s="341"/>
      <c r="G88" s="341"/>
      <c r="H88" s="341"/>
      <c r="I88" s="341"/>
      <c r="J88" s="341"/>
      <c r="K88" s="341"/>
      <c r="L88" s="341"/>
      <c r="M88" s="341"/>
      <c r="N88" s="341"/>
      <c r="O88" s="341"/>
      <c r="P88" s="341"/>
      <c r="Q88" s="341"/>
      <c r="R88" s="341"/>
      <c r="S88" s="341"/>
      <c r="T88" s="341"/>
    </row>
    <row r="89" spans="1:20" s="384" customFormat="1" hidden="1" x14ac:dyDescent="0.2">
      <c r="A89" s="341"/>
      <c r="B89" s="341"/>
      <c r="C89" s="341"/>
      <c r="D89" s="341"/>
      <c r="E89" s="341"/>
      <c r="F89" s="341"/>
      <c r="G89" s="341"/>
      <c r="H89" s="341"/>
      <c r="I89" s="341"/>
      <c r="J89" s="341"/>
      <c r="K89" s="341"/>
      <c r="L89" s="341"/>
      <c r="M89" s="341"/>
      <c r="N89" s="341"/>
      <c r="O89" s="341"/>
      <c r="P89" s="341"/>
      <c r="Q89" s="341"/>
      <c r="R89" s="341"/>
      <c r="S89" s="341"/>
      <c r="T89" s="341"/>
    </row>
    <row r="90" spans="1:20" s="384" customFormat="1" hidden="1" x14ac:dyDescent="0.2">
      <c r="A90" s="341"/>
      <c r="B90" s="341"/>
      <c r="C90" s="341"/>
      <c r="D90" s="341"/>
      <c r="E90" s="341"/>
      <c r="F90" s="341"/>
      <c r="G90" s="341"/>
      <c r="H90" s="341"/>
      <c r="I90" s="341"/>
      <c r="J90" s="341"/>
      <c r="K90" s="341"/>
      <c r="L90" s="341"/>
      <c r="M90" s="341"/>
      <c r="N90" s="341"/>
      <c r="O90" s="341"/>
      <c r="P90" s="341"/>
      <c r="Q90" s="341"/>
      <c r="R90" s="341"/>
      <c r="S90" s="341"/>
      <c r="T90" s="341"/>
    </row>
    <row r="91" spans="1:20" s="384" customFormat="1" hidden="1" x14ac:dyDescent="0.2">
      <c r="A91" s="341"/>
      <c r="B91" s="341"/>
      <c r="C91" s="341"/>
      <c r="D91" s="341"/>
      <c r="E91" s="341"/>
      <c r="F91" s="341"/>
      <c r="G91" s="341"/>
      <c r="H91" s="341"/>
      <c r="I91" s="341"/>
      <c r="J91" s="341"/>
      <c r="K91" s="341"/>
      <c r="L91" s="341"/>
      <c r="M91" s="341"/>
      <c r="N91" s="341"/>
      <c r="O91" s="341"/>
      <c r="P91" s="341"/>
      <c r="Q91" s="341"/>
      <c r="R91" s="341"/>
      <c r="S91" s="341"/>
      <c r="T91" s="341"/>
    </row>
    <row r="92" spans="1:20" s="384" customFormat="1" hidden="1" x14ac:dyDescent="0.2">
      <c r="A92" s="341"/>
      <c r="B92" s="341"/>
      <c r="C92" s="341"/>
      <c r="D92" s="341"/>
      <c r="E92" s="341"/>
      <c r="F92" s="341"/>
      <c r="G92" s="341"/>
      <c r="H92" s="341"/>
      <c r="I92" s="341"/>
      <c r="J92" s="341"/>
      <c r="K92" s="341"/>
      <c r="L92" s="341"/>
      <c r="M92" s="341"/>
      <c r="N92" s="341"/>
      <c r="O92" s="341"/>
      <c r="P92" s="341"/>
      <c r="Q92" s="341"/>
      <c r="R92" s="341"/>
      <c r="S92" s="341"/>
      <c r="T92" s="341"/>
    </row>
    <row r="93" spans="1:20" s="384" customFormat="1" hidden="1" x14ac:dyDescent="0.2">
      <c r="A93" s="341"/>
      <c r="B93" s="341"/>
      <c r="C93" s="341"/>
      <c r="D93" s="341"/>
      <c r="E93" s="341"/>
      <c r="F93" s="341"/>
      <c r="G93" s="341"/>
      <c r="H93" s="341"/>
      <c r="I93" s="341"/>
      <c r="J93" s="341"/>
      <c r="K93" s="341"/>
      <c r="L93" s="341"/>
      <c r="M93" s="341"/>
      <c r="N93" s="341"/>
      <c r="O93" s="341"/>
      <c r="P93" s="341"/>
      <c r="Q93" s="341"/>
      <c r="R93" s="341"/>
      <c r="S93" s="341"/>
      <c r="T93" s="341"/>
    </row>
    <row r="94" spans="1:20" s="384" customFormat="1" hidden="1" x14ac:dyDescent="0.2">
      <c r="A94" s="341"/>
      <c r="B94" s="341"/>
      <c r="C94" s="341"/>
      <c r="D94" s="341"/>
      <c r="E94" s="341"/>
      <c r="F94" s="341"/>
      <c r="G94" s="341"/>
      <c r="H94" s="341"/>
      <c r="I94" s="341"/>
      <c r="J94" s="341"/>
      <c r="K94" s="341"/>
      <c r="L94" s="341"/>
      <c r="M94" s="341"/>
      <c r="N94" s="341"/>
      <c r="O94" s="341"/>
      <c r="P94" s="341"/>
      <c r="Q94" s="341"/>
      <c r="R94" s="341"/>
      <c r="S94" s="341"/>
      <c r="T94" s="341"/>
    </row>
    <row r="95" spans="1:20" s="384" customFormat="1" hidden="1" x14ac:dyDescent="0.2">
      <c r="A95" s="341"/>
      <c r="B95" s="341"/>
      <c r="C95" s="341"/>
      <c r="D95" s="341"/>
      <c r="E95" s="341"/>
      <c r="F95" s="341"/>
      <c r="G95" s="341"/>
      <c r="H95" s="341"/>
      <c r="I95" s="341"/>
      <c r="J95" s="341"/>
      <c r="K95" s="341"/>
      <c r="L95" s="341"/>
      <c r="M95" s="341"/>
      <c r="N95" s="341"/>
      <c r="O95" s="341"/>
      <c r="P95" s="341"/>
      <c r="Q95" s="341"/>
      <c r="R95" s="341"/>
      <c r="S95" s="341"/>
      <c r="T95" s="341"/>
    </row>
    <row r="96" spans="1:20" s="384" customFormat="1" hidden="1" x14ac:dyDescent="0.2">
      <c r="A96" s="341"/>
      <c r="B96" s="341"/>
      <c r="C96" s="341"/>
      <c r="D96" s="341"/>
      <c r="E96" s="341"/>
      <c r="F96" s="341"/>
      <c r="G96" s="341"/>
      <c r="H96" s="341"/>
      <c r="I96" s="341"/>
      <c r="J96" s="341"/>
      <c r="K96" s="341"/>
      <c r="L96" s="341"/>
      <c r="M96" s="341"/>
      <c r="N96" s="341"/>
      <c r="O96" s="341"/>
      <c r="P96" s="341"/>
      <c r="Q96" s="341"/>
      <c r="R96" s="341"/>
      <c r="S96" s="341"/>
      <c r="T96" s="341"/>
    </row>
    <row r="97" spans="1:20" s="384" customFormat="1" hidden="1" x14ac:dyDescent="0.2">
      <c r="A97" s="341"/>
      <c r="B97" s="341"/>
      <c r="C97" s="341"/>
      <c r="D97" s="341"/>
      <c r="E97" s="341"/>
      <c r="F97" s="341"/>
      <c r="G97" s="341"/>
      <c r="H97" s="341"/>
      <c r="I97" s="341"/>
      <c r="J97" s="341"/>
      <c r="K97" s="341"/>
      <c r="L97" s="341"/>
      <c r="M97" s="341"/>
      <c r="N97" s="341"/>
      <c r="O97" s="341"/>
      <c r="P97" s="341"/>
      <c r="Q97" s="341"/>
      <c r="R97" s="341"/>
      <c r="S97" s="341"/>
      <c r="T97" s="341"/>
    </row>
    <row r="98" spans="1:20" s="384" customFormat="1" hidden="1" x14ac:dyDescent="0.2">
      <c r="A98" s="341"/>
      <c r="B98" s="341"/>
      <c r="C98" s="341"/>
      <c r="D98" s="341"/>
      <c r="E98" s="341"/>
      <c r="F98" s="341"/>
      <c r="G98" s="341"/>
      <c r="H98" s="341"/>
      <c r="I98" s="341"/>
      <c r="J98" s="341"/>
      <c r="K98" s="341"/>
      <c r="L98" s="341"/>
      <c r="M98" s="341"/>
      <c r="N98" s="341"/>
      <c r="O98" s="341"/>
      <c r="P98" s="341"/>
      <c r="Q98" s="341"/>
      <c r="R98" s="341"/>
      <c r="S98" s="341"/>
      <c r="T98" s="341"/>
    </row>
    <row r="99" spans="1:20" s="384" customFormat="1" hidden="1" x14ac:dyDescent="0.2">
      <c r="A99" s="341"/>
      <c r="B99" s="341"/>
      <c r="C99" s="341"/>
      <c r="D99" s="341"/>
      <c r="E99" s="341"/>
      <c r="F99" s="341"/>
      <c r="G99" s="341"/>
      <c r="H99" s="341"/>
      <c r="I99" s="341"/>
      <c r="J99" s="341"/>
      <c r="K99" s="341"/>
      <c r="L99" s="341"/>
      <c r="M99" s="341"/>
      <c r="N99" s="341"/>
      <c r="O99" s="341"/>
      <c r="P99" s="341"/>
      <c r="Q99" s="341"/>
      <c r="R99" s="341"/>
      <c r="S99" s="341"/>
      <c r="T99" s="341"/>
    </row>
    <row r="100" spans="1:20" s="384" customFormat="1" hidden="1" x14ac:dyDescent="0.2">
      <c r="A100" s="341"/>
      <c r="B100" s="341"/>
      <c r="C100" s="341"/>
      <c r="D100" s="341"/>
      <c r="E100" s="341"/>
      <c r="F100" s="341"/>
      <c r="G100" s="341"/>
      <c r="H100" s="341"/>
      <c r="I100" s="341"/>
      <c r="J100" s="341"/>
      <c r="K100" s="341"/>
      <c r="L100" s="341"/>
      <c r="M100" s="341"/>
      <c r="N100" s="341"/>
      <c r="O100" s="341"/>
      <c r="P100" s="341"/>
      <c r="Q100" s="341"/>
      <c r="R100" s="341"/>
      <c r="S100" s="341"/>
      <c r="T100" s="341"/>
    </row>
    <row r="101" spans="1:20" s="384" customFormat="1" hidden="1" x14ac:dyDescent="0.2">
      <c r="A101" s="341"/>
      <c r="B101" s="341"/>
      <c r="C101" s="341"/>
      <c r="D101" s="341"/>
      <c r="E101" s="341"/>
      <c r="F101" s="341"/>
      <c r="G101" s="341"/>
      <c r="H101" s="341"/>
      <c r="I101" s="341"/>
      <c r="J101" s="341"/>
      <c r="K101" s="341"/>
      <c r="L101" s="341"/>
      <c r="M101" s="341"/>
      <c r="N101" s="341"/>
      <c r="O101" s="341"/>
      <c r="P101" s="341"/>
      <c r="Q101" s="341"/>
      <c r="R101" s="341"/>
      <c r="S101" s="341"/>
      <c r="T101" s="341"/>
    </row>
    <row r="102" spans="1:20" s="384" customFormat="1" hidden="1" x14ac:dyDescent="0.2">
      <c r="A102" s="341"/>
      <c r="B102" s="341"/>
      <c r="C102" s="341"/>
      <c r="D102" s="341"/>
      <c r="E102" s="341"/>
      <c r="F102" s="341"/>
      <c r="G102" s="341"/>
      <c r="H102" s="341"/>
      <c r="I102" s="341"/>
      <c r="J102" s="341"/>
      <c r="K102" s="341"/>
      <c r="L102" s="341"/>
      <c r="M102" s="341"/>
      <c r="N102" s="341"/>
      <c r="O102" s="341"/>
      <c r="P102" s="341"/>
      <c r="Q102" s="341"/>
      <c r="R102" s="341"/>
      <c r="S102" s="341"/>
      <c r="T102" s="341"/>
    </row>
    <row r="103" spans="1:20" s="384" customFormat="1" hidden="1" x14ac:dyDescent="0.2">
      <c r="A103" s="341"/>
      <c r="B103" s="341"/>
      <c r="C103" s="341"/>
      <c r="D103" s="341"/>
      <c r="E103" s="341"/>
      <c r="F103" s="341"/>
      <c r="G103" s="341"/>
      <c r="H103" s="341"/>
      <c r="I103" s="341"/>
      <c r="J103" s="341"/>
      <c r="K103" s="341"/>
      <c r="L103" s="341"/>
      <c r="M103" s="341"/>
      <c r="N103" s="341"/>
      <c r="O103" s="341"/>
      <c r="P103" s="341"/>
      <c r="Q103" s="341"/>
      <c r="R103" s="341"/>
      <c r="S103" s="341"/>
      <c r="T103" s="341"/>
    </row>
    <row r="104" spans="1:20" s="384" customFormat="1" hidden="1" x14ac:dyDescent="0.2">
      <c r="A104" s="341"/>
      <c r="B104" s="341"/>
      <c r="C104" s="341"/>
      <c r="D104" s="341"/>
      <c r="E104" s="341"/>
      <c r="F104" s="341"/>
      <c r="G104" s="341"/>
      <c r="H104" s="341"/>
      <c r="I104" s="341"/>
      <c r="J104" s="341"/>
      <c r="K104" s="341"/>
      <c r="L104" s="341"/>
      <c r="M104" s="341"/>
      <c r="N104" s="341"/>
      <c r="O104" s="341"/>
      <c r="P104" s="341"/>
      <c r="Q104" s="341"/>
      <c r="R104" s="341"/>
      <c r="S104" s="341"/>
      <c r="T104" s="341"/>
    </row>
    <row r="105" spans="1:20" s="384" customFormat="1" hidden="1" x14ac:dyDescent="0.2">
      <c r="A105" s="341"/>
      <c r="B105" s="341"/>
      <c r="C105" s="341"/>
      <c r="D105" s="341"/>
      <c r="E105" s="341"/>
      <c r="F105" s="341"/>
      <c r="G105" s="341"/>
      <c r="H105" s="341"/>
      <c r="I105" s="341"/>
      <c r="J105" s="341"/>
      <c r="K105" s="341"/>
      <c r="L105" s="341"/>
      <c r="M105" s="341"/>
      <c r="N105" s="341"/>
      <c r="O105" s="341"/>
      <c r="P105" s="341"/>
      <c r="Q105" s="341"/>
      <c r="R105" s="341"/>
      <c r="S105" s="341"/>
      <c r="T105" s="341"/>
    </row>
    <row r="106" spans="1:20" s="384" customFormat="1" hidden="1" x14ac:dyDescent="0.2">
      <c r="A106" s="341"/>
      <c r="B106" s="341"/>
      <c r="C106" s="341"/>
      <c r="D106" s="341"/>
      <c r="E106" s="341"/>
      <c r="F106" s="341"/>
      <c r="G106" s="341"/>
      <c r="H106" s="341"/>
      <c r="I106" s="341"/>
      <c r="J106" s="341"/>
      <c r="K106" s="341"/>
      <c r="L106" s="341"/>
      <c r="M106" s="341"/>
      <c r="N106" s="341"/>
      <c r="O106" s="341"/>
      <c r="P106" s="341"/>
      <c r="Q106" s="341"/>
      <c r="R106" s="341"/>
      <c r="S106" s="341"/>
      <c r="T106" s="341"/>
    </row>
    <row r="107" spans="1:20" s="384" customFormat="1" hidden="1" x14ac:dyDescent="0.2">
      <c r="A107" s="341"/>
      <c r="B107" s="341"/>
      <c r="C107" s="341"/>
      <c r="D107" s="341"/>
      <c r="E107" s="341"/>
      <c r="F107" s="341"/>
      <c r="G107" s="341"/>
      <c r="H107" s="341"/>
      <c r="I107" s="341"/>
      <c r="J107" s="341"/>
      <c r="K107" s="341"/>
      <c r="L107" s="341"/>
      <c r="M107" s="341"/>
      <c r="N107" s="341"/>
      <c r="O107" s="341"/>
      <c r="P107" s="341"/>
      <c r="Q107" s="341"/>
      <c r="R107" s="341"/>
      <c r="S107" s="341"/>
      <c r="T107" s="341"/>
    </row>
    <row r="108" spans="1:20" s="384" customFormat="1" hidden="1" x14ac:dyDescent="0.2">
      <c r="A108" s="341"/>
      <c r="B108" s="341"/>
      <c r="C108" s="341"/>
      <c r="D108" s="341"/>
      <c r="E108" s="341"/>
      <c r="F108" s="341"/>
      <c r="G108" s="341"/>
      <c r="H108" s="341"/>
      <c r="I108" s="341"/>
      <c r="J108" s="341"/>
      <c r="K108" s="341"/>
      <c r="L108" s="341"/>
      <c r="M108" s="341"/>
      <c r="N108" s="341"/>
      <c r="O108" s="341"/>
      <c r="P108" s="341"/>
      <c r="Q108" s="341"/>
      <c r="R108" s="341"/>
      <c r="S108" s="341"/>
      <c r="T108" s="341"/>
    </row>
    <row r="109" spans="1:20" s="384" customFormat="1" hidden="1" x14ac:dyDescent="0.2">
      <c r="A109" s="341"/>
      <c r="B109" s="341"/>
      <c r="C109" s="341"/>
      <c r="D109" s="341"/>
      <c r="E109" s="341"/>
      <c r="F109" s="341"/>
      <c r="G109" s="341"/>
      <c r="H109" s="341"/>
      <c r="I109" s="341"/>
      <c r="J109" s="341"/>
      <c r="K109" s="341"/>
      <c r="L109" s="341"/>
      <c r="M109" s="341"/>
      <c r="N109" s="341"/>
      <c r="O109" s="341"/>
      <c r="P109" s="341"/>
      <c r="Q109" s="341"/>
      <c r="R109" s="341"/>
      <c r="S109" s="341"/>
      <c r="T109" s="341"/>
    </row>
    <row r="110" spans="1:20" s="384" customFormat="1" hidden="1" x14ac:dyDescent="0.2">
      <c r="A110" s="341"/>
      <c r="B110" s="341"/>
      <c r="C110" s="341"/>
      <c r="D110" s="341"/>
      <c r="E110" s="341"/>
      <c r="F110" s="341"/>
      <c r="G110" s="341"/>
      <c r="H110" s="341"/>
      <c r="I110" s="341"/>
      <c r="J110" s="341"/>
      <c r="K110" s="341"/>
      <c r="L110" s="341"/>
      <c r="M110" s="341"/>
      <c r="N110" s="341"/>
      <c r="O110" s="341"/>
      <c r="P110" s="341"/>
      <c r="Q110" s="341"/>
      <c r="R110" s="341"/>
      <c r="S110" s="341"/>
      <c r="T110" s="341"/>
    </row>
    <row r="111" spans="1:20" hidden="1" x14ac:dyDescent="0.2">
      <c r="A111" s="342"/>
      <c r="B111" s="342"/>
      <c r="C111" s="342"/>
      <c r="D111" s="383"/>
      <c r="E111" s="383"/>
      <c r="F111" s="383"/>
      <c r="G111" s="383"/>
      <c r="H111" s="383"/>
      <c r="I111" s="383"/>
      <c r="J111" s="341"/>
      <c r="K111" s="341"/>
      <c r="L111" s="341"/>
      <c r="M111" s="341"/>
      <c r="N111" s="341"/>
      <c r="O111" s="341"/>
      <c r="P111" s="341"/>
      <c r="Q111" s="341"/>
      <c r="R111" s="341"/>
      <c r="S111" s="341"/>
    </row>
    <row r="112" spans="1:20" hidden="1" x14ac:dyDescent="0.2">
      <c r="A112" s="342"/>
      <c r="B112" s="342"/>
      <c r="C112" s="342"/>
      <c r="D112" s="383"/>
      <c r="E112" s="383"/>
      <c r="F112" s="383"/>
      <c r="G112" s="383"/>
      <c r="H112" s="383"/>
      <c r="I112" s="383"/>
      <c r="J112" s="341"/>
      <c r="K112" s="341"/>
      <c r="L112" s="341"/>
      <c r="M112" s="341"/>
      <c r="N112" s="341"/>
      <c r="O112" s="341"/>
      <c r="P112" s="341"/>
      <c r="Q112" s="341"/>
      <c r="R112" s="341"/>
      <c r="S112" s="341"/>
    </row>
    <row r="113" spans="1:10" hidden="1" x14ac:dyDescent="0.2">
      <c r="A113" s="342"/>
      <c r="B113" s="342"/>
      <c r="C113" s="342"/>
      <c r="D113" s="383"/>
      <c r="E113" s="383"/>
      <c r="F113" s="383"/>
      <c r="G113" s="383"/>
      <c r="H113" s="383"/>
      <c r="I113" s="383"/>
      <c r="J113" s="341"/>
    </row>
    <row r="114" spans="1:10" hidden="1" x14ac:dyDescent="0.2">
      <c r="D114" s="272"/>
      <c r="E114" s="272"/>
      <c r="F114" s="272"/>
      <c r="G114" s="272"/>
      <c r="H114" s="272"/>
      <c r="I114" s="272"/>
      <c r="J114" s="341"/>
    </row>
    <row r="115" spans="1:10" hidden="1" x14ac:dyDescent="0.2">
      <c r="D115" s="272"/>
      <c r="E115" s="272"/>
      <c r="F115" s="272"/>
      <c r="G115" s="272"/>
      <c r="H115" s="272"/>
      <c r="I115" s="272"/>
    </row>
    <row r="116" spans="1:10" hidden="1" x14ac:dyDescent="0.2">
      <c r="D116" s="272"/>
      <c r="E116" s="272"/>
      <c r="F116" s="272"/>
      <c r="G116" s="272"/>
      <c r="H116" s="272"/>
      <c r="I116" s="272"/>
    </row>
  </sheetData>
  <sheetProtection formatCells="0" formatColumns="0" formatRows="0" insertColumns="0" insertRows="0" insertHyperlinks="0" deleteColumns="0" deleteRows="0" sort="0" autoFilter="0" pivotTables="0"/>
  <mergeCells count="14">
    <mergeCell ref="L2:M2"/>
    <mergeCell ref="N2:O2"/>
    <mergeCell ref="P2:Q2"/>
    <mergeCell ref="R2:S2"/>
    <mergeCell ref="B63:H71"/>
    <mergeCell ref="B36:H52"/>
    <mergeCell ref="B15:H27"/>
    <mergeCell ref="B55:H59"/>
    <mergeCell ref="R5:S5"/>
    <mergeCell ref="P9:Q9"/>
    <mergeCell ref="K38:S53"/>
    <mergeCell ref="K17:S35"/>
    <mergeCell ref="K56:S62"/>
    <mergeCell ref="B29:H29"/>
  </mergeCells>
  <phoneticPr fontId="31" type="noConversion"/>
  <conditionalFormatting sqref="L3:L7">
    <cfRule type="iconSet" priority="18">
      <iconSet iconSet="3Symbols" showValue="0">
        <cfvo type="percent" val="0"/>
        <cfvo type="num" val="0"/>
        <cfvo type="num" val="1"/>
      </iconSet>
    </cfRule>
  </conditionalFormatting>
  <conditionalFormatting sqref="L8:L9 D12">
    <cfRule type="iconSet" priority="17">
      <iconSet iconSet="3Symbols" showValue="0">
        <cfvo type="percent" val="0"/>
        <cfvo type="num" val="0"/>
        <cfvo type="num" val="1"/>
      </iconSet>
    </cfRule>
  </conditionalFormatting>
  <conditionalFormatting sqref="L10">
    <cfRule type="iconSet" priority="16">
      <iconSet iconSet="3Symbols" showValue="0">
        <cfvo type="percent" val="0"/>
        <cfvo type="num" val="0"/>
        <cfvo type="num" val="1"/>
      </iconSet>
    </cfRule>
  </conditionalFormatting>
  <conditionalFormatting sqref="N3">
    <cfRule type="iconSet" priority="15">
      <iconSet iconSet="3Symbols" showValue="0">
        <cfvo type="percent" val="0"/>
        <cfvo type="num" val="0"/>
        <cfvo type="num" val="1"/>
      </iconSet>
    </cfRule>
  </conditionalFormatting>
  <conditionalFormatting sqref="N4">
    <cfRule type="iconSet" priority="14">
      <iconSet iconSet="3Symbols" showValue="0">
        <cfvo type="percent" val="0"/>
        <cfvo type="num" val="0"/>
        <cfvo type="num" val="1"/>
      </iconSet>
    </cfRule>
  </conditionalFormatting>
  <conditionalFormatting sqref="N5">
    <cfRule type="iconSet" priority="13">
      <iconSet iconSet="3Symbols" showValue="0">
        <cfvo type="percent" val="0"/>
        <cfvo type="num" val="0"/>
        <cfvo type="num" val="1"/>
      </iconSet>
    </cfRule>
  </conditionalFormatting>
  <conditionalFormatting sqref="N6">
    <cfRule type="iconSet" priority="12">
      <iconSet iconSet="3Symbols" showValue="0">
        <cfvo type="percent" val="0"/>
        <cfvo type="num" val="0"/>
        <cfvo type="num" val="1"/>
      </iconSet>
    </cfRule>
  </conditionalFormatting>
  <conditionalFormatting sqref="N7:N9">
    <cfRule type="iconSet" priority="11">
      <iconSet iconSet="3Symbols" showValue="0">
        <cfvo type="percent" val="0"/>
        <cfvo type="num" val="0"/>
        <cfvo type="num" val="1"/>
      </iconSet>
    </cfRule>
  </conditionalFormatting>
  <conditionalFormatting sqref="P3">
    <cfRule type="iconSet" priority="2">
      <iconSet iconSet="3Symbols" showValue="0">
        <cfvo type="percent" val="0"/>
        <cfvo type="num" val="0"/>
        <cfvo type="num" val="1"/>
      </iconSet>
    </cfRule>
  </conditionalFormatting>
  <conditionalFormatting sqref="P4">
    <cfRule type="iconSet" priority="8">
      <iconSet iconSet="3Symbols" showValue="0">
        <cfvo type="percent" val="0"/>
        <cfvo type="num" val="0"/>
        <cfvo type="num" val="1"/>
      </iconSet>
    </cfRule>
  </conditionalFormatting>
  <conditionalFormatting sqref="P5">
    <cfRule type="iconSet" priority="7">
      <iconSet iconSet="3Symbols" showValue="0">
        <cfvo type="percent" val="0"/>
        <cfvo type="num" val="0"/>
        <cfvo type="num" val="1"/>
      </iconSet>
    </cfRule>
  </conditionalFormatting>
  <conditionalFormatting sqref="P6">
    <cfRule type="iconSet" priority="6">
      <iconSet iconSet="3Symbols" showValue="0">
        <cfvo type="percent" val="0"/>
        <cfvo type="num" val="0"/>
        <cfvo type="num" val="1"/>
      </iconSet>
    </cfRule>
  </conditionalFormatting>
  <conditionalFormatting sqref="P7">
    <cfRule type="iconSet" priority="5">
      <iconSet iconSet="3Symbols" showValue="0">
        <cfvo type="percent" val="0"/>
        <cfvo type="num" val="0"/>
        <cfvo type="num" val="1"/>
      </iconSet>
    </cfRule>
  </conditionalFormatting>
  <conditionalFormatting sqref="P10">
    <cfRule type="iconSet" priority="1">
      <iconSet iconSet="3Symbols" showValue="0">
        <cfvo type="percent" val="0"/>
        <cfvo type="num" val="0"/>
        <cfvo type="num" val="1"/>
      </iconSet>
    </cfRule>
  </conditionalFormatting>
  <conditionalFormatting sqref="R3">
    <cfRule type="iconSet" priority="4">
      <iconSet iconSet="3Symbols" showValue="0">
        <cfvo type="percent" val="0"/>
        <cfvo type="num" val="0"/>
        <cfvo type="num" val="1"/>
      </iconSet>
    </cfRule>
  </conditionalFormatting>
  <conditionalFormatting sqref="R6">
    <cfRule type="iconSet" priority="3">
      <iconSet iconSet="3Symbols" showValue="0">
        <cfvo type="percent" val="0"/>
        <cfvo type="num" val="0"/>
        <cfvo type="num" val="1"/>
      </iconSet>
    </cfRule>
  </conditionalFormatting>
  <hyperlinks>
    <hyperlink ref="B28" r:id="rId1" xr:uid="{D4EC8BB1-ACD0-45DC-A2E8-BEF890EC8F90}"/>
    <hyperlink ref="B35" r:id="rId2" xr:uid="{60C13E59-70B1-4289-979A-846187D4F2CE}"/>
    <hyperlink ref="B54" r:id="rId3" xr:uid="{5FA31256-16A3-4B94-B2B8-4E82DE2377A5}"/>
    <hyperlink ref="B62" r:id="rId4" xr:uid="{8DEA487C-CED9-4153-8491-245B247B8435}"/>
    <hyperlink ref="K16" r:id="rId5" xr:uid="{DEC2EE39-DAE6-45F4-9D01-816B398CFE2F}"/>
    <hyperlink ref="K37" r:id="rId6" xr:uid="{A86F529A-8B7A-480C-A436-2EC93F3D3475}"/>
    <hyperlink ref="K55" r:id="rId7" xr:uid="{9AC33560-8B7F-4CE1-983F-E23CB7F8C9EB}"/>
  </hyperlinks>
  <pageMargins left="0.7" right="0.7" top="0.75" bottom="0.75" header="0.3" footer="0.3"/>
  <pageSetup paperSize="9" orientation="portrait" r:id="rId8"/>
  <headerFooter>
    <oddFooter>&amp;L_x000D_&amp;1#&amp;"Calibri"&amp;10&amp;K000000 Intern gebruik</oddFooter>
  </headerFooter>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106"/>
  <sheetViews>
    <sheetView showGridLines="0" tabSelected="1" topLeftCell="A10" zoomScale="90" zoomScaleNormal="90" workbookViewId="0">
      <selection activeCell="E19" sqref="E19"/>
    </sheetView>
  </sheetViews>
  <sheetFormatPr defaultColWidth="0" defaultRowHeight="12" zeroHeight="1" outlineLevelRow="1" x14ac:dyDescent="0.2"/>
  <cols>
    <col min="1" max="4" width="1.83203125" style="11" customWidth="1"/>
    <col min="5" max="5" width="70" style="11" bestFit="1" customWidth="1"/>
    <col min="6" max="6" width="2.5" style="11" customWidth="1"/>
    <col min="7" max="7" width="18.6640625" style="11" customWidth="1"/>
    <col min="8" max="8" width="3.6640625" style="11" customWidth="1"/>
    <col min="9" max="10" width="17.1640625" style="11" customWidth="1"/>
    <col min="11" max="22" width="15.83203125" style="11" customWidth="1"/>
    <col min="23" max="23" width="15.83203125" style="12" customWidth="1"/>
    <col min="24" max="24" width="32.5" style="12" customWidth="1"/>
    <col min="25" max="27" width="8.83203125" style="12" customWidth="1"/>
    <col min="28" max="16384" width="8.83203125" style="12" hidden="1"/>
  </cols>
  <sheetData>
    <row r="1" spans="1:24" s="319" customFormat="1" ht="26.25" x14ac:dyDescent="0.2">
      <c r="A1" s="410" t="s">
        <v>457</v>
      </c>
      <c r="B1" s="410">
        <v>4</v>
      </c>
      <c r="C1" s="410"/>
      <c r="D1" s="410"/>
      <c r="E1" s="410"/>
      <c r="F1" s="410"/>
      <c r="G1" s="410"/>
      <c r="H1" s="410"/>
      <c r="I1" s="318"/>
      <c r="J1" s="318"/>
      <c r="K1" s="318"/>
      <c r="L1" s="318"/>
      <c r="M1" s="318"/>
      <c r="N1" s="318"/>
      <c r="O1" s="318"/>
      <c r="P1" s="318"/>
      <c r="Q1" s="318"/>
      <c r="R1" s="318"/>
      <c r="S1" s="318"/>
      <c r="T1" s="318"/>
      <c r="U1" s="318"/>
      <c r="V1" s="318"/>
    </row>
    <row r="2" spans="1:24" ht="15.75" x14ac:dyDescent="0.2">
      <c r="A2" s="410"/>
      <c r="B2" s="410"/>
      <c r="C2" s="410" t="s">
        <v>321</v>
      </c>
      <c r="D2" s="410"/>
      <c r="E2" s="410"/>
      <c r="F2" s="410"/>
      <c r="G2" s="410"/>
      <c r="H2" s="410"/>
      <c r="W2" s="320" t="str">
        <f>'7.1.a instructieblad'!$B$6</f>
        <v>…</v>
      </c>
    </row>
    <row r="3" spans="1:24" x14ac:dyDescent="0.2">
      <c r="W3" s="281" t="str">
        <f>'7.1.a instructieblad'!$B$8</f>
        <v>…</v>
      </c>
    </row>
    <row r="4" spans="1:24" x14ac:dyDescent="0.2">
      <c r="B4" s="13" t="s">
        <v>5</v>
      </c>
      <c r="L4" s="12"/>
      <c r="M4" s="12"/>
      <c r="N4" s="12"/>
      <c r="O4" s="12"/>
      <c r="P4" s="12"/>
      <c r="Q4" s="12"/>
      <c r="R4" s="12"/>
      <c r="S4" s="12"/>
      <c r="T4" s="12"/>
      <c r="U4" s="12"/>
      <c r="V4" s="12"/>
      <c r="W4" s="281" t="str">
        <f>'7.1.a instructieblad'!$B$4</f>
        <v>gemeente …</v>
      </c>
    </row>
    <row r="5" spans="1:24" x14ac:dyDescent="0.2">
      <c r="E5" s="11" t="s">
        <v>6</v>
      </c>
      <c r="J5" s="99">
        <v>2025</v>
      </c>
      <c r="L5" s="12"/>
      <c r="M5" s="12"/>
      <c r="N5" s="12"/>
      <c r="O5" s="12"/>
      <c r="P5" s="12"/>
      <c r="Q5" s="12"/>
      <c r="R5" s="12"/>
      <c r="S5" s="12"/>
      <c r="T5" s="12"/>
      <c r="U5" s="12"/>
      <c r="V5" s="12"/>
    </row>
    <row r="6" spans="1:24" x14ac:dyDescent="0.2">
      <c r="E6" s="11" t="s">
        <v>82</v>
      </c>
      <c r="J6" s="87">
        <v>45839</v>
      </c>
      <c r="K6" s="23"/>
      <c r="L6" s="12"/>
      <c r="M6" s="12"/>
      <c r="N6" s="12"/>
      <c r="O6" s="12"/>
      <c r="P6" s="12"/>
      <c r="Q6" s="12"/>
      <c r="R6" s="12"/>
      <c r="S6" s="12"/>
      <c r="T6" s="12"/>
      <c r="U6" s="12"/>
      <c r="V6" s="12"/>
    </row>
    <row r="7" spans="1:24" x14ac:dyDescent="0.2">
      <c r="E7" s="11" t="s">
        <v>7</v>
      </c>
      <c r="J7" s="70">
        <v>0.02</v>
      </c>
      <c r="K7" s="23"/>
      <c r="L7" s="12"/>
      <c r="M7" s="12"/>
      <c r="N7" s="12"/>
      <c r="O7" s="12"/>
      <c r="P7" s="12"/>
      <c r="Q7" s="12"/>
      <c r="R7" s="12"/>
      <c r="S7" s="12"/>
      <c r="T7" s="12"/>
      <c r="U7" s="12"/>
      <c r="V7" s="12"/>
    </row>
    <row r="8" spans="1:24" x14ac:dyDescent="0.2"/>
    <row r="9" spans="1:24" x14ac:dyDescent="0.2">
      <c r="B9" s="13" t="s">
        <v>83</v>
      </c>
      <c r="N9" s="13" t="s">
        <v>84</v>
      </c>
      <c r="W9" s="11"/>
      <c r="X9" s="11"/>
    </row>
    <row r="10" spans="1:24" ht="24" x14ac:dyDescent="0.2">
      <c r="C10" s="14" t="s">
        <v>8</v>
      </c>
      <c r="I10" s="15" t="s">
        <v>85</v>
      </c>
      <c r="J10" s="16" t="s">
        <v>9</v>
      </c>
      <c r="K10" s="17">
        <f>YEAR(J6)</f>
        <v>2025</v>
      </c>
      <c r="L10" s="17">
        <f>K10+1</f>
        <v>2026</v>
      </c>
      <c r="M10" s="17">
        <f t="shared" ref="M10:U10" si="0">L10+1</f>
        <v>2027</v>
      </c>
      <c r="N10" s="17">
        <f t="shared" si="0"/>
        <v>2028</v>
      </c>
      <c r="O10" s="17">
        <f t="shared" si="0"/>
        <v>2029</v>
      </c>
      <c r="P10" s="17">
        <f t="shared" si="0"/>
        <v>2030</v>
      </c>
      <c r="Q10" s="17">
        <f t="shared" si="0"/>
        <v>2031</v>
      </c>
      <c r="R10" s="17">
        <f t="shared" si="0"/>
        <v>2032</v>
      </c>
      <c r="S10" s="17">
        <f t="shared" si="0"/>
        <v>2033</v>
      </c>
      <c r="T10" s="17">
        <f t="shared" ref="T10" si="1">S10+1</f>
        <v>2034</v>
      </c>
      <c r="U10" s="17">
        <f t="shared" si="0"/>
        <v>2035</v>
      </c>
      <c r="V10" s="17">
        <f t="shared" ref="V10" si="2">U10+1</f>
        <v>2036</v>
      </c>
      <c r="W10" s="17">
        <f t="shared" ref="W10" si="3">V10+1</f>
        <v>2037</v>
      </c>
    </row>
    <row r="11" spans="1:24" x14ac:dyDescent="0.2">
      <c r="E11" s="18" t="s">
        <v>359</v>
      </c>
      <c r="I11" s="88">
        <f>SUM(K11:W11)</f>
        <v>0</v>
      </c>
      <c r="J11" s="1">
        <v>0.02</v>
      </c>
      <c r="K11" s="2">
        <v>0</v>
      </c>
      <c r="L11" s="2">
        <v>0</v>
      </c>
      <c r="M11" s="2">
        <v>0</v>
      </c>
      <c r="N11" s="2">
        <v>0</v>
      </c>
      <c r="O11" s="2">
        <v>0</v>
      </c>
      <c r="P11" s="2">
        <v>0</v>
      </c>
      <c r="Q11" s="2">
        <v>0</v>
      </c>
      <c r="R11" s="2">
        <v>0</v>
      </c>
      <c r="S11" s="2">
        <v>0</v>
      </c>
      <c r="T11" s="2">
        <v>0</v>
      </c>
      <c r="U11" s="2">
        <v>0</v>
      </c>
      <c r="V11" s="2">
        <v>0</v>
      </c>
      <c r="W11" s="2">
        <v>0</v>
      </c>
    </row>
    <row r="12" spans="1:24" x14ac:dyDescent="0.2">
      <c r="E12" s="11" t="s">
        <v>86</v>
      </c>
      <c r="I12" s="88">
        <f t="shared" ref="I12:I26" si="4">SUM(K12:W12)</f>
        <v>0</v>
      </c>
      <c r="J12" s="1">
        <v>0.02</v>
      </c>
      <c r="K12" s="2">
        <v>0</v>
      </c>
      <c r="L12" s="2">
        <v>0</v>
      </c>
      <c r="M12" s="2">
        <v>0</v>
      </c>
      <c r="N12" s="2">
        <v>0</v>
      </c>
      <c r="O12" s="2">
        <v>0</v>
      </c>
      <c r="P12" s="2">
        <v>0</v>
      </c>
      <c r="Q12" s="2">
        <v>0</v>
      </c>
      <c r="R12" s="2">
        <v>0</v>
      </c>
      <c r="S12" s="2">
        <v>0</v>
      </c>
      <c r="T12" s="2">
        <v>0</v>
      </c>
      <c r="U12" s="2">
        <v>0</v>
      </c>
      <c r="V12" s="2">
        <v>0</v>
      </c>
      <c r="W12" s="2">
        <v>0</v>
      </c>
    </row>
    <row r="13" spans="1:24" x14ac:dyDescent="0.2">
      <c r="E13" s="11" t="s">
        <v>87</v>
      </c>
      <c r="I13" s="88">
        <f t="shared" si="4"/>
        <v>0</v>
      </c>
      <c r="J13" s="1">
        <v>0.02</v>
      </c>
      <c r="K13" s="2">
        <v>0</v>
      </c>
      <c r="L13" s="2">
        <v>0</v>
      </c>
      <c r="M13" s="2">
        <v>0</v>
      </c>
      <c r="N13" s="2">
        <v>0</v>
      </c>
      <c r="O13" s="2">
        <v>0</v>
      </c>
      <c r="P13" s="2">
        <v>0</v>
      </c>
      <c r="Q13" s="2">
        <v>0</v>
      </c>
      <c r="R13" s="2">
        <v>0</v>
      </c>
      <c r="S13" s="2">
        <v>0</v>
      </c>
      <c r="T13" s="2">
        <v>0</v>
      </c>
      <c r="U13" s="2">
        <v>0</v>
      </c>
      <c r="V13" s="2">
        <v>0</v>
      </c>
      <c r="W13" s="2">
        <v>0</v>
      </c>
    </row>
    <row r="14" spans="1:24" x14ac:dyDescent="0.2">
      <c r="E14" s="11" t="s">
        <v>88</v>
      </c>
      <c r="I14" s="88">
        <f t="shared" si="4"/>
        <v>0</v>
      </c>
      <c r="J14" s="1">
        <v>0.02</v>
      </c>
      <c r="K14" s="2">
        <v>0</v>
      </c>
      <c r="L14" s="2">
        <v>0</v>
      </c>
      <c r="M14" s="2">
        <v>0</v>
      </c>
      <c r="N14" s="2">
        <v>0</v>
      </c>
      <c r="O14" s="2">
        <v>0</v>
      </c>
      <c r="P14" s="2">
        <v>0</v>
      </c>
      <c r="Q14" s="2">
        <v>0</v>
      </c>
      <c r="R14" s="2">
        <v>0</v>
      </c>
      <c r="S14" s="2">
        <v>0</v>
      </c>
      <c r="T14" s="2">
        <v>0</v>
      </c>
      <c r="U14" s="2">
        <v>0</v>
      </c>
      <c r="V14" s="2">
        <v>0</v>
      </c>
      <c r="W14" s="2">
        <v>0</v>
      </c>
    </row>
    <row r="15" spans="1:24" x14ac:dyDescent="0.2">
      <c r="A15" s="12"/>
      <c r="B15" s="12"/>
      <c r="E15" s="11" t="s">
        <v>89</v>
      </c>
      <c r="I15" s="88">
        <f t="shared" si="4"/>
        <v>0</v>
      </c>
      <c r="J15" s="1">
        <v>0.02</v>
      </c>
      <c r="K15" s="2">
        <v>0</v>
      </c>
      <c r="L15" s="2">
        <v>0</v>
      </c>
      <c r="M15" s="2">
        <v>0</v>
      </c>
      <c r="N15" s="2">
        <v>0</v>
      </c>
      <c r="O15" s="2">
        <v>0</v>
      </c>
      <c r="P15" s="2">
        <v>0</v>
      </c>
      <c r="Q15" s="2">
        <v>0</v>
      </c>
      <c r="R15" s="2">
        <v>0</v>
      </c>
      <c r="S15" s="2">
        <v>0</v>
      </c>
      <c r="T15" s="2">
        <v>0</v>
      </c>
      <c r="U15" s="2">
        <v>0</v>
      </c>
      <c r="V15" s="2">
        <v>0</v>
      </c>
      <c r="W15" s="2">
        <v>0</v>
      </c>
    </row>
    <row r="16" spans="1:24" x14ac:dyDescent="0.2">
      <c r="A16" s="12"/>
      <c r="B16" s="12"/>
      <c r="E16" s="11" t="s">
        <v>90</v>
      </c>
      <c r="I16" s="88">
        <f t="shared" si="4"/>
        <v>0</v>
      </c>
      <c r="J16" s="1">
        <v>0.02</v>
      </c>
      <c r="K16" s="2">
        <v>0</v>
      </c>
      <c r="L16" s="2">
        <v>0</v>
      </c>
      <c r="M16" s="2">
        <v>0</v>
      </c>
      <c r="N16" s="2">
        <v>0</v>
      </c>
      <c r="O16" s="2">
        <v>0</v>
      </c>
      <c r="P16" s="2">
        <v>0</v>
      </c>
      <c r="Q16" s="2">
        <v>0</v>
      </c>
      <c r="R16" s="2">
        <v>0</v>
      </c>
      <c r="S16" s="2">
        <v>0</v>
      </c>
      <c r="T16" s="2">
        <v>0</v>
      </c>
      <c r="U16" s="2">
        <v>0</v>
      </c>
      <c r="V16" s="2">
        <v>0</v>
      </c>
      <c r="W16" s="2">
        <v>0</v>
      </c>
    </row>
    <row r="17" spans="1:24" x14ac:dyDescent="0.2">
      <c r="A17" s="12"/>
      <c r="B17" s="12"/>
      <c r="E17" s="11" t="s">
        <v>91</v>
      </c>
      <c r="I17" s="88">
        <f t="shared" si="4"/>
        <v>0</v>
      </c>
      <c r="J17" s="1">
        <v>0.02</v>
      </c>
      <c r="K17" s="2">
        <v>0</v>
      </c>
      <c r="L17" s="2">
        <v>0</v>
      </c>
      <c r="M17" s="2">
        <v>0</v>
      </c>
      <c r="N17" s="2">
        <v>0</v>
      </c>
      <c r="O17" s="2">
        <v>0</v>
      </c>
      <c r="P17" s="2">
        <v>0</v>
      </c>
      <c r="Q17" s="2">
        <v>0</v>
      </c>
      <c r="R17" s="2">
        <v>0</v>
      </c>
      <c r="S17" s="2">
        <v>0</v>
      </c>
      <c r="T17" s="2">
        <v>0</v>
      </c>
      <c r="U17" s="2">
        <v>0</v>
      </c>
      <c r="V17" s="2">
        <v>0</v>
      </c>
      <c r="W17" s="2">
        <v>0</v>
      </c>
    </row>
    <row r="18" spans="1:24" x14ac:dyDescent="0.2">
      <c r="A18" s="12"/>
      <c r="B18" s="12"/>
      <c r="E18" s="11" t="s">
        <v>92</v>
      </c>
      <c r="I18" s="88">
        <f t="shared" si="4"/>
        <v>0</v>
      </c>
      <c r="J18" s="1">
        <v>0.02</v>
      </c>
      <c r="K18" s="2">
        <v>0</v>
      </c>
      <c r="L18" s="2">
        <v>0</v>
      </c>
      <c r="M18" s="2">
        <v>0</v>
      </c>
      <c r="N18" s="2">
        <v>0</v>
      </c>
      <c r="O18" s="2">
        <v>0</v>
      </c>
      <c r="P18" s="2">
        <v>0</v>
      </c>
      <c r="Q18" s="2">
        <v>0</v>
      </c>
      <c r="R18" s="2">
        <v>0</v>
      </c>
      <c r="S18" s="2">
        <v>0</v>
      </c>
      <c r="T18" s="2">
        <v>0</v>
      </c>
      <c r="U18" s="2">
        <v>0</v>
      </c>
      <c r="V18" s="2">
        <v>0</v>
      </c>
      <c r="W18" s="2">
        <v>0</v>
      </c>
    </row>
    <row r="19" spans="1:24" x14ac:dyDescent="0.2">
      <c r="A19" s="12"/>
      <c r="B19" s="12"/>
      <c r="E19" s="11" t="s">
        <v>393</v>
      </c>
      <c r="I19" s="88">
        <f t="shared" si="4"/>
        <v>0</v>
      </c>
      <c r="J19" s="1">
        <v>0.02</v>
      </c>
      <c r="K19" s="2">
        <v>0</v>
      </c>
      <c r="L19" s="2">
        <v>0</v>
      </c>
      <c r="M19" s="2">
        <v>0</v>
      </c>
      <c r="N19" s="2">
        <v>0</v>
      </c>
      <c r="O19" s="2">
        <v>0</v>
      </c>
      <c r="P19" s="2">
        <v>0</v>
      </c>
      <c r="Q19" s="2">
        <v>0</v>
      </c>
      <c r="R19" s="2">
        <v>0</v>
      </c>
      <c r="S19" s="2">
        <v>0</v>
      </c>
      <c r="T19" s="2">
        <v>0</v>
      </c>
      <c r="U19" s="2">
        <v>0</v>
      </c>
      <c r="V19" s="2">
        <v>0</v>
      </c>
      <c r="W19" s="2">
        <v>0</v>
      </c>
    </row>
    <row r="20" spans="1:24" x14ac:dyDescent="0.2">
      <c r="A20" s="12"/>
      <c r="B20" s="12"/>
      <c r="E20" s="271" t="s">
        <v>421</v>
      </c>
      <c r="F20" s="339" t="s">
        <v>358</v>
      </c>
      <c r="I20" s="88">
        <f t="shared" si="4"/>
        <v>0</v>
      </c>
      <c r="J20" s="1">
        <v>0.02</v>
      </c>
      <c r="K20" s="2">
        <v>0</v>
      </c>
      <c r="L20" s="2">
        <v>0</v>
      </c>
      <c r="M20" s="2">
        <v>0</v>
      </c>
      <c r="N20" s="2">
        <v>0</v>
      </c>
      <c r="O20" s="2">
        <v>0</v>
      </c>
      <c r="P20" s="2">
        <v>0</v>
      </c>
      <c r="Q20" s="2">
        <v>0</v>
      </c>
      <c r="R20" s="2">
        <v>0</v>
      </c>
      <c r="S20" s="2">
        <v>0</v>
      </c>
      <c r="T20" s="2">
        <v>0</v>
      </c>
      <c r="U20" s="2">
        <v>0</v>
      </c>
      <c r="V20" s="2">
        <v>0</v>
      </c>
      <c r="W20" s="2">
        <v>0</v>
      </c>
    </row>
    <row r="21" spans="1:24" x14ac:dyDescent="0.2">
      <c r="A21" s="12"/>
      <c r="B21" s="12"/>
      <c r="E21" s="271" t="s">
        <v>422</v>
      </c>
      <c r="F21" s="339" t="s">
        <v>358</v>
      </c>
      <c r="G21" s="170"/>
      <c r="I21" s="88">
        <f t="shared" si="4"/>
        <v>0</v>
      </c>
      <c r="J21" s="1">
        <v>0.02</v>
      </c>
      <c r="K21" s="2">
        <v>0</v>
      </c>
      <c r="L21" s="2">
        <v>0</v>
      </c>
      <c r="M21" s="2">
        <v>0</v>
      </c>
      <c r="N21" s="2">
        <v>0</v>
      </c>
      <c r="O21" s="2">
        <v>0</v>
      </c>
      <c r="P21" s="2">
        <v>0</v>
      </c>
      <c r="Q21" s="2">
        <v>0</v>
      </c>
      <c r="R21" s="2">
        <v>0</v>
      </c>
      <c r="S21" s="2">
        <v>0</v>
      </c>
      <c r="T21" s="2">
        <v>0</v>
      </c>
      <c r="U21" s="2">
        <v>0</v>
      </c>
      <c r="V21" s="2">
        <v>0</v>
      </c>
      <c r="W21" s="2">
        <v>0</v>
      </c>
    </row>
    <row r="22" spans="1:24" x14ac:dyDescent="0.2">
      <c r="A22" s="12"/>
      <c r="B22" s="12"/>
      <c r="E22" s="11" t="str">
        <f>CONCATENATE("Kosten maatregelen m.b.t. '",'7.1.f specificatie maatregelen'!B55,"'")</f>
        <v>Kosten maatregelen m.b.t. 'Infrastructurele ontsluiting / bereikbaarheid'</v>
      </c>
      <c r="G22" s="171">
        <f>'7.1.f specificatie maatregelen'!H38</f>
        <v>0</v>
      </c>
      <c r="H22" s="131">
        <f>IF(I22=G22,3,-3)</f>
        <v>3</v>
      </c>
      <c r="I22" s="88">
        <f t="shared" si="4"/>
        <v>0</v>
      </c>
      <c r="J22" s="1">
        <v>0.02</v>
      </c>
      <c r="K22" s="2">
        <v>0</v>
      </c>
      <c r="L22" s="2">
        <v>0</v>
      </c>
      <c r="M22" s="2">
        <v>0</v>
      </c>
      <c r="N22" s="2">
        <v>0</v>
      </c>
      <c r="O22" s="2">
        <v>0</v>
      </c>
      <c r="P22" s="2">
        <v>0</v>
      </c>
      <c r="Q22" s="2">
        <v>0</v>
      </c>
      <c r="R22" s="2">
        <v>0</v>
      </c>
      <c r="S22" s="2">
        <v>0</v>
      </c>
      <c r="T22" s="2">
        <v>0</v>
      </c>
      <c r="U22" s="2">
        <v>0</v>
      </c>
      <c r="V22" s="2">
        <v>0</v>
      </c>
      <c r="W22" s="2">
        <v>0</v>
      </c>
    </row>
    <row r="23" spans="1:24" x14ac:dyDescent="0.2">
      <c r="A23" s="12"/>
      <c r="B23" s="12"/>
      <c r="E23" s="11" t="str">
        <f>CONCATENATE("Kosten maatregelen m.b.t. '",'7.1.f specificatie maatregelen'!B56,"'")</f>
        <v>Kosten maatregelen m.b.t. 'Verlaging stikstofdepositie'</v>
      </c>
      <c r="G23" s="171">
        <f>'7.1.f specificatie maatregelen'!H39</f>
        <v>0</v>
      </c>
      <c r="H23" s="131">
        <f t="shared" ref="H23:H26" si="5">IF(I23=G23,3,-3)</f>
        <v>3</v>
      </c>
      <c r="I23" s="88">
        <f t="shared" si="4"/>
        <v>0</v>
      </c>
      <c r="J23" s="1">
        <v>0.02</v>
      </c>
      <c r="K23" s="2">
        <v>0</v>
      </c>
      <c r="L23" s="2">
        <v>0</v>
      </c>
      <c r="M23" s="2">
        <v>0</v>
      </c>
      <c r="N23" s="2">
        <v>0</v>
      </c>
      <c r="O23" s="2">
        <v>0</v>
      </c>
      <c r="P23" s="2">
        <v>0</v>
      </c>
      <c r="Q23" s="2">
        <v>0</v>
      </c>
      <c r="R23" s="2">
        <v>0</v>
      </c>
      <c r="S23" s="2">
        <v>0</v>
      </c>
      <c r="T23" s="2">
        <v>0</v>
      </c>
      <c r="U23" s="2">
        <v>0</v>
      </c>
      <c r="V23" s="2">
        <v>0</v>
      </c>
      <c r="W23" s="2">
        <v>0</v>
      </c>
    </row>
    <row r="24" spans="1:24" x14ac:dyDescent="0.2">
      <c r="A24" s="12"/>
      <c r="B24" s="12"/>
      <c r="E24" s="11" t="str">
        <f>CONCATENATE("Kosten maatregelen m.b.t. '",'7.1.f specificatie maatregelen'!B57,"'")</f>
        <v>Kosten maatregelen m.b.t. 'Bodemsanering'</v>
      </c>
      <c r="G24" s="171">
        <f>'7.1.f specificatie maatregelen'!H40</f>
        <v>0</v>
      </c>
      <c r="H24" s="131">
        <f t="shared" si="5"/>
        <v>3</v>
      </c>
      <c r="I24" s="88">
        <f t="shared" si="4"/>
        <v>0</v>
      </c>
      <c r="J24" s="1">
        <v>0.02</v>
      </c>
      <c r="K24" s="2">
        <v>0</v>
      </c>
      <c r="L24" s="2">
        <v>0</v>
      </c>
      <c r="M24" s="2">
        <v>0</v>
      </c>
      <c r="N24" s="2">
        <v>0</v>
      </c>
      <c r="O24" s="2">
        <v>0</v>
      </c>
      <c r="P24" s="2">
        <v>0</v>
      </c>
      <c r="Q24" s="2">
        <v>0</v>
      </c>
      <c r="R24" s="2">
        <v>0</v>
      </c>
      <c r="S24" s="2">
        <v>0</v>
      </c>
      <c r="T24" s="2">
        <v>0</v>
      </c>
      <c r="U24" s="2">
        <v>0</v>
      </c>
      <c r="V24" s="2">
        <v>0</v>
      </c>
      <c r="W24" s="2">
        <v>0</v>
      </c>
    </row>
    <row r="25" spans="1:24" x14ac:dyDescent="0.2">
      <c r="A25" s="12"/>
      <c r="B25" s="12"/>
      <c r="E25" s="11" t="str">
        <f>CONCATENATE("Kosten maatregelen m.b.t. '",'7.1.f specificatie maatregelen'!B58,"'")</f>
        <v>Kosten maatregelen m.b.t. 'Uitplaatsing hinderactiviteiten'</v>
      </c>
      <c r="G25" s="171">
        <f>'7.1.f specificatie maatregelen'!H41</f>
        <v>0</v>
      </c>
      <c r="H25" s="131">
        <f t="shared" si="5"/>
        <v>3</v>
      </c>
      <c r="I25" s="88">
        <f t="shared" si="4"/>
        <v>0</v>
      </c>
      <c r="J25" s="1">
        <v>0.02</v>
      </c>
      <c r="K25" s="2">
        <v>0</v>
      </c>
      <c r="L25" s="2">
        <v>0</v>
      </c>
      <c r="M25" s="2">
        <v>0</v>
      </c>
      <c r="N25" s="2">
        <v>0</v>
      </c>
      <c r="O25" s="2">
        <v>0</v>
      </c>
      <c r="P25" s="2">
        <v>0</v>
      </c>
      <c r="Q25" s="2">
        <v>0</v>
      </c>
      <c r="R25" s="2">
        <v>0</v>
      </c>
      <c r="S25" s="2">
        <v>0</v>
      </c>
      <c r="T25" s="2">
        <v>0</v>
      </c>
      <c r="U25" s="2">
        <v>0</v>
      </c>
      <c r="V25" s="2">
        <v>0</v>
      </c>
      <c r="W25" s="2">
        <v>0</v>
      </c>
    </row>
    <row r="26" spans="1:24" x14ac:dyDescent="0.2">
      <c r="A26" s="12"/>
      <c r="B26" s="12"/>
      <c r="E26" s="11" t="str">
        <f>CONCATENATE("Kosten maatregelen m.b.t. '",'7.1.f specificatie maatregelen'!B59,"'")</f>
        <v>Kosten maatregelen m.b.t. '(Her)Inrichting openbare ruimte'</v>
      </c>
      <c r="G26" s="171">
        <f>'7.1.f specificatie maatregelen'!H42</f>
        <v>0</v>
      </c>
      <c r="H26" s="131">
        <f t="shared" si="5"/>
        <v>3</v>
      </c>
      <c r="I26" s="88">
        <f t="shared" si="4"/>
        <v>0</v>
      </c>
      <c r="J26" s="1">
        <v>0.02</v>
      </c>
      <c r="K26" s="2">
        <v>0</v>
      </c>
      <c r="L26" s="2">
        <v>0</v>
      </c>
      <c r="M26" s="2">
        <v>0</v>
      </c>
      <c r="N26" s="2">
        <v>0</v>
      </c>
      <c r="O26" s="2">
        <v>0</v>
      </c>
      <c r="P26" s="2">
        <v>0</v>
      </c>
      <c r="Q26" s="2">
        <v>0</v>
      </c>
      <c r="R26" s="2">
        <v>0</v>
      </c>
      <c r="S26" s="2">
        <v>0</v>
      </c>
      <c r="T26" s="2">
        <v>0</v>
      </c>
      <c r="U26" s="2">
        <v>0</v>
      </c>
      <c r="V26" s="2">
        <v>0</v>
      </c>
      <c r="W26" s="2">
        <v>0</v>
      </c>
      <c r="X26" s="19"/>
    </row>
    <row r="27" spans="1:24" x14ac:dyDescent="0.2">
      <c r="A27" s="12"/>
      <c r="B27" s="12"/>
      <c r="C27" s="20" t="s">
        <v>93</v>
      </c>
      <c r="E27" s="21"/>
      <c r="I27" s="89">
        <f>SUM(I11:I26)</f>
        <v>0</v>
      </c>
      <c r="J27" s="90"/>
      <c r="K27" s="89">
        <f t="shared" ref="K27:W27" si="6">SUM(K11:K26)</f>
        <v>0</v>
      </c>
      <c r="L27" s="89">
        <f t="shared" si="6"/>
        <v>0</v>
      </c>
      <c r="M27" s="89">
        <f t="shared" si="6"/>
        <v>0</v>
      </c>
      <c r="N27" s="89">
        <f t="shared" si="6"/>
        <v>0</v>
      </c>
      <c r="O27" s="89">
        <f t="shared" si="6"/>
        <v>0</v>
      </c>
      <c r="P27" s="89">
        <f t="shared" si="6"/>
        <v>0</v>
      </c>
      <c r="Q27" s="89">
        <f t="shared" si="6"/>
        <v>0</v>
      </c>
      <c r="R27" s="89">
        <f t="shared" si="6"/>
        <v>0</v>
      </c>
      <c r="S27" s="89">
        <f t="shared" si="6"/>
        <v>0</v>
      </c>
      <c r="T27" s="89">
        <f t="shared" si="6"/>
        <v>0</v>
      </c>
      <c r="U27" s="89">
        <f t="shared" ref="U27" si="7">SUM(U11:U26)</f>
        <v>0</v>
      </c>
      <c r="V27" s="89">
        <f t="shared" si="6"/>
        <v>0</v>
      </c>
      <c r="W27" s="89">
        <f t="shared" si="6"/>
        <v>0</v>
      </c>
    </row>
    <row r="28" spans="1:24" x14ac:dyDescent="0.2">
      <c r="A28" s="12"/>
      <c r="B28" s="12"/>
      <c r="E28" s="23"/>
      <c r="J28" s="21"/>
      <c r="K28" s="21"/>
      <c r="L28" s="21"/>
      <c r="M28" s="21"/>
      <c r="N28" s="21"/>
      <c r="O28" s="21"/>
      <c r="P28" s="21"/>
      <c r="Q28" s="21"/>
      <c r="R28" s="21"/>
      <c r="S28" s="21"/>
      <c r="T28" s="21"/>
      <c r="U28" s="21"/>
      <c r="V28" s="21"/>
      <c r="W28" s="21"/>
    </row>
    <row r="29" spans="1:24" ht="24" x14ac:dyDescent="0.2">
      <c r="A29" s="12"/>
      <c r="B29" s="12"/>
      <c r="C29" s="14" t="s">
        <v>19</v>
      </c>
      <c r="G29" s="170"/>
      <c r="I29" s="15" t="s">
        <v>85</v>
      </c>
      <c r="J29" s="16" t="s">
        <v>9</v>
      </c>
      <c r="K29" s="17">
        <f t="shared" ref="K29:W29" si="8">K10</f>
        <v>2025</v>
      </c>
      <c r="L29" s="17">
        <f t="shared" si="8"/>
        <v>2026</v>
      </c>
      <c r="M29" s="17">
        <f t="shared" si="8"/>
        <v>2027</v>
      </c>
      <c r="N29" s="17">
        <f t="shared" si="8"/>
        <v>2028</v>
      </c>
      <c r="O29" s="17">
        <f t="shared" si="8"/>
        <v>2029</v>
      </c>
      <c r="P29" s="17">
        <f t="shared" si="8"/>
        <v>2030</v>
      </c>
      <c r="Q29" s="17">
        <f t="shared" si="8"/>
        <v>2031</v>
      </c>
      <c r="R29" s="17">
        <f t="shared" si="8"/>
        <v>2032</v>
      </c>
      <c r="S29" s="17">
        <f t="shared" si="8"/>
        <v>2033</v>
      </c>
      <c r="T29" s="17">
        <f t="shared" si="8"/>
        <v>2034</v>
      </c>
      <c r="U29" s="17">
        <f t="shared" ref="U29" si="9">U10</f>
        <v>2035</v>
      </c>
      <c r="V29" s="17">
        <f t="shared" si="8"/>
        <v>2036</v>
      </c>
      <c r="W29" s="17">
        <f t="shared" si="8"/>
        <v>2037</v>
      </c>
    </row>
    <row r="30" spans="1:24" x14ac:dyDescent="0.2">
      <c r="A30" s="12"/>
      <c r="B30" s="12"/>
      <c r="E30" s="11" t="s">
        <v>458</v>
      </c>
      <c r="G30" s="171">
        <f>'7.1.d opbrengst grondverkoop'!H120</f>
        <v>0</v>
      </c>
      <c r="H30" s="131">
        <f t="shared" ref="H30:H31" si="10">IF(I30=G30,3,-3)</f>
        <v>3</v>
      </c>
      <c r="I30" s="88">
        <f t="shared" ref="I30:I35" si="11">SUM(K30:W30)</f>
        <v>0</v>
      </c>
      <c r="J30" s="1">
        <v>0.02</v>
      </c>
      <c r="K30" s="2">
        <v>0</v>
      </c>
      <c r="L30" s="2">
        <v>0</v>
      </c>
      <c r="M30" s="2">
        <v>0</v>
      </c>
      <c r="N30" s="2">
        <v>0</v>
      </c>
      <c r="O30" s="2">
        <v>0</v>
      </c>
      <c r="P30" s="2">
        <v>0</v>
      </c>
      <c r="Q30" s="2">
        <v>0</v>
      </c>
      <c r="R30" s="2">
        <v>0</v>
      </c>
      <c r="S30" s="2">
        <v>0</v>
      </c>
      <c r="T30" s="2">
        <v>0</v>
      </c>
      <c r="U30" s="2">
        <v>0</v>
      </c>
      <c r="V30" s="2">
        <v>0</v>
      </c>
      <c r="W30" s="2">
        <v>0</v>
      </c>
      <c r="X30" s="19"/>
    </row>
    <row r="31" spans="1:24" x14ac:dyDescent="0.2">
      <c r="A31" s="12"/>
      <c r="B31" s="12"/>
      <c r="E31" s="11" t="s">
        <v>459</v>
      </c>
      <c r="G31" s="171">
        <f>'7.1.e onderbouwen kostenverhaal'!H124</f>
        <v>0</v>
      </c>
      <c r="H31" s="131">
        <f t="shared" si="10"/>
        <v>3</v>
      </c>
      <c r="I31" s="88">
        <f t="shared" si="11"/>
        <v>0</v>
      </c>
      <c r="J31" s="1">
        <v>0.02</v>
      </c>
      <c r="K31" s="2">
        <v>0</v>
      </c>
      <c r="L31" s="2">
        <v>0</v>
      </c>
      <c r="M31" s="2">
        <v>0</v>
      </c>
      <c r="N31" s="2">
        <v>0</v>
      </c>
      <c r="O31" s="2">
        <v>0</v>
      </c>
      <c r="P31" s="2">
        <v>0</v>
      </c>
      <c r="Q31" s="2">
        <v>0</v>
      </c>
      <c r="R31" s="2">
        <v>0</v>
      </c>
      <c r="S31" s="2">
        <v>0</v>
      </c>
      <c r="T31" s="2">
        <v>0</v>
      </c>
      <c r="U31" s="2">
        <v>0</v>
      </c>
      <c r="V31" s="2">
        <v>0</v>
      </c>
      <c r="W31" s="2">
        <v>0</v>
      </c>
    </row>
    <row r="32" spans="1:24" x14ac:dyDescent="0.2">
      <c r="A32" s="12"/>
      <c r="B32" s="12"/>
      <c r="E32" s="11" t="s">
        <v>116</v>
      </c>
      <c r="I32" s="88">
        <f t="shared" si="11"/>
        <v>0</v>
      </c>
      <c r="J32" s="1">
        <v>0.02</v>
      </c>
      <c r="K32" s="2">
        <v>0</v>
      </c>
      <c r="L32" s="2">
        <v>0</v>
      </c>
      <c r="M32" s="2">
        <v>0</v>
      </c>
      <c r="N32" s="2">
        <v>0</v>
      </c>
      <c r="O32" s="2">
        <v>0</v>
      </c>
      <c r="P32" s="2">
        <v>0</v>
      </c>
      <c r="Q32" s="2">
        <v>0</v>
      </c>
      <c r="R32" s="2">
        <v>0</v>
      </c>
      <c r="S32" s="2">
        <v>0</v>
      </c>
      <c r="T32" s="2">
        <v>0</v>
      </c>
      <c r="U32" s="2">
        <v>0</v>
      </c>
      <c r="V32" s="2">
        <v>0</v>
      </c>
      <c r="W32" s="2">
        <v>0</v>
      </c>
    </row>
    <row r="33" spans="1:24" x14ac:dyDescent="0.2">
      <c r="A33" s="12"/>
      <c r="B33" s="12"/>
      <c r="E33" s="11" t="s">
        <v>117</v>
      </c>
      <c r="I33" s="88">
        <f t="shared" si="11"/>
        <v>0</v>
      </c>
      <c r="J33" s="1">
        <v>0.02</v>
      </c>
      <c r="K33" s="2">
        <v>0</v>
      </c>
      <c r="L33" s="2">
        <v>0</v>
      </c>
      <c r="M33" s="2">
        <v>0</v>
      </c>
      <c r="N33" s="2">
        <v>0</v>
      </c>
      <c r="O33" s="2">
        <v>0</v>
      </c>
      <c r="P33" s="2">
        <v>0</v>
      </c>
      <c r="Q33" s="2">
        <v>0</v>
      </c>
      <c r="R33" s="2">
        <v>0</v>
      </c>
      <c r="S33" s="2">
        <v>0</v>
      </c>
      <c r="T33" s="2">
        <v>0</v>
      </c>
      <c r="U33" s="2">
        <v>0</v>
      </c>
      <c r="V33" s="2">
        <v>0</v>
      </c>
      <c r="W33" s="2">
        <v>0</v>
      </c>
    </row>
    <row r="34" spans="1:24" x14ac:dyDescent="0.2">
      <c r="A34" s="12"/>
      <c r="B34" s="12"/>
      <c r="E34" s="271" t="s">
        <v>423</v>
      </c>
      <c r="I34" s="88">
        <f t="shared" si="11"/>
        <v>0</v>
      </c>
      <c r="J34" s="1">
        <v>0.02</v>
      </c>
      <c r="K34" s="2">
        <v>0</v>
      </c>
      <c r="L34" s="2">
        <v>0</v>
      </c>
      <c r="M34" s="2">
        <v>0</v>
      </c>
      <c r="N34" s="2">
        <v>0</v>
      </c>
      <c r="O34" s="2">
        <v>0</v>
      </c>
      <c r="P34" s="2">
        <v>0</v>
      </c>
      <c r="Q34" s="2">
        <v>0</v>
      </c>
      <c r="R34" s="2">
        <v>0</v>
      </c>
      <c r="S34" s="2">
        <v>0</v>
      </c>
      <c r="T34" s="2">
        <v>0</v>
      </c>
      <c r="U34" s="2">
        <v>0</v>
      </c>
      <c r="V34" s="2">
        <v>0</v>
      </c>
      <c r="W34" s="2">
        <v>0</v>
      </c>
    </row>
    <row r="35" spans="1:24" x14ac:dyDescent="0.2">
      <c r="E35" s="271" t="s">
        <v>424</v>
      </c>
      <c r="I35" s="88">
        <f t="shared" si="11"/>
        <v>0</v>
      </c>
      <c r="J35" s="1">
        <v>0.02</v>
      </c>
      <c r="K35" s="2">
        <v>0</v>
      </c>
      <c r="L35" s="2">
        <v>0</v>
      </c>
      <c r="M35" s="2">
        <v>0</v>
      </c>
      <c r="N35" s="2">
        <v>0</v>
      </c>
      <c r="O35" s="2">
        <v>0</v>
      </c>
      <c r="P35" s="2">
        <v>0</v>
      </c>
      <c r="Q35" s="2">
        <v>0</v>
      </c>
      <c r="R35" s="2">
        <v>0</v>
      </c>
      <c r="S35" s="2">
        <v>0</v>
      </c>
      <c r="T35" s="2">
        <v>0</v>
      </c>
      <c r="U35" s="2">
        <v>0</v>
      </c>
      <c r="V35" s="2">
        <v>0</v>
      </c>
      <c r="W35" s="2">
        <v>0</v>
      </c>
    </row>
    <row r="36" spans="1:24" x14ac:dyDescent="0.2">
      <c r="C36" s="20" t="s">
        <v>94</v>
      </c>
      <c r="I36" s="89">
        <f>SUM(I30:I35)</f>
        <v>0</v>
      </c>
      <c r="J36" s="90"/>
      <c r="K36" s="89">
        <f t="shared" ref="K36:W36" si="12">SUM(K30:K35)</f>
        <v>0</v>
      </c>
      <c r="L36" s="89">
        <f t="shared" si="12"/>
        <v>0</v>
      </c>
      <c r="M36" s="89">
        <f t="shared" si="12"/>
        <v>0</v>
      </c>
      <c r="N36" s="89">
        <f t="shared" si="12"/>
        <v>0</v>
      </c>
      <c r="O36" s="89">
        <f t="shared" si="12"/>
        <v>0</v>
      </c>
      <c r="P36" s="89">
        <f t="shared" si="12"/>
        <v>0</v>
      </c>
      <c r="Q36" s="89">
        <f t="shared" si="12"/>
        <v>0</v>
      </c>
      <c r="R36" s="89">
        <f t="shared" si="12"/>
        <v>0</v>
      </c>
      <c r="S36" s="89">
        <f t="shared" si="12"/>
        <v>0</v>
      </c>
      <c r="T36" s="89">
        <f t="shared" si="12"/>
        <v>0</v>
      </c>
      <c r="U36" s="89">
        <f t="shared" ref="U36" si="13">SUM(U30:U35)</f>
        <v>0</v>
      </c>
      <c r="V36" s="89">
        <f t="shared" si="12"/>
        <v>0</v>
      </c>
      <c r="W36" s="89">
        <f t="shared" si="12"/>
        <v>0</v>
      </c>
      <c r="X36" s="11"/>
    </row>
    <row r="37" spans="1:24" x14ac:dyDescent="0.2">
      <c r="W37" s="11"/>
    </row>
    <row r="38" spans="1:24" x14ac:dyDescent="0.2">
      <c r="K38" s="22">
        <f t="shared" ref="K38:W38" si="14">K10</f>
        <v>2025</v>
      </c>
      <c r="L38" s="22">
        <f t="shared" si="14"/>
        <v>2026</v>
      </c>
      <c r="M38" s="22">
        <f t="shared" si="14"/>
        <v>2027</v>
      </c>
      <c r="N38" s="22">
        <f t="shared" si="14"/>
        <v>2028</v>
      </c>
      <c r="O38" s="22">
        <f t="shared" si="14"/>
        <v>2029</v>
      </c>
      <c r="P38" s="22">
        <f t="shared" si="14"/>
        <v>2030</v>
      </c>
      <c r="Q38" s="22">
        <f t="shared" si="14"/>
        <v>2031</v>
      </c>
      <c r="R38" s="22">
        <f t="shared" si="14"/>
        <v>2032</v>
      </c>
      <c r="S38" s="22">
        <f t="shared" si="14"/>
        <v>2033</v>
      </c>
      <c r="T38" s="22">
        <f t="shared" si="14"/>
        <v>2034</v>
      </c>
      <c r="U38" s="22">
        <f t="shared" ref="U38" si="15">U10</f>
        <v>2035</v>
      </c>
      <c r="V38" s="22">
        <f t="shared" si="14"/>
        <v>2036</v>
      </c>
      <c r="W38" s="22">
        <f t="shared" si="14"/>
        <v>2037</v>
      </c>
    </row>
    <row r="39" spans="1:24" x14ac:dyDescent="0.2">
      <c r="B39" s="13" t="s">
        <v>105</v>
      </c>
      <c r="I39" s="89">
        <f>SUM(K39:W39)</f>
        <v>0</v>
      </c>
      <c r="K39" s="91">
        <f t="shared" ref="K39:W39" si="16">K36-K27</f>
        <v>0</v>
      </c>
      <c r="L39" s="91">
        <f t="shared" si="16"/>
        <v>0</v>
      </c>
      <c r="M39" s="91">
        <f t="shared" si="16"/>
        <v>0</v>
      </c>
      <c r="N39" s="91">
        <f t="shared" si="16"/>
        <v>0</v>
      </c>
      <c r="O39" s="91">
        <f t="shared" si="16"/>
        <v>0</v>
      </c>
      <c r="P39" s="91">
        <f t="shared" si="16"/>
        <v>0</v>
      </c>
      <c r="Q39" s="91">
        <f t="shared" si="16"/>
        <v>0</v>
      </c>
      <c r="R39" s="91">
        <f t="shared" si="16"/>
        <v>0</v>
      </c>
      <c r="S39" s="91">
        <f t="shared" si="16"/>
        <v>0</v>
      </c>
      <c r="T39" s="91">
        <f t="shared" si="16"/>
        <v>0</v>
      </c>
      <c r="U39" s="91">
        <f t="shared" ref="U39" si="17">U36-U27</f>
        <v>0</v>
      </c>
      <c r="V39" s="91">
        <f t="shared" si="16"/>
        <v>0</v>
      </c>
      <c r="W39" s="91">
        <f t="shared" si="16"/>
        <v>0</v>
      </c>
    </row>
    <row r="40" spans="1:24" x14ac:dyDescent="0.2">
      <c r="B40" s="13" t="s">
        <v>106</v>
      </c>
      <c r="I40" s="89">
        <f>SUM(K40:W40)</f>
        <v>0</v>
      </c>
      <c r="K40" s="91">
        <f>K85</f>
        <v>0</v>
      </c>
      <c r="L40" s="91">
        <f t="shared" ref="L40:W40" si="18">L85</f>
        <v>0</v>
      </c>
      <c r="M40" s="91">
        <f t="shared" si="18"/>
        <v>0</v>
      </c>
      <c r="N40" s="91">
        <f t="shared" si="18"/>
        <v>0</v>
      </c>
      <c r="O40" s="91">
        <f t="shared" si="18"/>
        <v>0</v>
      </c>
      <c r="P40" s="91">
        <f t="shared" si="18"/>
        <v>0</v>
      </c>
      <c r="Q40" s="91">
        <f t="shared" si="18"/>
        <v>0</v>
      </c>
      <c r="R40" s="91">
        <f t="shared" si="18"/>
        <v>0</v>
      </c>
      <c r="S40" s="91">
        <f t="shared" si="18"/>
        <v>0</v>
      </c>
      <c r="T40" s="91">
        <f t="shared" si="18"/>
        <v>0</v>
      </c>
      <c r="U40" s="91">
        <f t="shared" ref="U40" si="19">U85</f>
        <v>0</v>
      </c>
      <c r="V40" s="91">
        <f t="shared" si="18"/>
        <v>0</v>
      </c>
      <c r="W40" s="91">
        <f t="shared" si="18"/>
        <v>0</v>
      </c>
    </row>
    <row r="41" spans="1:24" x14ac:dyDescent="0.2">
      <c r="W41" s="11"/>
      <c r="X41" s="11"/>
    </row>
    <row r="42" spans="1:24" x14ac:dyDescent="0.2">
      <c r="E42" s="11" t="s">
        <v>236</v>
      </c>
      <c r="I42" s="87">
        <f>K90</f>
        <v>46023</v>
      </c>
      <c r="J42" s="89">
        <f>-I90</f>
        <v>0</v>
      </c>
      <c r="K42" s="11" t="s">
        <v>43</v>
      </c>
      <c r="L42" s="18" t="s">
        <v>235</v>
      </c>
      <c r="W42" s="11"/>
      <c r="X42" s="11"/>
    </row>
    <row r="43" spans="1:24" x14ac:dyDescent="0.2">
      <c r="W43" s="11"/>
      <c r="X43" s="11"/>
    </row>
    <row r="44" spans="1:24" x14ac:dyDescent="0.2">
      <c r="E44" s="11" t="s">
        <v>395</v>
      </c>
      <c r="I44" s="87">
        <f>I42</f>
        <v>46023</v>
      </c>
      <c r="J44" s="2">
        <v>0</v>
      </c>
      <c r="K44" s="11" t="s">
        <v>43</v>
      </c>
      <c r="M44" s="65"/>
      <c r="Q44" s="65"/>
      <c r="W44" s="11"/>
      <c r="X44" s="11"/>
    </row>
    <row r="45" spans="1:24" x14ac:dyDescent="0.2">
      <c r="E45" s="11" t="s">
        <v>39</v>
      </c>
      <c r="I45" s="87">
        <f>I44</f>
        <v>46023</v>
      </c>
      <c r="J45" s="2">
        <v>0</v>
      </c>
      <c r="K45" s="11" t="s">
        <v>43</v>
      </c>
      <c r="L45" s="89">
        <f>'7.1.g planning startbouw'!Q20</f>
        <v>0</v>
      </c>
      <c r="M45" s="65" t="s">
        <v>188</v>
      </c>
      <c r="Q45" s="65"/>
      <c r="W45" s="11"/>
      <c r="X45" s="11"/>
    </row>
    <row r="46" spans="1:24" x14ac:dyDescent="0.2">
      <c r="E46" s="21" t="s">
        <v>38</v>
      </c>
      <c r="I46" s="92">
        <f>I45</f>
        <v>46023</v>
      </c>
      <c r="J46" s="89">
        <f>J42-J44-J45</f>
        <v>0</v>
      </c>
      <c r="K46" s="11" t="s">
        <v>43</v>
      </c>
      <c r="L46" s="89">
        <f>IF(L45=0,0,J46/L45)</f>
        <v>0</v>
      </c>
      <c r="M46" s="11" t="s">
        <v>178</v>
      </c>
      <c r="O46" s="32"/>
      <c r="Q46" s="65"/>
      <c r="W46" s="11"/>
      <c r="X46" s="11"/>
    </row>
    <row r="47" spans="1:24" x14ac:dyDescent="0.2">
      <c r="J47" s="24"/>
      <c r="Q47" s="65"/>
      <c r="W47" s="11"/>
      <c r="X47" s="11"/>
    </row>
    <row r="48" spans="1:24" x14ac:dyDescent="0.2">
      <c r="C48" s="11" t="s">
        <v>460</v>
      </c>
      <c r="J48" s="24"/>
      <c r="W48" s="11"/>
      <c r="X48" s="11"/>
    </row>
    <row r="49" spans="1:24" x14ac:dyDescent="0.2">
      <c r="W49" s="11"/>
      <c r="X49" s="11"/>
    </row>
    <row r="50" spans="1:24" x14ac:dyDescent="0.2">
      <c r="W50" s="11"/>
      <c r="X50" s="11"/>
    </row>
    <row r="51" spans="1:24" x14ac:dyDescent="0.2">
      <c r="W51" s="11"/>
      <c r="X51" s="11"/>
    </row>
    <row r="52" spans="1:24" x14ac:dyDescent="0.2"/>
    <row r="53" spans="1:24" x14ac:dyDescent="0.2">
      <c r="A53" s="128"/>
      <c r="B53" s="129"/>
      <c r="C53" s="129"/>
      <c r="D53" s="129"/>
      <c r="E53" s="129"/>
      <c r="I53" s="129"/>
      <c r="J53" s="129"/>
      <c r="K53" s="130"/>
      <c r="L53" s="129"/>
      <c r="M53" s="129"/>
      <c r="N53" s="129"/>
      <c r="O53" s="129"/>
      <c r="P53" s="129"/>
      <c r="Q53" s="129"/>
      <c r="R53" s="129"/>
      <c r="S53" s="129"/>
      <c r="T53" s="129"/>
      <c r="U53" s="129"/>
      <c r="V53" s="129"/>
      <c r="W53" s="45"/>
    </row>
    <row r="54" spans="1:24" outlineLevel="1" x14ac:dyDescent="0.2">
      <c r="A54" s="128" t="s">
        <v>148</v>
      </c>
      <c r="I54" s="43" t="s">
        <v>113</v>
      </c>
      <c r="J54" s="43"/>
      <c r="K54" s="85">
        <f>1/(1+$J$7)^K55</f>
        <v>1</v>
      </c>
      <c r="L54" s="85">
        <f t="shared" ref="L54:W54" si="20">1/(1+$J$7)^L55</f>
        <v>0.98039215686274506</v>
      </c>
      <c r="M54" s="85">
        <f t="shared" si="20"/>
        <v>0.96116878123798544</v>
      </c>
      <c r="N54" s="85">
        <f t="shared" si="20"/>
        <v>0.94232233454704462</v>
      </c>
      <c r="O54" s="85">
        <f t="shared" si="20"/>
        <v>0.9238454260265142</v>
      </c>
      <c r="P54" s="85">
        <f t="shared" si="20"/>
        <v>0.90573080982991594</v>
      </c>
      <c r="Q54" s="85">
        <f t="shared" si="20"/>
        <v>0.88797138218619198</v>
      </c>
      <c r="R54" s="85">
        <f t="shared" si="20"/>
        <v>0.87056017861391388</v>
      </c>
      <c r="S54" s="85">
        <f t="shared" si="20"/>
        <v>0.85349037119011162</v>
      </c>
      <c r="T54" s="85">
        <f t="shared" si="20"/>
        <v>0.83675526587265847</v>
      </c>
      <c r="U54" s="85">
        <f t="shared" si="20"/>
        <v>0.82034829987515534</v>
      </c>
      <c r="V54" s="85">
        <f t="shared" si="20"/>
        <v>0.80426303909328967</v>
      </c>
      <c r="W54" s="85">
        <f t="shared" si="20"/>
        <v>0.78849317558165644</v>
      </c>
    </row>
    <row r="55" spans="1:24" outlineLevel="1" x14ac:dyDescent="0.2">
      <c r="A55" s="128"/>
      <c r="I55" s="43" t="s">
        <v>81</v>
      </c>
      <c r="J55" s="43"/>
      <c r="K55" s="86">
        <v>0</v>
      </c>
      <c r="L55" s="86">
        <f>K55+1</f>
        <v>1</v>
      </c>
      <c r="M55" s="86">
        <f>L55+1</f>
        <v>2</v>
      </c>
      <c r="N55" s="86">
        <f>M55+1</f>
        <v>3</v>
      </c>
      <c r="O55" s="86">
        <f t="shared" ref="O55:S55" si="21">N55+1</f>
        <v>4</v>
      </c>
      <c r="P55" s="86">
        <f t="shared" si="21"/>
        <v>5</v>
      </c>
      <c r="Q55" s="86">
        <f t="shared" si="21"/>
        <v>6</v>
      </c>
      <c r="R55" s="86">
        <f t="shared" si="21"/>
        <v>7</v>
      </c>
      <c r="S55" s="86">
        <f t="shared" si="21"/>
        <v>8</v>
      </c>
      <c r="T55" s="86">
        <f t="shared" ref="T55" si="22">S55+1</f>
        <v>9</v>
      </c>
      <c r="U55" s="86">
        <f t="shared" ref="U55" si="23">T55+1</f>
        <v>10</v>
      </c>
      <c r="V55" s="86">
        <f t="shared" ref="V55" si="24">U55+1</f>
        <v>11</v>
      </c>
      <c r="W55" s="86">
        <f t="shared" ref="W55" si="25">V55+1</f>
        <v>12</v>
      </c>
    </row>
    <row r="56" spans="1:24" outlineLevel="1" x14ac:dyDescent="0.2">
      <c r="A56" s="12"/>
      <c r="W56" s="11"/>
    </row>
    <row r="57" spans="1:24" ht="24" outlineLevel="1" x14ac:dyDescent="0.2">
      <c r="A57" s="12"/>
      <c r="B57" s="25" t="s">
        <v>96</v>
      </c>
      <c r="I57" s="26" t="s">
        <v>41</v>
      </c>
      <c r="J57" s="26" t="s">
        <v>95</v>
      </c>
      <c r="K57" s="27">
        <f t="shared" ref="K57:W57" si="26">K10</f>
        <v>2025</v>
      </c>
      <c r="L57" s="27">
        <f t="shared" si="26"/>
        <v>2026</v>
      </c>
      <c r="M57" s="27">
        <f t="shared" si="26"/>
        <v>2027</v>
      </c>
      <c r="N57" s="27">
        <f t="shared" si="26"/>
        <v>2028</v>
      </c>
      <c r="O57" s="27">
        <f t="shared" si="26"/>
        <v>2029</v>
      </c>
      <c r="P57" s="27">
        <f t="shared" si="26"/>
        <v>2030</v>
      </c>
      <c r="Q57" s="27">
        <f t="shared" si="26"/>
        <v>2031</v>
      </c>
      <c r="R57" s="27">
        <f t="shared" si="26"/>
        <v>2032</v>
      </c>
      <c r="S57" s="27">
        <f t="shared" si="26"/>
        <v>2033</v>
      </c>
      <c r="T57" s="27">
        <f t="shared" si="26"/>
        <v>2034</v>
      </c>
      <c r="U57" s="27">
        <f t="shared" ref="U57" si="27">U10</f>
        <v>2035</v>
      </c>
      <c r="V57" s="27">
        <f t="shared" si="26"/>
        <v>2036</v>
      </c>
      <c r="W57" s="27">
        <f t="shared" si="26"/>
        <v>2037</v>
      </c>
    </row>
    <row r="58" spans="1:24" outlineLevel="1" x14ac:dyDescent="0.2">
      <c r="A58" s="12"/>
      <c r="E58" s="11" t="s">
        <v>10</v>
      </c>
      <c r="I58" s="28">
        <f>SUMPRODUCT(K$54:W$54,K58:W58)</f>
        <v>0</v>
      </c>
      <c r="J58" s="28">
        <f>SUM(K58:W58)</f>
        <v>0</v>
      </c>
      <c r="K58" s="69">
        <f t="shared" ref="K58:W58" si="28">K11*(1+$J11)^K$55</f>
        <v>0</v>
      </c>
      <c r="L58" s="69">
        <f t="shared" si="28"/>
        <v>0</v>
      </c>
      <c r="M58" s="69">
        <f t="shared" si="28"/>
        <v>0</v>
      </c>
      <c r="N58" s="69">
        <f t="shared" si="28"/>
        <v>0</v>
      </c>
      <c r="O58" s="69">
        <f t="shared" si="28"/>
        <v>0</v>
      </c>
      <c r="P58" s="69">
        <f t="shared" si="28"/>
        <v>0</v>
      </c>
      <c r="Q58" s="69">
        <f t="shared" si="28"/>
        <v>0</v>
      </c>
      <c r="R58" s="69">
        <f t="shared" si="28"/>
        <v>0</v>
      </c>
      <c r="S58" s="69">
        <f t="shared" si="28"/>
        <v>0</v>
      </c>
      <c r="T58" s="69">
        <f t="shared" si="28"/>
        <v>0</v>
      </c>
      <c r="U58" s="69">
        <f t="shared" ref="U58" si="29">U11*(1+$J11)^U$55</f>
        <v>0</v>
      </c>
      <c r="V58" s="69">
        <f t="shared" si="28"/>
        <v>0</v>
      </c>
      <c r="W58" s="69">
        <f t="shared" si="28"/>
        <v>0</v>
      </c>
    </row>
    <row r="59" spans="1:24" outlineLevel="1" x14ac:dyDescent="0.2">
      <c r="A59" s="12"/>
      <c r="E59" s="11" t="s">
        <v>11</v>
      </c>
      <c r="I59" s="28">
        <f t="shared" ref="I59:I68" si="30">SUMPRODUCT(K$54:W$54,K59:W59)</f>
        <v>0</v>
      </c>
      <c r="J59" s="28">
        <f t="shared" ref="J59:J68" si="31">SUM(K59:W59)</f>
        <v>0</v>
      </c>
      <c r="K59" s="69">
        <f t="shared" ref="K59:W59" si="32">K12*(1+$J12)^K$55</f>
        <v>0</v>
      </c>
      <c r="L59" s="69">
        <f t="shared" si="32"/>
        <v>0</v>
      </c>
      <c r="M59" s="69">
        <f t="shared" si="32"/>
        <v>0</v>
      </c>
      <c r="N59" s="69">
        <f t="shared" si="32"/>
        <v>0</v>
      </c>
      <c r="O59" s="69">
        <f t="shared" si="32"/>
        <v>0</v>
      </c>
      <c r="P59" s="69">
        <f t="shared" si="32"/>
        <v>0</v>
      </c>
      <c r="Q59" s="69">
        <f t="shared" si="32"/>
        <v>0</v>
      </c>
      <c r="R59" s="69">
        <f t="shared" si="32"/>
        <v>0</v>
      </c>
      <c r="S59" s="69">
        <f t="shared" si="32"/>
        <v>0</v>
      </c>
      <c r="T59" s="69">
        <f t="shared" si="32"/>
        <v>0</v>
      </c>
      <c r="U59" s="69">
        <f t="shared" ref="U59" si="33">U12*(1+$J12)^U$55</f>
        <v>0</v>
      </c>
      <c r="V59" s="69">
        <f t="shared" si="32"/>
        <v>0</v>
      </c>
      <c r="W59" s="69">
        <f t="shared" si="32"/>
        <v>0</v>
      </c>
    </row>
    <row r="60" spans="1:24" outlineLevel="1" x14ac:dyDescent="0.2">
      <c r="A60" s="12"/>
      <c r="E60" s="11" t="s">
        <v>12</v>
      </c>
      <c r="I60" s="28">
        <f t="shared" si="30"/>
        <v>0</v>
      </c>
      <c r="J60" s="28">
        <f t="shared" si="31"/>
        <v>0</v>
      </c>
      <c r="K60" s="69">
        <f t="shared" ref="K60:W60" si="34">K13*(1+$J13)^K$55</f>
        <v>0</v>
      </c>
      <c r="L60" s="69">
        <f t="shared" si="34"/>
        <v>0</v>
      </c>
      <c r="M60" s="69">
        <f t="shared" si="34"/>
        <v>0</v>
      </c>
      <c r="N60" s="69">
        <f t="shared" si="34"/>
        <v>0</v>
      </c>
      <c r="O60" s="69">
        <f t="shared" si="34"/>
        <v>0</v>
      </c>
      <c r="P60" s="69">
        <f t="shared" si="34"/>
        <v>0</v>
      </c>
      <c r="Q60" s="69">
        <f t="shared" si="34"/>
        <v>0</v>
      </c>
      <c r="R60" s="69">
        <f t="shared" si="34"/>
        <v>0</v>
      </c>
      <c r="S60" s="69">
        <f t="shared" si="34"/>
        <v>0</v>
      </c>
      <c r="T60" s="69">
        <f t="shared" si="34"/>
        <v>0</v>
      </c>
      <c r="U60" s="69">
        <f t="shared" ref="U60" si="35">U13*(1+$J13)^U$55</f>
        <v>0</v>
      </c>
      <c r="V60" s="69">
        <f t="shared" si="34"/>
        <v>0</v>
      </c>
      <c r="W60" s="69">
        <f t="shared" si="34"/>
        <v>0</v>
      </c>
    </row>
    <row r="61" spans="1:24" outlineLevel="1" x14ac:dyDescent="0.2">
      <c r="A61" s="12"/>
      <c r="E61" s="11" t="s">
        <v>13</v>
      </c>
      <c r="I61" s="28">
        <f t="shared" si="30"/>
        <v>0</v>
      </c>
      <c r="J61" s="28">
        <f t="shared" si="31"/>
        <v>0</v>
      </c>
      <c r="K61" s="69">
        <f t="shared" ref="K61:W61" si="36">K14*(1+$J14)^K$55</f>
        <v>0</v>
      </c>
      <c r="L61" s="69">
        <f t="shared" si="36"/>
        <v>0</v>
      </c>
      <c r="M61" s="69">
        <f t="shared" si="36"/>
        <v>0</v>
      </c>
      <c r="N61" s="69">
        <f t="shared" si="36"/>
        <v>0</v>
      </c>
      <c r="O61" s="69">
        <f t="shared" si="36"/>
        <v>0</v>
      </c>
      <c r="P61" s="69">
        <f t="shared" si="36"/>
        <v>0</v>
      </c>
      <c r="Q61" s="69">
        <f t="shared" si="36"/>
        <v>0</v>
      </c>
      <c r="R61" s="69">
        <f t="shared" si="36"/>
        <v>0</v>
      </c>
      <c r="S61" s="69">
        <f t="shared" si="36"/>
        <v>0</v>
      </c>
      <c r="T61" s="69">
        <f t="shared" si="36"/>
        <v>0</v>
      </c>
      <c r="U61" s="69">
        <f t="shared" ref="U61" si="37">U14*(1+$J14)^U$55</f>
        <v>0</v>
      </c>
      <c r="V61" s="69">
        <f t="shared" si="36"/>
        <v>0</v>
      </c>
      <c r="W61" s="69">
        <f t="shared" si="36"/>
        <v>0</v>
      </c>
    </row>
    <row r="62" spans="1:24" outlineLevel="1" x14ac:dyDescent="0.2">
      <c r="A62" s="12"/>
      <c r="E62" s="11" t="s">
        <v>14</v>
      </c>
      <c r="I62" s="28">
        <f t="shared" si="30"/>
        <v>0</v>
      </c>
      <c r="J62" s="28">
        <f t="shared" si="31"/>
        <v>0</v>
      </c>
      <c r="K62" s="69">
        <f t="shared" ref="K62:W62" si="38">K15*(1+$J15)^K$55</f>
        <v>0</v>
      </c>
      <c r="L62" s="69">
        <f t="shared" si="38"/>
        <v>0</v>
      </c>
      <c r="M62" s="69">
        <f t="shared" si="38"/>
        <v>0</v>
      </c>
      <c r="N62" s="69">
        <f t="shared" si="38"/>
        <v>0</v>
      </c>
      <c r="O62" s="69">
        <f t="shared" si="38"/>
        <v>0</v>
      </c>
      <c r="P62" s="69">
        <f t="shared" si="38"/>
        <v>0</v>
      </c>
      <c r="Q62" s="69">
        <f t="shared" si="38"/>
        <v>0</v>
      </c>
      <c r="R62" s="69">
        <f t="shared" si="38"/>
        <v>0</v>
      </c>
      <c r="S62" s="69">
        <f t="shared" si="38"/>
        <v>0</v>
      </c>
      <c r="T62" s="69">
        <f t="shared" si="38"/>
        <v>0</v>
      </c>
      <c r="U62" s="69">
        <f t="shared" ref="U62" si="39">U15*(1+$J15)^U$55</f>
        <v>0</v>
      </c>
      <c r="V62" s="69">
        <f t="shared" si="38"/>
        <v>0</v>
      </c>
      <c r="W62" s="69">
        <f t="shared" si="38"/>
        <v>0</v>
      </c>
    </row>
    <row r="63" spans="1:24" outlineLevel="1" x14ac:dyDescent="0.2">
      <c r="A63" s="12"/>
      <c r="E63" s="11" t="s">
        <v>15</v>
      </c>
      <c r="I63" s="28">
        <f t="shared" si="30"/>
        <v>0</v>
      </c>
      <c r="J63" s="28">
        <f t="shared" si="31"/>
        <v>0</v>
      </c>
      <c r="K63" s="69">
        <f t="shared" ref="K63:W63" si="40">K16*(1+$J16)^K$55</f>
        <v>0</v>
      </c>
      <c r="L63" s="69">
        <f t="shared" si="40"/>
        <v>0</v>
      </c>
      <c r="M63" s="69">
        <f t="shared" si="40"/>
        <v>0</v>
      </c>
      <c r="N63" s="69">
        <f t="shared" si="40"/>
        <v>0</v>
      </c>
      <c r="O63" s="69">
        <f t="shared" si="40"/>
        <v>0</v>
      </c>
      <c r="P63" s="69">
        <f t="shared" si="40"/>
        <v>0</v>
      </c>
      <c r="Q63" s="69">
        <f t="shared" si="40"/>
        <v>0</v>
      </c>
      <c r="R63" s="69">
        <f t="shared" si="40"/>
        <v>0</v>
      </c>
      <c r="S63" s="69">
        <f t="shared" si="40"/>
        <v>0</v>
      </c>
      <c r="T63" s="69">
        <f t="shared" si="40"/>
        <v>0</v>
      </c>
      <c r="U63" s="69">
        <f t="shared" ref="U63" si="41">U16*(1+$J16)^U$55</f>
        <v>0</v>
      </c>
      <c r="V63" s="69">
        <f t="shared" si="40"/>
        <v>0</v>
      </c>
      <c r="W63" s="69">
        <f t="shared" si="40"/>
        <v>0</v>
      </c>
    </row>
    <row r="64" spans="1:24" outlineLevel="1" x14ac:dyDescent="0.2">
      <c r="A64" s="12"/>
      <c r="E64" s="11" t="s">
        <v>16</v>
      </c>
      <c r="I64" s="28">
        <f t="shared" si="30"/>
        <v>0</v>
      </c>
      <c r="J64" s="28">
        <f t="shared" si="31"/>
        <v>0</v>
      </c>
      <c r="K64" s="69">
        <f t="shared" ref="K64:W64" si="42">K17*(1+$J17)^K$55</f>
        <v>0</v>
      </c>
      <c r="L64" s="69">
        <f t="shared" si="42"/>
        <v>0</v>
      </c>
      <c r="M64" s="69">
        <f t="shared" si="42"/>
        <v>0</v>
      </c>
      <c r="N64" s="69">
        <f t="shared" si="42"/>
        <v>0</v>
      </c>
      <c r="O64" s="69">
        <f t="shared" si="42"/>
        <v>0</v>
      </c>
      <c r="P64" s="69">
        <f t="shared" si="42"/>
        <v>0</v>
      </c>
      <c r="Q64" s="69">
        <f t="shared" si="42"/>
        <v>0</v>
      </c>
      <c r="R64" s="69">
        <f t="shared" si="42"/>
        <v>0</v>
      </c>
      <c r="S64" s="69">
        <f t="shared" si="42"/>
        <v>0</v>
      </c>
      <c r="T64" s="69">
        <f t="shared" si="42"/>
        <v>0</v>
      </c>
      <c r="U64" s="69">
        <f t="shared" ref="U64" si="43">U17*(1+$J17)^U$55</f>
        <v>0</v>
      </c>
      <c r="V64" s="69">
        <f t="shared" si="42"/>
        <v>0</v>
      </c>
      <c r="W64" s="69">
        <f t="shared" si="42"/>
        <v>0</v>
      </c>
    </row>
    <row r="65" spans="1:24" outlineLevel="1" x14ac:dyDescent="0.2">
      <c r="A65" s="12"/>
      <c r="E65" s="11" t="s">
        <v>17</v>
      </c>
      <c r="I65" s="28">
        <f t="shared" si="30"/>
        <v>0</v>
      </c>
      <c r="J65" s="28">
        <f t="shared" si="31"/>
        <v>0</v>
      </c>
      <c r="K65" s="69">
        <f t="shared" ref="K65:W65" si="44">K18*(1+$J18)^K$55</f>
        <v>0</v>
      </c>
      <c r="L65" s="69">
        <f t="shared" si="44"/>
        <v>0</v>
      </c>
      <c r="M65" s="69">
        <f t="shared" si="44"/>
        <v>0</v>
      </c>
      <c r="N65" s="69">
        <f t="shared" si="44"/>
        <v>0</v>
      </c>
      <c r="O65" s="69">
        <f t="shared" si="44"/>
        <v>0</v>
      </c>
      <c r="P65" s="69">
        <f t="shared" si="44"/>
        <v>0</v>
      </c>
      <c r="Q65" s="69">
        <f t="shared" si="44"/>
        <v>0</v>
      </c>
      <c r="R65" s="69">
        <f t="shared" si="44"/>
        <v>0</v>
      </c>
      <c r="S65" s="69">
        <f t="shared" si="44"/>
        <v>0</v>
      </c>
      <c r="T65" s="69">
        <f t="shared" si="44"/>
        <v>0</v>
      </c>
      <c r="U65" s="69">
        <f t="shared" ref="U65" si="45">U18*(1+$J18)^U$55</f>
        <v>0</v>
      </c>
      <c r="V65" s="69">
        <f t="shared" si="44"/>
        <v>0</v>
      </c>
      <c r="W65" s="69">
        <f t="shared" si="44"/>
        <v>0</v>
      </c>
    </row>
    <row r="66" spans="1:24" outlineLevel="1" x14ac:dyDescent="0.2">
      <c r="A66" s="12"/>
      <c r="E66" s="11" t="s">
        <v>18</v>
      </c>
      <c r="I66" s="28">
        <f t="shared" si="30"/>
        <v>0</v>
      </c>
      <c r="J66" s="28">
        <f t="shared" si="31"/>
        <v>0</v>
      </c>
      <c r="K66" s="69">
        <f t="shared" ref="K66:W66" si="46">K19*(1+$J19)^K$55</f>
        <v>0</v>
      </c>
      <c r="L66" s="69">
        <f t="shared" si="46"/>
        <v>0</v>
      </c>
      <c r="M66" s="69">
        <f t="shared" si="46"/>
        <v>0</v>
      </c>
      <c r="N66" s="69">
        <f t="shared" si="46"/>
        <v>0</v>
      </c>
      <c r="O66" s="69">
        <f t="shared" si="46"/>
        <v>0</v>
      </c>
      <c r="P66" s="69">
        <f t="shared" si="46"/>
        <v>0</v>
      </c>
      <c r="Q66" s="69">
        <f t="shared" si="46"/>
        <v>0</v>
      </c>
      <c r="R66" s="69">
        <f t="shared" si="46"/>
        <v>0</v>
      </c>
      <c r="S66" s="69">
        <f t="shared" si="46"/>
        <v>0</v>
      </c>
      <c r="T66" s="69">
        <f t="shared" si="46"/>
        <v>0</v>
      </c>
      <c r="U66" s="69">
        <f t="shared" ref="U66" si="47">U19*(1+$J19)^U$55</f>
        <v>0</v>
      </c>
      <c r="V66" s="69">
        <f t="shared" si="46"/>
        <v>0</v>
      </c>
      <c r="W66" s="69">
        <f t="shared" si="46"/>
        <v>0</v>
      </c>
    </row>
    <row r="67" spans="1:24" outlineLevel="1" x14ac:dyDescent="0.2">
      <c r="A67" s="12"/>
      <c r="E67" s="11" t="str">
        <f t="shared" ref="E67:E73" si="48">E20</f>
        <v>= … Vrije kostenpost 1  =</v>
      </c>
      <c r="I67" s="28">
        <f t="shared" si="30"/>
        <v>0</v>
      </c>
      <c r="J67" s="28">
        <f t="shared" si="31"/>
        <v>0</v>
      </c>
      <c r="K67" s="69">
        <f t="shared" ref="K67:W67" si="49">K20*(1+$J20)^K$55</f>
        <v>0</v>
      </c>
      <c r="L67" s="69">
        <f t="shared" si="49"/>
        <v>0</v>
      </c>
      <c r="M67" s="69">
        <f t="shared" si="49"/>
        <v>0</v>
      </c>
      <c r="N67" s="69">
        <f t="shared" si="49"/>
        <v>0</v>
      </c>
      <c r="O67" s="69">
        <f t="shared" si="49"/>
        <v>0</v>
      </c>
      <c r="P67" s="69">
        <f t="shared" si="49"/>
        <v>0</v>
      </c>
      <c r="Q67" s="69">
        <f t="shared" si="49"/>
        <v>0</v>
      </c>
      <c r="R67" s="69">
        <f t="shared" si="49"/>
        <v>0</v>
      </c>
      <c r="S67" s="69">
        <f t="shared" si="49"/>
        <v>0</v>
      </c>
      <c r="T67" s="69">
        <f t="shared" si="49"/>
        <v>0</v>
      </c>
      <c r="U67" s="69">
        <f t="shared" ref="U67" si="50">U20*(1+$J20)^U$55</f>
        <v>0</v>
      </c>
      <c r="V67" s="69">
        <f t="shared" si="49"/>
        <v>0</v>
      </c>
      <c r="W67" s="69">
        <f t="shared" si="49"/>
        <v>0</v>
      </c>
    </row>
    <row r="68" spans="1:24" outlineLevel="1" x14ac:dyDescent="0.2">
      <c r="A68" s="12"/>
      <c r="E68" s="11" t="str">
        <f t="shared" si="48"/>
        <v>= … Vrije kostenpost 2  =</v>
      </c>
      <c r="I68" s="28">
        <f t="shared" si="30"/>
        <v>0</v>
      </c>
      <c r="J68" s="28">
        <f t="shared" si="31"/>
        <v>0</v>
      </c>
      <c r="K68" s="69">
        <f t="shared" ref="K68:W68" si="51">K21*(1+$J21)^K$55</f>
        <v>0</v>
      </c>
      <c r="L68" s="69">
        <f t="shared" si="51"/>
        <v>0</v>
      </c>
      <c r="M68" s="69">
        <f t="shared" si="51"/>
        <v>0</v>
      </c>
      <c r="N68" s="69">
        <f t="shared" si="51"/>
        <v>0</v>
      </c>
      <c r="O68" s="69">
        <f t="shared" si="51"/>
        <v>0</v>
      </c>
      <c r="P68" s="69">
        <f t="shared" si="51"/>
        <v>0</v>
      </c>
      <c r="Q68" s="69">
        <f t="shared" si="51"/>
        <v>0</v>
      </c>
      <c r="R68" s="69">
        <f t="shared" si="51"/>
        <v>0</v>
      </c>
      <c r="S68" s="69">
        <f t="shared" si="51"/>
        <v>0</v>
      </c>
      <c r="T68" s="69">
        <f t="shared" si="51"/>
        <v>0</v>
      </c>
      <c r="U68" s="69">
        <f t="shared" ref="U68" si="52">U21*(1+$J21)^U$55</f>
        <v>0</v>
      </c>
      <c r="V68" s="69">
        <f t="shared" si="51"/>
        <v>0</v>
      </c>
      <c r="W68" s="69">
        <f t="shared" si="51"/>
        <v>0</v>
      </c>
    </row>
    <row r="69" spans="1:24" outlineLevel="1" x14ac:dyDescent="0.2">
      <c r="A69" s="12"/>
      <c r="E69" s="11" t="str">
        <f t="shared" si="48"/>
        <v>Kosten maatregelen m.b.t. 'Infrastructurele ontsluiting / bereikbaarheid'</v>
      </c>
      <c r="I69" s="28">
        <f>SUMPRODUCT(K$54:W$54,K69:W69)</f>
        <v>0</v>
      </c>
      <c r="J69" s="28">
        <f>SUM(K69:W69)</f>
        <v>0</v>
      </c>
      <c r="K69" s="69">
        <f t="shared" ref="K69:W69" si="53">K22*(1+$J22)^K$55</f>
        <v>0</v>
      </c>
      <c r="L69" s="69">
        <f t="shared" si="53"/>
        <v>0</v>
      </c>
      <c r="M69" s="69">
        <f t="shared" si="53"/>
        <v>0</v>
      </c>
      <c r="N69" s="69">
        <f t="shared" si="53"/>
        <v>0</v>
      </c>
      <c r="O69" s="69">
        <f t="shared" si="53"/>
        <v>0</v>
      </c>
      <c r="P69" s="69">
        <f t="shared" si="53"/>
        <v>0</v>
      </c>
      <c r="Q69" s="69">
        <f t="shared" si="53"/>
        <v>0</v>
      </c>
      <c r="R69" s="69">
        <f t="shared" si="53"/>
        <v>0</v>
      </c>
      <c r="S69" s="69">
        <f t="shared" si="53"/>
        <v>0</v>
      </c>
      <c r="T69" s="69">
        <f t="shared" si="53"/>
        <v>0</v>
      </c>
      <c r="U69" s="69">
        <f t="shared" ref="U69" si="54">U22*(1+$J22)^U$55</f>
        <v>0</v>
      </c>
      <c r="V69" s="69">
        <f t="shared" si="53"/>
        <v>0</v>
      </c>
      <c r="W69" s="69">
        <f t="shared" si="53"/>
        <v>0</v>
      </c>
    </row>
    <row r="70" spans="1:24" outlineLevel="1" x14ac:dyDescent="0.2">
      <c r="A70" s="12"/>
      <c r="E70" s="11" t="str">
        <f t="shared" si="48"/>
        <v>Kosten maatregelen m.b.t. 'Verlaging stikstofdepositie'</v>
      </c>
      <c r="I70" s="28">
        <f>SUMPRODUCT(K$54:W$54,K70:W70)</f>
        <v>0</v>
      </c>
      <c r="J70" s="28">
        <f>SUM(K70:W70)</f>
        <v>0</v>
      </c>
      <c r="K70" s="69">
        <f t="shared" ref="K70:W70" si="55">K23*(1+$J23)^K$55</f>
        <v>0</v>
      </c>
      <c r="L70" s="69">
        <f t="shared" si="55"/>
        <v>0</v>
      </c>
      <c r="M70" s="69">
        <f t="shared" si="55"/>
        <v>0</v>
      </c>
      <c r="N70" s="69">
        <f t="shared" si="55"/>
        <v>0</v>
      </c>
      <c r="O70" s="69">
        <f t="shared" si="55"/>
        <v>0</v>
      </c>
      <c r="P70" s="69">
        <f t="shared" si="55"/>
        <v>0</v>
      </c>
      <c r="Q70" s="69">
        <f t="shared" si="55"/>
        <v>0</v>
      </c>
      <c r="R70" s="69">
        <f t="shared" si="55"/>
        <v>0</v>
      </c>
      <c r="S70" s="69">
        <f t="shared" si="55"/>
        <v>0</v>
      </c>
      <c r="T70" s="69">
        <f t="shared" si="55"/>
        <v>0</v>
      </c>
      <c r="U70" s="69">
        <f t="shared" ref="U70" si="56">U23*(1+$J23)^U$55</f>
        <v>0</v>
      </c>
      <c r="V70" s="69">
        <f t="shared" si="55"/>
        <v>0</v>
      </c>
      <c r="W70" s="69">
        <f t="shared" si="55"/>
        <v>0</v>
      </c>
    </row>
    <row r="71" spans="1:24" outlineLevel="1" x14ac:dyDescent="0.2">
      <c r="A71" s="12"/>
      <c r="E71" s="11" t="str">
        <f t="shared" si="48"/>
        <v>Kosten maatregelen m.b.t. 'Bodemsanering'</v>
      </c>
      <c r="I71" s="28">
        <f>SUMPRODUCT(K$54:W$54,K71:W71)</f>
        <v>0</v>
      </c>
      <c r="J71" s="28">
        <f>SUM(K71:W71)</f>
        <v>0</v>
      </c>
      <c r="K71" s="69">
        <f t="shared" ref="K71:W71" si="57">K24*(1+$J24)^K$55</f>
        <v>0</v>
      </c>
      <c r="L71" s="69">
        <f t="shared" si="57"/>
        <v>0</v>
      </c>
      <c r="M71" s="69">
        <f t="shared" si="57"/>
        <v>0</v>
      </c>
      <c r="N71" s="69">
        <f t="shared" si="57"/>
        <v>0</v>
      </c>
      <c r="O71" s="69">
        <f t="shared" si="57"/>
        <v>0</v>
      </c>
      <c r="P71" s="69">
        <f t="shared" si="57"/>
        <v>0</v>
      </c>
      <c r="Q71" s="69">
        <f t="shared" si="57"/>
        <v>0</v>
      </c>
      <c r="R71" s="69">
        <f t="shared" si="57"/>
        <v>0</v>
      </c>
      <c r="S71" s="69">
        <f t="shared" si="57"/>
        <v>0</v>
      </c>
      <c r="T71" s="69">
        <f t="shared" si="57"/>
        <v>0</v>
      </c>
      <c r="U71" s="69">
        <f t="shared" ref="U71" si="58">U24*(1+$J24)^U$55</f>
        <v>0</v>
      </c>
      <c r="V71" s="69">
        <f t="shared" si="57"/>
        <v>0</v>
      </c>
      <c r="W71" s="69">
        <f t="shared" si="57"/>
        <v>0</v>
      </c>
    </row>
    <row r="72" spans="1:24" outlineLevel="1" x14ac:dyDescent="0.2">
      <c r="A72" s="12"/>
      <c r="E72" s="11" t="str">
        <f t="shared" si="48"/>
        <v>Kosten maatregelen m.b.t. 'Uitplaatsing hinderactiviteiten'</v>
      </c>
      <c r="I72" s="28">
        <f>SUMPRODUCT(K$54:W$54,K72:W72)</f>
        <v>0</v>
      </c>
      <c r="J72" s="28">
        <f>SUM(K72:W72)</f>
        <v>0</v>
      </c>
      <c r="K72" s="69">
        <f t="shared" ref="K72:W72" si="59">K25*(1+$J25)^K$55</f>
        <v>0</v>
      </c>
      <c r="L72" s="69">
        <f t="shared" si="59"/>
        <v>0</v>
      </c>
      <c r="M72" s="69">
        <f t="shared" si="59"/>
        <v>0</v>
      </c>
      <c r="N72" s="69">
        <f t="shared" si="59"/>
        <v>0</v>
      </c>
      <c r="O72" s="69">
        <f t="shared" si="59"/>
        <v>0</v>
      </c>
      <c r="P72" s="69">
        <f t="shared" si="59"/>
        <v>0</v>
      </c>
      <c r="Q72" s="69">
        <f t="shared" si="59"/>
        <v>0</v>
      </c>
      <c r="R72" s="69">
        <f t="shared" si="59"/>
        <v>0</v>
      </c>
      <c r="S72" s="69">
        <f t="shared" si="59"/>
        <v>0</v>
      </c>
      <c r="T72" s="69">
        <f t="shared" si="59"/>
        <v>0</v>
      </c>
      <c r="U72" s="69">
        <f t="shared" ref="U72" si="60">U25*(1+$J25)^U$55</f>
        <v>0</v>
      </c>
      <c r="V72" s="69">
        <f t="shared" si="59"/>
        <v>0</v>
      </c>
      <c r="W72" s="69">
        <f t="shared" si="59"/>
        <v>0</v>
      </c>
    </row>
    <row r="73" spans="1:24" outlineLevel="1" x14ac:dyDescent="0.2">
      <c r="A73" s="12"/>
      <c r="E73" s="11" t="str">
        <f t="shared" si="48"/>
        <v>Kosten maatregelen m.b.t. '(Her)Inrichting openbare ruimte'</v>
      </c>
      <c r="I73" s="28">
        <f>SUMPRODUCT(K$54:W$54,K73:W73)</f>
        <v>0</v>
      </c>
      <c r="J73" s="28">
        <f>SUM(K73:W73)</f>
        <v>0</v>
      </c>
      <c r="K73" s="69">
        <f t="shared" ref="K73:W73" si="61">K26*(1+$J26)^K$55</f>
        <v>0</v>
      </c>
      <c r="L73" s="69">
        <f t="shared" si="61"/>
        <v>0</v>
      </c>
      <c r="M73" s="69">
        <f t="shared" si="61"/>
        <v>0</v>
      </c>
      <c r="N73" s="69">
        <f t="shared" si="61"/>
        <v>0</v>
      </c>
      <c r="O73" s="69">
        <f t="shared" si="61"/>
        <v>0</v>
      </c>
      <c r="P73" s="69">
        <f t="shared" si="61"/>
        <v>0</v>
      </c>
      <c r="Q73" s="69">
        <f t="shared" si="61"/>
        <v>0</v>
      </c>
      <c r="R73" s="69">
        <f t="shared" si="61"/>
        <v>0</v>
      </c>
      <c r="S73" s="69">
        <f t="shared" si="61"/>
        <v>0</v>
      </c>
      <c r="T73" s="69">
        <f t="shared" si="61"/>
        <v>0</v>
      </c>
      <c r="U73" s="69">
        <f t="shared" ref="U73" si="62">U26*(1+$J26)^U$55</f>
        <v>0</v>
      </c>
      <c r="V73" s="69">
        <f t="shared" si="61"/>
        <v>0</v>
      </c>
      <c r="W73" s="69">
        <f t="shared" si="61"/>
        <v>0</v>
      </c>
    </row>
    <row r="74" spans="1:24" outlineLevel="1" x14ac:dyDescent="0.2">
      <c r="A74" s="12"/>
      <c r="W74" s="11"/>
      <c r="X74" s="11"/>
    </row>
    <row r="75" spans="1:24" outlineLevel="1" x14ac:dyDescent="0.2">
      <c r="A75" s="12"/>
      <c r="B75" s="21" t="s">
        <v>97</v>
      </c>
      <c r="W75" s="11"/>
      <c r="X75" s="11"/>
    </row>
    <row r="76" spans="1:24" outlineLevel="1" x14ac:dyDescent="0.2">
      <c r="A76" s="12"/>
      <c r="E76" s="11" t="s">
        <v>36</v>
      </c>
      <c r="I76" s="28">
        <f t="shared" ref="I76:I81" si="63">SUMPRODUCT(K$54:W$54,K76:W76)</f>
        <v>0</v>
      </c>
      <c r="J76" s="28">
        <f t="shared" ref="J76:J81" si="64">SUM(K76:W76)</f>
        <v>0</v>
      </c>
      <c r="K76" s="69">
        <f t="shared" ref="K76:W76" si="65">K30*(1+$J30)^K$55</f>
        <v>0</v>
      </c>
      <c r="L76" s="69">
        <f t="shared" si="65"/>
        <v>0</v>
      </c>
      <c r="M76" s="69">
        <f t="shared" si="65"/>
        <v>0</v>
      </c>
      <c r="N76" s="69">
        <f t="shared" si="65"/>
        <v>0</v>
      </c>
      <c r="O76" s="69">
        <f t="shared" si="65"/>
        <v>0</v>
      </c>
      <c r="P76" s="69">
        <f t="shared" si="65"/>
        <v>0</v>
      </c>
      <c r="Q76" s="69">
        <f t="shared" si="65"/>
        <v>0</v>
      </c>
      <c r="R76" s="69">
        <f t="shared" si="65"/>
        <v>0</v>
      </c>
      <c r="S76" s="69">
        <f t="shared" si="65"/>
        <v>0</v>
      </c>
      <c r="T76" s="69">
        <f t="shared" si="65"/>
        <v>0</v>
      </c>
      <c r="U76" s="69">
        <f t="shared" ref="U76" si="66">U30*(1+$J30)^U$55</f>
        <v>0</v>
      </c>
      <c r="V76" s="69">
        <f t="shared" si="65"/>
        <v>0</v>
      </c>
      <c r="W76" s="69">
        <f t="shared" si="65"/>
        <v>0</v>
      </c>
    </row>
    <row r="77" spans="1:24" outlineLevel="1" x14ac:dyDescent="0.2">
      <c r="A77" s="12"/>
      <c r="E77" s="11" t="s">
        <v>20</v>
      </c>
      <c r="I77" s="28">
        <f t="shared" si="63"/>
        <v>0</v>
      </c>
      <c r="J77" s="28">
        <f t="shared" si="64"/>
        <v>0</v>
      </c>
      <c r="K77" s="69">
        <f t="shared" ref="K77:W77" si="67">K31*(1+$J31)^K$55</f>
        <v>0</v>
      </c>
      <c r="L77" s="69">
        <f t="shared" si="67"/>
        <v>0</v>
      </c>
      <c r="M77" s="69">
        <f t="shared" si="67"/>
        <v>0</v>
      </c>
      <c r="N77" s="69">
        <f t="shared" si="67"/>
        <v>0</v>
      </c>
      <c r="O77" s="69">
        <f t="shared" si="67"/>
        <v>0</v>
      </c>
      <c r="P77" s="69">
        <f t="shared" si="67"/>
        <v>0</v>
      </c>
      <c r="Q77" s="69">
        <f t="shared" si="67"/>
        <v>0</v>
      </c>
      <c r="R77" s="69">
        <f t="shared" si="67"/>
        <v>0</v>
      </c>
      <c r="S77" s="69">
        <f t="shared" si="67"/>
        <v>0</v>
      </c>
      <c r="T77" s="69">
        <f t="shared" si="67"/>
        <v>0</v>
      </c>
      <c r="U77" s="69">
        <f t="shared" ref="U77" si="68">U31*(1+$J31)^U$55</f>
        <v>0</v>
      </c>
      <c r="V77" s="69">
        <f t="shared" si="67"/>
        <v>0</v>
      </c>
      <c r="W77" s="69">
        <f t="shared" si="67"/>
        <v>0</v>
      </c>
    </row>
    <row r="78" spans="1:24" outlineLevel="1" x14ac:dyDescent="0.2">
      <c r="A78" s="12"/>
      <c r="E78" s="11" t="s">
        <v>40</v>
      </c>
      <c r="I78" s="28">
        <f t="shared" si="63"/>
        <v>0</v>
      </c>
      <c r="J78" s="28">
        <f t="shared" si="64"/>
        <v>0</v>
      </c>
      <c r="K78" s="69">
        <f t="shared" ref="K78:W78" si="69">K32*(1+$J32)^K$55</f>
        <v>0</v>
      </c>
      <c r="L78" s="69">
        <f t="shared" si="69"/>
        <v>0</v>
      </c>
      <c r="M78" s="69">
        <f t="shared" si="69"/>
        <v>0</v>
      </c>
      <c r="N78" s="69">
        <f t="shared" si="69"/>
        <v>0</v>
      </c>
      <c r="O78" s="69">
        <f t="shared" si="69"/>
        <v>0</v>
      </c>
      <c r="P78" s="69">
        <f t="shared" si="69"/>
        <v>0</v>
      </c>
      <c r="Q78" s="69">
        <f t="shared" si="69"/>
        <v>0</v>
      </c>
      <c r="R78" s="69">
        <f t="shared" si="69"/>
        <v>0</v>
      </c>
      <c r="S78" s="69">
        <f t="shared" si="69"/>
        <v>0</v>
      </c>
      <c r="T78" s="69">
        <f t="shared" si="69"/>
        <v>0</v>
      </c>
      <c r="U78" s="69">
        <f t="shared" ref="U78" si="70">U32*(1+$J32)^U$55</f>
        <v>0</v>
      </c>
      <c r="V78" s="69">
        <f t="shared" si="69"/>
        <v>0</v>
      </c>
      <c r="W78" s="69">
        <f t="shared" si="69"/>
        <v>0</v>
      </c>
    </row>
    <row r="79" spans="1:24" outlineLevel="1" x14ac:dyDescent="0.2">
      <c r="A79" s="12"/>
      <c r="E79" s="11" t="s">
        <v>21</v>
      </c>
      <c r="I79" s="28">
        <f t="shared" si="63"/>
        <v>0</v>
      </c>
      <c r="J79" s="28">
        <f t="shared" si="64"/>
        <v>0</v>
      </c>
      <c r="K79" s="69">
        <f t="shared" ref="K79:W79" si="71">K33*(1+$J33)^K$55</f>
        <v>0</v>
      </c>
      <c r="L79" s="69">
        <f t="shared" si="71"/>
        <v>0</v>
      </c>
      <c r="M79" s="69">
        <f t="shared" si="71"/>
        <v>0</v>
      </c>
      <c r="N79" s="69">
        <f t="shared" si="71"/>
        <v>0</v>
      </c>
      <c r="O79" s="69">
        <f t="shared" si="71"/>
        <v>0</v>
      </c>
      <c r="P79" s="69">
        <f t="shared" si="71"/>
        <v>0</v>
      </c>
      <c r="Q79" s="69">
        <f t="shared" si="71"/>
        <v>0</v>
      </c>
      <c r="R79" s="69">
        <f t="shared" si="71"/>
        <v>0</v>
      </c>
      <c r="S79" s="69">
        <f t="shared" si="71"/>
        <v>0</v>
      </c>
      <c r="T79" s="69">
        <f t="shared" si="71"/>
        <v>0</v>
      </c>
      <c r="U79" s="69">
        <f t="shared" ref="U79" si="72">U33*(1+$J33)^U$55</f>
        <v>0</v>
      </c>
      <c r="V79" s="69">
        <f t="shared" si="71"/>
        <v>0</v>
      </c>
      <c r="W79" s="69">
        <f t="shared" si="71"/>
        <v>0</v>
      </c>
    </row>
    <row r="80" spans="1:24" outlineLevel="1" x14ac:dyDescent="0.2">
      <c r="A80" s="12"/>
      <c r="E80" s="11" t="str">
        <f>E34</f>
        <v>= … Vrije opbrengstenpost 1 =</v>
      </c>
      <c r="I80" s="28">
        <f t="shared" si="63"/>
        <v>0</v>
      </c>
      <c r="J80" s="28">
        <f t="shared" si="64"/>
        <v>0</v>
      </c>
      <c r="K80" s="69">
        <f t="shared" ref="K80:W80" si="73">K34*(1+$J34)^K$55</f>
        <v>0</v>
      </c>
      <c r="L80" s="69">
        <f t="shared" si="73"/>
        <v>0</v>
      </c>
      <c r="M80" s="69">
        <f t="shared" si="73"/>
        <v>0</v>
      </c>
      <c r="N80" s="69">
        <f t="shared" si="73"/>
        <v>0</v>
      </c>
      <c r="O80" s="69">
        <f t="shared" si="73"/>
        <v>0</v>
      </c>
      <c r="P80" s="69">
        <f t="shared" si="73"/>
        <v>0</v>
      </c>
      <c r="Q80" s="69">
        <f t="shared" si="73"/>
        <v>0</v>
      </c>
      <c r="R80" s="69">
        <f t="shared" si="73"/>
        <v>0</v>
      </c>
      <c r="S80" s="69">
        <f t="shared" si="73"/>
        <v>0</v>
      </c>
      <c r="T80" s="69">
        <f t="shared" si="73"/>
        <v>0</v>
      </c>
      <c r="U80" s="69">
        <f t="shared" ref="U80" si="74">U34*(1+$J34)^U$55</f>
        <v>0</v>
      </c>
      <c r="V80" s="69">
        <f t="shared" si="73"/>
        <v>0</v>
      </c>
      <c r="W80" s="69">
        <f t="shared" si="73"/>
        <v>0</v>
      </c>
    </row>
    <row r="81" spans="1:24" outlineLevel="1" x14ac:dyDescent="0.2">
      <c r="A81" s="12"/>
      <c r="E81" s="11" t="str">
        <f>E35</f>
        <v>= … Vrije opbrengstenpost 2 =</v>
      </c>
      <c r="I81" s="28">
        <f t="shared" si="63"/>
        <v>0</v>
      </c>
      <c r="J81" s="28">
        <f t="shared" si="64"/>
        <v>0</v>
      </c>
      <c r="K81" s="69">
        <f t="shared" ref="K81:W81" si="75">K35*(1+$J35)^K$55</f>
        <v>0</v>
      </c>
      <c r="L81" s="69">
        <f t="shared" si="75"/>
        <v>0</v>
      </c>
      <c r="M81" s="69">
        <f t="shared" si="75"/>
        <v>0</v>
      </c>
      <c r="N81" s="69">
        <f t="shared" si="75"/>
        <v>0</v>
      </c>
      <c r="O81" s="69">
        <f t="shared" si="75"/>
        <v>0</v>
      </c>
      <c r="P81" s="69">
        <f t="shared" si="75"/>
        <v>0</v>
      </c>
      <c r="Q81" s="69">
        <f t="shared" si="75"/>
        <v>0</v>
      </c>
      <c r="R81" s="69">
        <f t="shared" si="75"/>
        <v>0</v>
      </c>
      <c r="S81" s="69">
        <f t="shared" si="75"/>
        <v>0</v>
      </c>
      <c r="T81" s="69">
        <f t="shared" si="75"/>
        <v>0</v>
      </c>
      <c r="U81" s="69">
        <f t="shared" ref="U81" si="76">U35*(1+$J35)^U$55</f>
        <v>0</v>
      </c>
      <c r="V81" s="69">
        <f t="shared" si="75"/>
        <v>0</v>
      </c>
      <c r="W81" s="69">
        <f t="shared" si="75"/>
        <v>0</v>
      </c>
    </row>
    <row r="82" spans="1:24" outlineLevel="1" x14ac:dyDescent="0.2">
      <c r="A82" s="12"/>
      <c r="W82" s="11"/>
    </row>
    <row r="83" spans="1:24" outlineLevel="1" x14ac:dyDescent="0.2">
      <c r="A83" s="12"/>
      <c r="W83" s="11"/>
    </row>
    <row r="84" spans="1:24" outlineLevel="1" x14ac:dyDescent="0.2">
      <c r="A84" s="12"/>
      <c r="B84" s="21" t="s">
        <v>110</v>
      </c>
      <c r="I84" s="26" t="s">
        <v>109</v>
      </c>
      <c r="J84" s="29" t="s">
        <v>103</v>
      </c>
      <c r="K84" s="27">
        <f t="shared" ref="K84:W84" si="77">K57</f>
        <v>2025</v>
      </c>
      <c r="L84" s="27">
        <f t="shared" si="77"/>
        <v>2026</v>
      </c>
      <c r="M84" s="27">
        <f t="shared" si="77"/>
        <v>2027</v>
      </c>
      <c r="N84" s="27">
        <f t="shared" si="77"/>
        <v>2028</v>
      </c>
      <c r="O84" s="27">
        <f t="shared" si="77"/>
        <v>2029</v>
      </c>
      <c r="P84" s="27">
        <f t="shared" si="77"/>
        <v>2030</v>
      </c>
      <c r="Q84" s="27">
        <f t="shared" si="77"/>
        <v>2031</v>
      </c>
      <c r="R84" s="27">
        <f t="shared" si="77"/>
        <v>2032</v>
      </c>
      <c r="S84" s="27">
        <f t="shared" si="77"/>
        <v>2033</v>
      </c>
      <c r="T84" s="27">
        <f t="shared" si="77"/>
        <v>2034</v>
      </c>
      <c r="U84" s="27">
        <f t="shared" ref="U84" si="78">U57</f>
        <v>2035</v>
      </c>
      <c r="V84" s="27">
        <f t="shared" si="77"/>
        <v>2036</v>
      </c>
      <c r="W84" s="27">
        <f t="shared" si="77"/>
        <v>2037</v>
      </c>
    </row>
    <row r="85" spans="1:24" outlineLevel="1" x14ac:dyDescent="0.2">
      <c r="A85" s="12"/>
      <c r="E85" s="11" t="s">
        <v>98</v>
      </c>
      <c r="I85" s="28">
        <f>SUM(K85:W85)</f>
        <v>0</v>
      </c>
      <c r="J85" s="30" t="s">
        <v>104</v>
      </c>
      <c r="K85" s="28">
        <f t="shared" ref="K85:W85" si="79">SUM(K76:K81)-SUM(K58:K73)</f>
        <v>0</v>
      </c>
      <c r="L85" s="28">
        <f t="shared" si="79"/>
        <v>0</v>
      </c>
      <c r="M85" s="28">
        <f t="shared" si="79"/>
        <v>0</v>
      </c>
      <c r="N85" s="28">
        <f t="shared" si="79"/>
        <v>0</v>
      </c>
      <c r="O85" s="28">
        <f t="shared" si="79"/>
        <v>0</v>
      </c>
      <c r="P85" s="28">
        <f t="shared" si="79"/>
        <v>0</v>
      </c>
      <c r="Q85" s="28">
        <f t="shared" si="79"/>
        <v>0</v>
      </c>
      <c r="R85" s="28">
        <f t="shared" si="79"/>
        <v>0</v>
      </c>
      <c r="S85" s="28">
        <f t="shared" si="79"/>
        <v>0</v>
      </c>
      <c r="T85" s="28">
        <f t="shared" si="79"/>
        <v>0</v>
      </c>
      <c r="U85" s="28">
        <f t="shared" ref="U85" si="80">SUM(U76:U81)-SUM(U58:U73)</f>
        <v>0</v>
      </c>
      <c r="V85" s="28">
        <f t="shared" si="79"/>
        <v>0</v>
      </c>
      <c r="W85" s="28">
        <f t="shared" si="79"/>
        <v>0</v>
      </c>
    </row>
    <row r="86" spans="1:24" outlineLevel="1" x14ac:dyDescent="0.2">
      <c r="A86" s="12"/>
      <c r="E86" s="11" t="s">
        <v>108</v>
      </c>
      <c r="I86" s="31">
        <f>SUM(K86:W86)</f>
        <v>0</v>
      </c>
      <c r="J86" s="30" t="str">
        <f>CONCATENATE("d.d. ",DAY(J6),"-",MONTH(J6),"-",YEAR(J6))</f>
        <v>d.d. 1-7-2025</v>
      </c>
      <c r="K86" s="28">
        <f t="shared" ref="K86:W86" si="81">K85/(1+$J$7)^K55</f>
        <v>0</v>
      </c>
      <c r="L86" s="28">
        <f t="shared" si="81"/>
        <v>0</v>
      </c>
      <c r="M86" s="28">
        <f t="shared" si="81"/>
        <v>0</v>
      </c>
      <c r="N86" s="28">
        <f t="shared" si="81"/>
        <v>0</v>
      </c>
      <c r="O86" s="28">
        <f t="shared" si="81"/>
        <v>0</v>
      </c>
      <c r="P86" s="28">
        <f t="shared" si="81"/>
        <v>0</v>
      </c>
      <c r="Q86" s="28">
        <f t="shared" si="81"/>
        <v>0</v>
      </c>
      <c r="R86" s="28">
        <f t="shared" si="81"/>
        <v>0</v>
      </c>
      <c r="S86" s="28">
        <f t="shared" si="81"/>
        <v>0</v>
      </c>
      <c r="T86" s="28">
        <f t="shared" si="81"/>
        <v>0</v>
      </c>
      <c r="U86" s="28">
        <f t="shared" ref="U86" si="82">U85/(1+$J$7)^U55</f>
        <v>0</v>
      </c>
      <c r="V86" s="28">
        <f t="shared" si="81"/>
        <v>0</v>
      </c>
      <c r="W86" s="28">
        <f t="shared" si="81"/>
        <v>0</v>
      </c>
    </row>
    <row r="87" spans="1:24" outlineLevel="1" x14ac:dyDescent="0.2">
      <c r="A87" s="12"/>
      <c r="H87" s="131">
        <f>IF(I87=I86,3,-3)</f>
        <v>3</v>
      </c>
      <c r="I87" s="42">
        <f>SUM(I76:I81)-SUM(I58:I73)</f>
        <v>0</v>
      </c>
      <c r="J87" s="323" t="s">
        <v>327</v>
      </c>
    </row>
    <row r="88" spans="1:24" outlineLevel="1" x14ac:dyDescent="0.2">
      <c r="A88" s="12"/>
      <c r="B88" s="21" t="s">
        <v>42</v>
      </c>
      <c r="W88" s="11"/>
    </row>
    <row r="89" spans="1:24" outlineLevel="1" x14ac:dyDescent="0.2">
      <c r="A89" s="12"/>
      <c r="E89" s="11" t="s">
        <v>234</v>
      </c>
      <c r="I89" s="28">
        <f>I86</f>
        <v>0</v>
      </c>
      <c r="J89" s="32" t="s">
        <v>107</v>
      </c>
      <c r="K89" s="93">
        <f>J6</f>
        <v>45839</v>
      </c>
      <c r="M89" s="33"/>
      <c r="W89" s="11"/>
    </row>
    <row r="90" spans="1:24" x14ac:dyDescent="0.2">
      <c r="A90" s="12"/>
      <c r="E90" s="11" t="s">
        <v>233</v>
      </c>
      <c r="I90" s="31">
        <f>I89*(1+$J$7)^(DAYS360(K89,K90)/360)</f>
        <v>0</v>
      </c>
      <c r="J90" s="32" t="s">
        <v>107</v>
      </c>
      <c r="K90" s="93">
        <f>DATE(YEAR(K89),MONTH(K89)+6,DAY(K89))</f>
        <v>46023</v>
      </c>
      <c r="L90" s="23"/>
      <c r="W90" s="11"/>
    </row>
    <row r="91" spans="1:24" x14ac:dyDescent="0.2">
      <c r="A91" s="12"/>
      <c r="W91" s="11"/>
    </row>
    <row r="92" spans="1:24" hidden="1" x14ac:dyDescent="0.2">
      <c r="A92" s="12"/>
      <c r="W92" s="11"/>
    </row>
    <row r="93" spans="1:24" s="34" customFormat="1" hidden="1" x14ac:dyDescent="0.2">
      <c r="A93" s="95"/>
      <c r="B93" s="96"/>
      <c r="C93" s="96"/>
      <c r="D93" s="96"/>
      <c r="E93" s="97" t="s">
        <v>114</v>
      </c>
      <c r="F93" s="97"/>
      <c r="G93" s="97"/>
      <c r="H93" s="97"/>
      <c r="I93" s="96" t="s">
        <v>101</v>
      </c>
      <c r="J93" s="96"/>
      <c r="K93" s="96">
        <f>IF(SUM(K85:$W85)=0,0,1)</f>
        <v>0</v>
      </c>
      <c r="L93" s="96">
        <f>IF(SUM(L85:$W85)=0,0,1)</f>
        <v>0</v>
      </c>
      <c r="M93" s="96">
        <f>IF(SUM(M85:$W85)=0,0,1)</f>
        <v>0</v>
      </c>
      <c r="N93" s="96">
        <f>IF(SUM(N85:$W85)=0,0,1)</f>
        <v>0</v>
      </c>
      <c r="O93" s="96">
        <f>IF(SUM(O85:$W85)=0,0,1)</f>
        <v>0</v>
      </c>
      <c r="P93" s="96">
        <f>IF(SUM(P85:$W85)=0,0,1)</f>
        <v>0</v>
      </c>
      <c r="Q93" s="96">
        <f>IF(SUM(Q85:$W85)=0,0,1)</f>
        <v>0</v>
      </c>
      <c r="R93" s="96">
        <f>IF(SUM(R85:$W85)=0,0,1)</f>
        <v>0</v>
      </c>
      <c r="S93" s="96">
        <f>IF(SUM(S85:$W85)=0,0,1)</f>
        <v>0</v>
      </c>
      <c r="T93" s="96">
        <f>IF(SUM(T85:$W85)=0,0,1)</f>
        <v>0</v>
      </c>
      <c r="U93" s="96">
        <f>IF(SUM(U85:$W85)=0,0,1)</f>
        <v>0</v>
      </c>
      <c r="V93" s="96">
        <f>IF(SUM(V85:$W85)=0,0,1)</f>
        <v>0</v>
      </c>
      <c r="W93" s="96">
        <f>IF(SUM(W85:$W85)=0,0,1)</f>
        <v>0</v>
      </c>
      <c r="X93" s="95"/>
    </row>
    <row r="94" spans="1:24" s="34" customFormat="1" hidden="1" x14ac:dyDescent="0.2">
      <c r="A94" s="95"/>
      <c r="B94" s="96"/>
      <c r="C94" s="96"/>
      <c r="D94" s="96"/>
      <c r="E94" s="96"/>
      <c r="F94" s="97"/>
      <c r="G94" s="97"/>
      <c r="H94" s="97"/>
      <c r="I94" s="96" t="s">
        <v>99</v>
      </c>
      <c r="J94" s="96"/>
      <c r="K94" s="96">
        <f>J95*(1+$J$7)^0.5*K93</f>
        <v>0</v>
      </c>
      <c r="L94" s="96">
        <f t="shared" ref="L94:W94" si="83">K95*(1+$J$7)^0.5*L93</f>
        <v>0</v>
      </c>
      <c r="M94" s="96">
        <f t="shared" si="83"/>
        <v>0</v>
      </c>
      <c r="N94" s="96">
        <f t="shared" si="83"/>
        <v>0</v>
      </c>
      <c r="O94" s="96">
        <f t="shared" si="83"/>
        <v>0</v>
      </c>
      <c r="P94" s="96">
        <f t="shared" si="83"/>
        <v>0</v>
      </c>
      <c r="Q94" s="96">
        <f t="shared" si="83"/>
        <v>0</v>
      </c>
      <c r="R94" s="96">
        <f t="shared" si="83"/>
        <v>0</v>
      </c>
      <c r="S94" s="96">
        <f t="shared" si="83"/>
        <v>0</v>
      </c>
      <c r="T94" s="96">
        <f t="shared" si="83"/>
        <v>0</v>
      </c>
      <c r="U94" s="96">
        <f t="shared" si="83"/>
        <v>0</v>
      </c>
      <c r="V94" s="96">
        <f>T95*(1+$J$7)^0.5*V93</f>
        <v>0</v>
      </c>
      <c r="W94" s="96">
        <f t="shared" si="83"/>
        <v>0</v>
      </c>
      <c r="X94" s="95"/>
    </row>
    <row r="95" spans="1:24" s="34" customFormat="1" hidden="1" x14ac:dyDescent="0.2">
      <c r="A95" s="95"/>
      <c r="B95" s="96"/>
      <c r="C95" s="96"/>
      <c r="D95" s="96"/>
      <c r="E95" s="96"/>
      <c r="F95" s="97"/>
      <c r="G95" s="97"/>
      <c r="H95" s="97"/>
      <c r="I95" s="96" t="s">
        <v>100</v>
      </c>
      <c r="J95" s="96"/>
      <c r="K95" s="96">
        <f t="shared" ref="K95:X95" si="84">IF(K93=1,(K94+K85)*(1+$J$7)^0.5,J95)</f>
        <v>0</v>
      </c>
      <c r="L95" s="96">
        <f t="shared" si="84"/>
        <v>0</v>
      </c>
      <c r="M95" s="96">
        <f t="shared" si="84"/>
        <v>0</v>
      </c>
      <c r="N95" s="96">
        <f t="shared" si="84"/>
        <v>0</v>
      </c>
      <c r="O95" s="96">
        <f t="shared" si="84"/>
        <v>0</v>
      </c>
      <c r="P95" s="96">
        <f t="shared" si="84"/>
        <v>0</v>
      </c>
      <c r="Q95" s="96">
        <f t="shared" si="84"/>
        <v>0</v>
      </c>
      <c r="R95" s="96">
        <f t="shared" si="84"/>
        <v>0</v>
      </c>
      <c r="S95" s="96">
        <f t="shared" si="84"/>
        <v>0</v>
      </c>
      <c r="T95" s="96">
        <f t="shared" si="84"/>
        <v>0</v>
      </c>
      <c r="U95" s="96">
        <f t="shared" si="84"/>
        <v>0</v>
      </c>
      <c r="V95" s="96">
        <f>IF(V93=1,(V94+V85)*(1+$J$7)^0.5,T95)</f>
        <v>0</v>
      </c>
      <c r="W95" s="96">
        <f t="shared" si="84"/>
        <v>0</v>
      </c>
      <c r="X95" s="96">
        <f t="shared" si="84"/>
        <v>0</v>
      </c>
    </row>
    <row r="96" spans="1:24" s="34" customFormat="1" hidden="1" x14ac:dyDescent="0.2">
      <c r="A96" s="95"/>
      <c r="B96" s="96"/>
      <c r="C96" s="96"/>
      <c r="D96" s="96"/>
      <c r="E96" s="96"/>
      <c r="F96" s="97"/>
      <c r="G96" s="97"/>
      <c r="H96" s="97"/>
      <c r="I96" s="96" t="s">
        <v>102</v>
      </c>
      <c r="J96" s="98">
        <f>X95/(1+J7)^(SUM(K93:W93))</f>
        <v>0</v>
      </c>
      <c r="K96" s="96"/>
      <c r="L96" s="96"/>
      <c r="M96" s="96"/>
      <c r="N96" s="96"/>
      <c r="O96" s="96"/>
      <c r="P96" s="96"/>
      <c r="Q96" s="96"/>
      <c r="R96" s="96"/>
      <c r="S96" s="96"/>
      <c r="T96" s="96"/>
      <c r="U96" s="96"/>
      <c r="V96" s="96"/>
      <c r="W96" s="96"/>
      <c r="X96" s="95"/>
    </row>
    <row r="97" spans="1:23" hidden="1" x14ac:dyDescent="0.2">
      <c r="A97" s="12"/>
      <c r="W97" s="11"/>
    </row>
    <row r="100" spans="1:23" x14ac:dyDescent="0.2"/>
    <row r="101" spans="1:23" x14ac:dyDescent="0.2"/>
    <row r="102" spans="1:23" x14ac:dyDescent="0.2"/>
    <row r="103" spans="1:23" x14ac:dyDescent="0.2"/>
    <row r="104" spans="1:23" x14ac:dyDescent="0.2"/>
    <row r="105" spans="1:23" x14ac:dyDescent="0.2"/>
    <row r="106" spans="1:23" x14ac:dyDescent="0.2"/>
  </sheetData>
  <sheetProtection algorithmName="SHA-512" hashValue="6ZV7vWIi8bDccLQvXtBNtSyVDEYKCir45+LFTDrbr6+TNOZxH1ImYnh6jlEMdf+vv6YmCNVYDkcDTfAOep4oFw==" saltValue="5rBz5iqcfoj2Pvkc49BqbA==" spinCount="100000" sheet="1" formatCells="0" formatColumns="0" formatRows="0" insertColumns="0" insertRows="0" insertHyperlinks="0" deleteColumns="0" deleteRows="0" sort="0" autoFilter="0" pivotTables="0"/>
  <mergeCells count="1">
    <mergeCell ref="A1:H2"/>
  </mergeCells>
  <conditionalFormatting sqref="H22:H26">
    <cfRule type="iconSet" priority="5">
      <iconSet iconSet="3Symbols" showValue="0">
        <cfvo type="percent" val="0"/>
        <cfvo type="num" val="0"/>
        <cfvo type="num" val="1"/>
      </iconSet>
    </cfRule>
  </conditionalFormatting>
  <conditionalFormatting sqref="H30:H31">
    <cfRule type="iconSet" priority="2">
      <iconSet iconSet="3Symbols" showValue="0">
        <cfvo type="percent" val="0"/>
        <cfvo type="num" val="0"/>
        <cfvo type="num" val="1"/>
      </iconSet>
    </cfRule>
  </conditionalFormatting>
  <conditionalFormatting sqref="H87">
    <cfRule type="iconSet" priority="1">
      <iconSet iconSet="3Symbols" showValue="0">
        <cfvo type="percent" val="0"/>
        <cfvo type="num" val="0"/>
        <cfvo type="num" val="1"/>
      </iconSet>
    </cfRule>
  </conditionalFormatting>
  <dataValidations disablePrompts="1" count="2">
    <dataValidation allowBlank="1" showInputMessage="1" showErrorMessage="1" promptTitle="CW op prijspeil" prompt="De contante waarde van de nominale kasstroom op datum prijspeil." sqref="I57 I84" xr:uid="{00000000-0002-0000-0100-000000000000}"/>
    <dataValidation allowBlank="1" showInputMessage="1" showErrorMessage="1" promptTitle="CW start project" prompt="De contante waarde van de nominale kasstroom op 1 januari van het jaar start project." sqref="J57 J84" xr:uid="{00000000-0002-0000-0100-000001000000}"/>
  </dataValidations>
  <pageMargins left="0.70866141732283472" right="0.70866141732283472" top="0.74803149606299213" bottom="0.74803149606299213" header="0.31496062992125984" footer="0.31496062992125984"/>
  <pageSetup paperSize="9" scale="70" fitToHeight="2" orientation="landscape" r:id="rId1"/>
  <headerFooter>
    <oddFooter>&amp;L_x000D_&amp;1#&amp;"Calibri"&amp;10&amp;K000000 Intern gebruik</oddFooter>
  </headerFooter>
  <rowBreaks count="1" manualBreakCount="1">
    <brk id="52" max="16" man="1"/>
  </rowBreaks>
  <ignoredErrors>
    <ignoredError sqref="K27 I30:I35 I11:I26"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7"/>
  <sheetViews>
    <sheetView topLeftCell="A26" zoomScale="90" zoomScaleNormal="90" workbookViewId="0">
      <selection activeCell="F29" sqref="F29"/>
    </sheetView>
  </sheetViews>
  <sheetFormatPr defaultColWidth="0" defaultRowHeight="12" zeroHeight="1" x14ac:dyDescent="0.2"/>
  <cols>
    <col min="1" max="1" width="61.83203125" style="12" customWidth="1"/>
    <col min="2" max="2" width="6.6640625" style="12" customWidth="1"/>
    <col min="3" max="3" width="10.33203125" style="12" customWidth="1"/>
    <col min="4" max="4" width="2.1640625" style="12" customWidth="1"/>
    <col min="5" max="8" width="28.83203125" style="12" customWidth="1"/>
    <col min="9" max="9" width="3.6640625" style="12" customWidth="1"/>
    <col min="10" max="16384" width="9.33203125" style="12" hidden="1"/>
  </cols>
  <sheetData>
    <row r="1" spans="1:10" x14ac:dyDescent="0.2">
      <c r="A1" s="410" t="s">
        <v>461</v>
      </c>
      <c r="B1" s="410"/>
      <c r="C1" s="410"/>
      <c r="D1" s="410"/>
      <c r="E1" s="410"/>
      <c r="F1" s="410"/>
      <c r="G1" s="410"/>
      <c r="H1" s="410"/>
      <c r="I1" s="45"/>
    </row>
    <row r="2" spans="1:10" x14ac:dyDescent="0.2">
      <c r="A2" s="410"/>
      <c r="B2" s="410"/>
      <c r="C2" s="410"/>
      <c r="D2" s="410"/>
      <c r="E2" s="410"/>
      <c r="F2" s="410"/>
      <c r="G2" s="410"/>
      <c r="H2" s="410"/>
      <c r="I2" s="45"/>
    </row>
    <row r="3" spans="1:10" ht="26.25" x14ac:dyDescent="0.2">
      <c r="A3" s="284"/>
      <c r="B3" s="284"/>
      <c r="C3" s="284"/>
      <c r="D3" s="284"/>
      <c r="E3" s="284"/>
      <c r="F3" s="284"/>
      <c r="G3" s="284"/>
      <c r="H3" s="284"/>
      <c r="I3" s="45"/>
    </row>
    <row r="4" spans="1:10" ht="15.75" x14ac:dyDescent="0.2">
      <c r="A4" s="274" t="s">
        <v>320</v>
      </c>
      <c r="B4" s="274"/>
      <c r="C4" s="274"/>
      <c r="D4" s="275"/>
      <c r="E4" s="276"/>
      <c r="F4" s="276"/>
      <c r="G4" s="276"/>
      <c r="H4" s="279" t="str">
        <f>'7.1.a instructieblad'!B6</f>
        <v>…</v>
      </c>
      <c r="I4" s="45"/>
    </row>
    <row r="5" spans="1:10" x14ac:dyDescent="0.2">
      <c r="A5" s="45"/>
      <c r="B5" s="45"/>
      <c r="C5" s="45"/>
      <c r="D5" s="52"/>
      <c r="E5" s="45"/>
      <c r="F5" s="45"/>
      <c r="G5" s="45"/>
      <c r="H5" s="46" t="str">
        <f>'7.1.a instructieblad'!B8</f>
        <v>…</v>
      </c>
      <c r="I5" s="45"/>
    </row>
    <row r="6" spans="1:10" ht="12.75" x14ac:dyDescent="0.2">
      <c r="A6" s="47" t="s">
        <v>44</v>
      </c>
      <c r="B6" s="47"/>
      <c r="C6" s="47"/>
      <c r="D6" s="52"/>
      <c r="E6" s="45"/>
      <c r="F6" s="45"/>
      <c r="G6" s="45"/>
      <c r="H6" s="46" t="str">
        <f>'7.1.a instructieblad'!B4</f>
        <v>gemeente …</v>
      </c>
      <c r="I6" s="45"/>
    </row>
    <row r="7" spans="1:10" x14ac:dyDescent="0.2">
      <c r="A7" s="52" t="s">
        <v>121</v>
      </c>
      <c r="B7" s="51"/>
      <c r="C7" s="51"/>
      <c r="D7" s="52"/>
      <c r="E7" s="3">
        <v>0</v>
      </c>
      <c r="F7" s="45" t="s">
        <v>60</v>
      </c>
      <c r="G7" s="45"/>
      <c r="H7" s="45"/>
      <c r="I7" s="45"/>
    </row>
    <row r="8" spans="1:10" x14ac:dyDescent="0.2">
      <c r="A8" s="52" t="s">
        <v>122</v>
      </c>
      <c r="B8" s="51"/>
      <c r="C8" s="51"/>
      <c r="D8" s="52"/>
      <c r="E8" s="3">
        <v>0</v>
      </c>
      <c r="F8" s="45" t="s">
        <v>61</v>
      </c>
      <c r="G8" s="45"/>
      <c r="H8" s="45"/>
      <c r="I8" s="45"/>
    </row>
    <row r="9" spans="1:10" ht="12.75" x14ac:dyDescent="0.2">
      <c r="A9" s="193" t="s">
        <v>123</v>
      </c>
      <c r="B9" s="244">
        <f>IF(E9&lt;0,-3,3)</f>
        <v>3</v>
      </c>
      <c r="C9" s="50"/>
      <c r="D9" s="52"/>
      <c r="E9" s="71">
        <f>E7-E8</f>
        <v>0</v>
      </c>
      <c r="F9" s="45" t="s">
        <v>62</v>
      </c>
      <c r="G9" s="47"/>
      <c r="H9" s="194"/>
      <c r="I9" s="45"/>
    </row>
    <row r="10" spans="1:10" ht="12.75" x14ac:dyDescent="0.2">
      <c r="A10" s="50"/>
      <c r="B10" s="50"/>
      <c r="C10" s="50"/>
      <c r="D10" s="52"/>
      <c r="E10" s="45"/>
      <c r="F10" s="45"/>
      <c r="G10" s="47"/>
      <c r="H10" s="194"/>
      <c r="I10" s="45"/>
    </row>
    <row r="11" spans="1:10" ht="12.75" x14ac:dyDescent="0.2">
      <c r="A11" s="47" t="s">
        <v>184</v>
      </c>
      <c r="B11" s="47"/>
      <c r="C11" s="47"/>
      <c r="D11" s="52"/>
      <c r="E11" s="50"/>
      <c r="F11" s="50"/>
      <c r="G11" s="47"/>
      <c r="H11" s="194"/>
      <c r="I11" s="45"/>
    </row>
    <row r="12" spans="1:10" x14ac:dyDescent="0.2">
      <c r="A12" s="52" t="s">
        <v>331</v>
      </c>
      <c r="B12" s="52"/>
      <c r="C12" s="52"/>
      <c r="D12" s="52"/>
      <c r="E12" s="4" t="s">
        <v>425</v>
      </c>
      <c r="F12" s="5" t="s">
        <v>66</v>
      </c>
      <c r="G12" s="5" t="s">
        <v>66</v>
      </c>
      <c r="H12" s="5" t="s">
        <v>66</v>
      </c>
      <c r="I12" s="45"/>
    </row>
    <row r="13" spans="1:10" x14ac:dyDescent="0.2">
      <c r="A13" s="52" t="s">
        <v>125</v>
      </c>
      <c r="B13" s="52"/>
      <c r="C13" s="52"/>
      <c r="D13" s="52"/>
      <c r="E13" s="6">
        <v>0</v>
      </c>
      <c r="F13" s="6">
        <v>0</v>
      </c>
      <c r="G13" s="6">
        <v>0</v>
      </c>
      <c r="H13" s="6">
        <v>0</v>
      </c>
      <c r="I13" s="45"/>
    </row>
    <row r="14" spans="1:10" x14ac:dyDescent="0.2">
      <c r="A14" s="52"/>
      <c r="B14" s="52"/>
      <c r="C14" s="52"/>
      <c r="D14" s="52"/>
      <c r="E14" s="52"/>
      <c r="F14" s="52"/>
      <c r="G14" s="52"/>
      <c r="H14" s="52"/>
      <c r="I14" s="52"/>
      <c r="J14" s="36"/>
    </row>
    <row r="15" spans="1:10" x14ac:dyDescent="0.2">
      <c r="A15" s="52" t="s">
        <v>45</v>
      </c>
      <c r="B15" s="52"/>
      <c r="C15" s="52"/>
      <c r="D15" s="52"/>
      <c r="E15" s="5" t="s">
        <v>66</v>
      </c>
      <c r="F15" s="5" t="s">
        <v>66</v>
      </c>
      <c r="G15" s="5" t="s">
        <v>426</v>
      </c>
      <c r="H15" s="5" t="s">
        <v>66</v>
      </c>
      <c r="I15" s="45"/>
    </row>
    <row r="16" spans="1:10" x14ac:dyDescent="0.2">
      <c r="A16" s="52" t="s">
        <v>125</v>
      </c>
      <c r="B16" s="52"/>
      <c r="C16" s="52"/>
      <c r="D16" s="52"/>
      <c r="E16" s="6">
        <v>0</v>
      </c>
      <c r="F16" s="6">
        <v>0</v>
      </c>
      <c r="G16" s="6">
        <v>0</v>
      </c>
      <c r="H16" s="6">
        <v>0</v>
      </c>
      <c r="I16" s="45"/>
    </row>
    <row r="17" spans="1:9" x14ac:dyDescent="0.2">
      <c r="A17" s="52"/>
      <c r="B17" s="52"/>
      <c r="C17" s="52"/>
      <c r="D17" s="52"/>
      <c r="E17" s="45"/>
      <c r="F17" s="45"/>
      <c r="G17" s="45"/>
      <c r="H17" s="45"/>
      <c r="I17" s="45"/>
    </row>
    <row r="18" spans="1:9" x14ac:dyDescent="0.2">
      <c r="A18" s="52" t="s">
        <v>183</v>
      </c>
      <c r="B18" s="52"/>
      <c r="C18" s="52"/>
      <c r="D18" s="52"/>
      <c r="E18" s="73">
        <f>SUM(E13:H13,E16:H16)</f>
        <v>0</v>
      </c>
      <c r="F18" s="45" t="s">
        <v>396</v>
      </c>
      <c r="G18" s="45"/>
      <c r="H18" s="45"/>
      <c r="I18" s="45"/>
    </row>
    <row r="19" spans="1:9" x14ac:dyDescent="0.2">
      <c r="A19" s="52"/>
      <c r="B19" s="52"/>
      <c r="C19" s="52"/>
      <c r="D19" s="52"/>
      <c r="E19" s="52"/>
      <c r="F19" s="52"/>
      <c r="G19" s="45"/>
      <c r="H19" s="45"/>
      <c r="I19" s="45"/>
    </row>
    <row r="20" spans="1:9" ht="12.75" x14ac:dyDescent="0.2">
      <c r="A20" s="47" t="s">
        <v>185</v>
      </c>
      <c r="B20" s="47"/>
      <c r="C20" s="47"/>
      <c r="D20" s="52"/>
      <c r="E20" s="50"/>
      <c r="F20" s="50"/>
      <c r="G20" s="47"/>
      <c r="H20" s="194"/>
      <c r="I20" s="45"/>
    </row>
    <row r="21" spans="1:9" x14ac:dyDescent="0.2">
      <c r="A21" s="52" t="s">
        <v>240</v>
      </c>
      <c r="B21" s="52"/>
      <c r="C21" s="52"/>
      <c r="D21" s="52"/>
      <c r="E21" s="287" t="s">
        <v>237</v>
      </c>
      <c r="F21" s="54"/>
      <c r="G21" s="194" t="s">
        <v>239</v>
      </c>
      <c r="H21" s="194" t="s">
        <v>238</v>
      </c>
      <c r="I21" s="45"/>
    </row>
    <row r="22" spans="1:9" x14ac:dyDescent="0.2">
      <c r="A22" s="52" t="s">
        <v>332</v>
      </c>
      <c r="B22" s="52"/>
      <c r="C22" s="52"/>
      <c r="D22" s="52"/>
      <c r="E22" s="82">
        <f>SUM(G22:H22)</f>
        <v>0</v>
      </c>
      <c r="F22" s="46"/>
      <c r="G22" s="82">
        <f>IF(E9=0,0,G23/E9)</f>
        <v>0</v>
      </c>
      <c r="H22" s="82">
        <f>IF(E9=0,0,H23/E9)</f>
        <v>0</v>
      </c>
      <c r="I22" s="45"/>
    </row>
    <row r="23" spans="1:9" x14ac:dyDescent="0.2">
      <c r="A23" s="50" t="s">
        <v>124</v>
      </c>
      <c r="B23" s="50"/>
      <c r="C23" s="82">
        <f>SUM(C24:C25)</f>
        <v>0</v>
      </c>
      <c r="D23" s="52"/>
      <c r="E23" s="71">
        <f>E9</f>
        <v>0</v>
      </c>
      <c r="F23" s="48" t="s">
        <v>71</v>
      </c>
      <c r="G23" s="195">
        <v>0</v>
      </c>
      <c r="H23" s="71">
        <f>E23-G23</f>
        <v>0</v>
      </c>
      <c r="I23" s="45"/>
    </row>
    <row r="24" spans="1:9" x14ac:dyDescent="0.2">
      <c r="A24" s="52" t="s">
        <v>119</v>
      </c>
      <c r="B24" s="52"/>
      <c r="C24" s="81">
        <f>IF($E$9=0,0,E24/$E$9)</f>
        <v>0</v>
      </c>
      <c r="D24" s="52"/>
      <c r="E24" s="3">
        <v>0</v>
      </c>
      <c r="F24" s="45" t="s">
        <v>63</v>
      </c>
      <c r="G24" s="3">
        <v>0</v>
      </c>
      <c r="H24" s="196">
        <f>E24-G24</f>
        <v>0</v>
      </c>
      <c r="I24" s="45"/>
    </row>
    <row r="25" spans="1:9" x14ac:dyDescent="0.2">
      <c r="A25" s="66" t="s">
        <v>397</v>
      </c>
      <c r="B25" s="244">
        <f>IF(E25&lt;0,-3,3)</f>
        <v>3</v>
      </c>
      <c r="C25" s="81">
        <f>IF($E$9=0,0,E25/$E$9)</f>
        <v>0</v>
      </c>
      <c r="D25" s="52"/>
      <c r="E25" s="72">
        <f>E23-E24</f>
        <v>0</v>
      </c>
      <c r="F25" s="45" t="s">
        <v>64</v>
      </c>
      <c r="G25" s="72">
        <f>G23-G24</f>
        <v>0</v>
      </c>
      <c r="H25" s="72">
        <f>H23-H24</f>
        <v>0</v>
      </c>
      <c r="I25" s="45"/>
    </row>
    <row r="26" spans="1:9" x14ac:dyDescent="0.2">
      <c r="A26" s="53" t="s">
        <v>182</v>
      </c>
      <c r="B26" s="52"/>
      <c r="C26" s="52"/>
      <c r="D26" s="52"/>
      <c r="E26" s="3">
        <v>0</v>
      </c>
      <c r="F26" s="45" t="s">
        <v>65</v>
      </c>
      <c r="G26" s="3">
        <v>0</v>
      </c>
      <c r="H26" s="196">
        <f>E26-G26</f>
        <v>0</v>
      </c>
      <c r="I26" s="45"/>
    </row>
    <row r="27" spans="1:9" x14ac:dyDescent="0.2">
      <c r="A27" s="322" t="s">
        <v>120</v>
      </c>
      <c r="B27" s="244">
        <f>IF(E27&lt;0,-3,3)</f>
        <v>3</v>
      </c>
      <c r="C27" s="49"/>
      <c r="D27" s="52"/>
      <c r="E27" s="72">
        <f>E25-E26</f>
        <v>0</v>
      </c>
      <c r="F27" s="67" t="s">
        <v>118</v>
      </c>
      <c r="G27" s="72">
        <f>G25-G26</f>
        <v>0</v>
      </c>
      <c r="H27" s="196">
        <f>E27-G27</f>
        <v>0</v>
      </c>
      <c r="I27" s="45"/>
    </row>
    <row r="28" spans="1:9" x14ac:dyDescent="0.2">
      <c r="A28" s="49"/>
      <c r="B28" s="49"/>
      <c r="C28" s="49"/>
      <c r="D28" s="52"/>
      <c r="E28" s="49"/>
      <c r="F28" s="49"/>
      <c r="G28" s="45"/>
      <c r="H28" s="45"/>
      <c r="I28" s="45"/>
    </row>
    <row r="29" spans="1:9" x14ac:dyDescent="0.2">
      <c r="A29" s="51"/>
      <c r="B29" s="51"/>
      <c r="C29" s="51"/>
      <c r="D29" s="52"/>
      <c r="E29" s="45"/>
      <c r="F29" s="45"/>
      <c r="G29" s="45"/>
      <c r="H29" s="45"/>
      <c r="I29" s="45"/>
    </row>
    <row r="30" spans="1:9" ht="12.75" x14ac:dyDescent="0.2">
      <c r="A30" s="47" t="s">
        <v>186</v>
      </c>
      <c r="B30" s="47"/>
      <c r="C30" s="47"/>
      <c r="D30" s="52"/>
      <c r="E30" s="287" t="s">
        <v>237</v>
      </c>
      <c r="F30" s="54"/>
      <c r="G30" s="194" t="s">
        <v>239</v>
      </c>
      <c r="H30" s="194" t="s">
        <v>238</v>
      </c>
      <c r="I30" s="45"/>
    </row>
    <row r="31" spans="1:9" x14ac:dyDescent="0.2">
      <c r="A31" s="50" t="s">
        <v>126</v>
      </c>
      <c r="B31" s="244"/>
      <c r="C31" s="82">
        <f>SUM(C32:C36)</f>
        <v>0</v>
      </c>
      <c r="D31" s="52"/>
      <c r="E31" s="71">
        <f>E9</f>
        <v>0</v>
      </c>
      <c r="F31" s="48" t="s">
        <v>71</v>
      </c>
      <c r="G31" s="71">
        <f>G23</f>
        <v>0</v>
      </c>
      <c r="H31" s="71">
        <f>E31-G31</f>
        <v>0</v>
      </c>
      <c r="I31" s="45"/>
    </row>
    <row r="32" spans="1:9" x14ac:dyDescent="0.2">
      <c r="A32" s="52" t="s">
        <v>360</v>
      </c>
      <c r="B32" s="52"/>
      <c r="C32" s="52"/>
      <c r="D32" s="52"/>
      <c r="E32" s="71">
        <f>SUM(E33:E35)</f>
        <v>0</v>
      </c>
      <c r="F32" s="45" t="s">
        <v>67</v>
      </c>
      <c r="G32" s="71">
        <f>SUM(G33:G35)</f>
        <v>0</v>
      </c>
      <c r="H32" s="71">
        <f>SUM(H33:H35)</f>
        <v>0</v>
      </c>
      <c r="I32" s="45"/>
    </row>
    <row r="33" spans="1:9" x14ac:dyDescent="0.2">
      <c r="A33" s="53" t="s">
        <v>333</v>
      </c>
      <c r="B33" s="52"/>
      <c r="C33" s="81">
        <f>IF(E31=0,0,E33/$E$31)</f>
        <v>0</v>
      </c>
      <c r="D33" s="52"/>
      <c r="E33" s="3">
        <v>0</v>
      </c>
      <c r="F33" s="45" t="s">
        <v>68</v>
      </c>
      <c r="G33" s="3">
        <v>0</v>
      </c>
      <c r="H33" s="196">
        <f>E33-G33</f>
        <v>0</v>
      </c>
      <c r="I33" s="45"/>
    </row>
    <row r="34" spans="1:9" x14ac:dyDescent="0.2">
      <c r="A34" s="321" t="s">
        <v>334</v>
      </c>
      <c r="B34" s="66"/>
      <c r="C34" s="81">
        <f>IF(E32=0,0,E34/$E$31)</f>
        <v>0</v>
      </c>
      <c r="D34" s="52"/>
      <c r="E34" s="3">
        <v>0</v>
      </c>
      <c r="F34" s="45" t="s">
        <v>69</v>
      </c>
      <c r="G34" s="3">
        <v>0</v>
      </c>
      <c r="H34" s="196">
        <f>E34-G34</f>
        <v>0</v>
      </c>
      <c r="I34" s="45"/>
    </row>
    <row r="35" spans="1:9" x14ac:dyDescent="0.2">
      <c r="A35" s="321" t="s">
        <v>335</v>
      </c>
      <c r="B35" s="66"/>
      <c r="C35" s="81">
        <f>IF(E33=0,0,E35/$E$31)</f>
        <v>0</v>
      </c>
      <c r="D35" s="52"/>
      <c r="E35" s="3">
        <v>0</v>
      </c>
      <c r="F35" s="45" t="s">
        <v>70</v>
      </c>
      <c r="G35" s="3">
        <v>0</v>
      </c>
      <c r="H35" s="196">
        <f>E35-G35</f>
        <v>0</v>
      </c>
      <c r="I35" s="45"/>
    </row>
    <row r="36" spans="1:9" x14ac:dyDescent="0.2">
      <c r="A36" s="52" t="s">
        <v>131</v>
      </c>
      <c r="B36" s="244">
        <f>IF(E36&lt;0,-3,3)</f>
        <v>3</v>
      </c>
      <c r="C36" s="81">
        <f>IF(E33=0,0,E36/$E$31)</f>
        <v>0</v>
      </c>
      <c r="D36" s="52"/>
      <c r="E36" s="71">
        <f>E31-E32</f>
        <v>0</v>
      </c>
      <c r="F36" s="45" t="s">
        <v>72</v>
      </c>
      <c r="G36" s="71">
        <f>G31-G32</f>
        <v>0</v>
      </c>
      <c r="H36" s="71">
        <f>H31-H32</f>
        <v>0</v>
      </c>
      <c r="I36" s="45"/>
    </row>
    <row r="37" spans="1:9" x14ac:dyDescent="0.2">
      <c r="A37" s="277"/>
      <c r="B37" s="277"/>
      <c r="C37" s="277"/>
      <c r="D37" s="277"/>
      <c r="E37" s="278"/>
      <c r="F37" s="278"/>
      <c r="G37" s="278"/>
      <c r="H37" s="45"/>
      <c r="I37" s="45"/>
    </row>
    <row r="38" spans="1:9" x14ac:dyDescent="0.2">
      <c r="A38" s="277"/>
      <c r="B38" s="277"/>
      <c r="C38" s="277"/>
      <c r="D38" s="277"/>
      <c r="E38" s="278"/>
      <c r="F38" s="278"/>
      <c r="G38" s="278"/>
      <c r="H38" s="45"/>
      <c r="I38" s="45"/>
    </row>
    <row r="39" spans="1:9" ht="15.75" x14ac:dyDescent="0.2">
      <c r="A39" s="274" t="s">
        <v>390</v>
      </c>
      <c r="B39" s="274"/>
      <c r="C39" s="274"/>
      <c r="D39" s="274"/>
      <c r="E39" s="276"/>
      <c r="F39" s="276"/>
      <c r="G39" s="276"/>
      <c r="H39" s="276"/>
      <c r="I39" s="45"/>
    </row>
    <row r="40" spans="1:9" x14ac:dyDescent="0.2">
      <c r="A40" s="68" t="s">
        <v>462</v>
      </c>
      <c r="B40" s="68"/>
      <c r="C40" s="68"/>
      <c r="D40" s="68"/>
      <c r="E40" s="45"/>
      <c r="F40" s="45"/>
      <c r="G40" s="45"/>
      <c r="H40" s="63"/>
      <c r="I40" s="45"/>
    </row>
    <row r="41" spans="1:9" x14ac:dyDescent="0.2">
      <c r="A41" s="83" t="str">
        <f>CONCATENATE("Alle bedragen exclusief btw op huidig prijspeil, zijnde: 1-1-",YEAR('7.1.b begroting en prognose'!J6))</f>
        <v>Alle bedragen exclusief btw op huidig prijspeil, zijnde: 1-1-2025</v>
      </c>
      <c r="B41" s="83"/>
      <c r="C41" s="83"/>
      <c r="D41" s="83"/>
      <c r="E41" s="45"/>
      <c r="F41" s="45"/>
      <c r="G41" s="45"/>
      <c r="H41" s="45"/>
      <c r="I41" s="45"/>
    </row>
    <row r="42" spans="1:9" x14ac:dyDescent="0.2">
      <c r="A42" s="209"/>
      <c r="B42" s="209"/>
      <c r="C42" s="209"/>
      <c r="D42" s="209"/>
      <c r="E42" s="58" t="s">
        <v>221</v>
      </c>
      <c r="F42" s="194" t="s">
        <v>221</v>
      </c>
      <c r="G42" s="58" t="s">
        <v>288</v>
      </c>
      <c r="H42" s="58" t="s">
        <v>288</v>
      </c>
      <c r="I42" s="45"/>
    </row>
    <row r="43" spans="1:9" x14ac:dyDescent="0.2">
      <c r="B43" s="54"/>
      <c r="C43" s="54"/>
      <c r="D43" s="54"/>
      <c r="E43" s="58" t="s">
        <v>464</v>
      </c>
      <c r="F43" s="194"/>
      <c r="G43" s="58" t="s">
        <v>289</v>
      </c>
      <c r="H43" s="58" t="s">
        <v>290</v>
      </c>
      <c r="I43" s="45"/>
    </row>
    <row r="44" spans="1:9" x14ac:dyDescent="0.2">
      <c r="A44" s="54" t="s">
        <v>46</v>
      </c>
      <c r="B44" s="54"/>
      <c r="C44" s="54"/>
      <c r="D44" s="54"/>
      <c r="E44" s="58"/>
      <c r="F44" s="194"/>
      <c r="G44" s="58"/>
      <c r="H44" s="58"/>
      <c r="I44" s="45"/>
    </row>
    <row r="45" spans="1:9" x14ac:dyDescent="0.2">
      <c r="A45" s="197" t="s">
        <v>187</v>
      </c>
      <c r="B45" s="246">
        <f>SUM(B46:B47)</f>
        <v>0</v>
      </c>
      <c r="C45" s="244">
        <f>IF(E45=F45,3,-3)</f>
        <v>3</v>
      </c>
      <c r="D45" s="193"/>
      <c r="E45" s="247">
        <f>SUM(E46:E47)</f>
        <v>0</v>
      </c>
      <c r="F45" s="251">
        <f>SUM(G45:H45)</f>
        <v>0</v>
      </c>
      <c r="G45" s="248">
        <f>'7.1.d opbrengst grondverkoop'!C50</f>
        <v>0</v>
      </c>
      <c r="H45" s="221">
        <f>'7.1.e onderbouwen kostenverhaal'!C50</f>
        <v>0</v>
      </c>
      <c r="I45" s="45"/>
    </row>
    <row r="46" spans="1:9" x14ac:dyDescent="0.2">
      <c r="A46" s="51" t="s">
        <v>219</v>
      </c>
      <c r="B46" s="245">
        <f>IF(F$45=0,0,F46/F$45)</f>
        <v>0</v>
      </c>
      <c r="C46" s="244">
        <f t="shared" ref="C46:C47" si="0">IF(E46=F46,3,-3)</f>
        <v>3</v>
      </c>
      <c r="D46" s="51"/>
      <c r="E46" s="247">
        <f>'7.1.g planning startbouw'!Q17</f>
        <v>0</v>
      </c>
      <c r="F46" s="252">
        <f t="shared" ref="F46:F47" si="1">SUM(G46:H46)</f>
        <v>0</v>
      </c>
      <c r="G46" s="249">
        <f>'7.1.d opbrengst grondverkoop'!G14</f>
        <v>0</v>
      </c>
      <c r="H46" s="243">
        <f>'7.1.e onderbouwen kostenverhaal'!G14</f>
        <v>0</v>
      </c>
      <c r="I46" s="45"/>
    </row>
    <row r="47" spans="1:9" x14ac:dyDescent="0.2">
      <c r="A47" s="51" t="s">
        <v>220</v>
      </c>
      <c r="B47" s="245">
        <f>IF(F$45=0,0,F47/F$45)</f>
        <v>0</v>
      </c>
      <c r="C47" s="244">
        <f t="shared" si="0"/>
        <v>3</v>
      </c>
      <c r="D47" s="51"/>
      <c r="E47" s="247">
        <f>'7.1.g planning startbouw'!Q18</f>
        <v>0</v>
      </c>
      <c r="F47" s="362">
        <f t="shared" si="1"/>
        <v>0</v>
      </c>
      <c r="G47" s="249">
        <f>G45-G46</f>
        <v>0</v>
      </c>
      <c r="H47" s="243">
        <f>H45-H46</f>
        <v>0</v>
      </c>
      <c r="I47" s="45"/>
    </row>
    <row r="48" spans="1:9" x14ac:dyDescent="0.2">
      <c r="A48" s="51"/>
      <c r="B48" s="51"/>
      <c r="C48" s="51"/>
      <c r="D48" s="51"/>
      <c r="E48" s="62"/>
      <c r="F48" s="62"/>
      <c r="G48" s="62"/>
      <c r="H48" s="62"/>
      <c r="I48" s="45"/>
    </row>
    <row r="49" spans="1:9" x14ac:dyDescent="0.2">
      <c r="A49" s="50" t="s">
        <v>52</v>
      </c>
      <c r="B49" s="50"/>
      <c r="C49" s="50"/>
      <c r="D49" s="50"/>
      <c r="E49" s="45"/>
      <c r="F49" s="194"/>
      <c r="G49" s="58"/>
      <c r="H49" s="58"/>
      <c r="I49" s="45"/>
    </row>
    <row r="50" spans="1:9" x14ac:dyDescent="0.2">
      <c r="A50" s="51" t="s">
        <v>125</v>
      </c>
      <c r="B50" s="51"/>
      <c r="C50" s="51"/>
      <c r="D50" s="51"/>
      <c r="E50" s="45"/>
      <c r="F50" s="253">
        <f>SUM(G50:H50)</f>
        <v>0</v>
      </c>
      <c r="G50" s="250">
        <f>'7.1.d opbrengst grondverkoop'!E108</f>
        <v>0</v>
      </c>
      <c r="H50" s="192">
        <f>'7.1.e onderbouwen kostenverhaal'!C99</f>
        <v>0</v>
      </c>
      <c r="I50" s="45"/>
    </row>
    <row r="51" spans="1:9" x14ac:dyDescent="0.2">
      <c r="A51" s="51"/>
      <c r="B51" s="51"/>
      <c r="C51" s="51"/>
      <c r="D51" s="51"/>
      <c r="E51" s="45"/>
      <c r="F51" s="45"/>
      <c r="G51" s="45"/>
      <c r="H51" s="45"/>
      <c r="I51" s="45"/>
    </row>
    <row r="52" spans="1:9" x14ac:dyDescent="0.2">
      <c r="A52" s="50" t="s">
        <v>56</v>
      </c>
      <c r="B52" s="50"/>
      <c r="C52" s="50"/>
      <c r="D52" s="50"/>
      <c r="E52" s="58"/>
      <c r="F52" s="194"/>
      <c r="G52" s="58"/>
      <c r="H52" s="58"/>
      <c r="I52" s="45"/>
    </row>
    <row r="53" spans="1:9" s="37" customFormat="1" x14ac:dyDescent="0.2">
      <c r="A53" s="50" t="s">
        <v>398</v>
      </c>
      <c r="B53" s="50"/>
      <c r="C53" s="50"/>
      <c r="D53" s="50"/>
      <c r="E53" s="58"/>
      <c r="F53" s="262">
        <f>SUM(G53:H53)</f>
        <v>0</v>
      </c>
      <c r="G53" s="261">
        <f>'7.1.d opbrengst grondverkoop'!E116-G54</f>
        <v>0</v>
      </c>
      <c r="H53" s="254">
        <f>'7.1.e onderbouwen kostenverhaal'!E107+'7.1.e onderbouwen kostenverhaal'!F107</f>
        <v>0</v>
      </c>
      <c r="I53" s="54"/>
    </row>
    <row r="54" spans="1:9" s="37" customFormat="1" x14ac:dyDescent="0.2">
      <c r="A54" s="50" t="s">
        <v>399</v>
      </c>
      <c r="B54" s="51"/>
      <c r="C54" s="51"/>
      <c r="D54" s="51"/>
      <c r="E54" s="58"/>
      <c r="F54" s="263">
        <f>SUM(G54:H54)</f>
        <v>0</v>
      </c>
      <c r="G54" s="261">
        <f>'7.1.d opbrengst grondverkoop'!E115</f>
        <v>0</v>
      </c>
      <c r="H54" s="254">
        <f>'7.1.e onderbouwen kostenverhaal'!G107</f>
        <v>0</v>
      </c>
      <c r="I54" s="54"/>
    </row>
    <row r="55" spans="1:9" x14ac:dyDescent="0.2">
      <c r="A55" s="51" t="s">
        <v>400</v>
      </c>
      <c r="B55" s="51"/>
      <c r="C55" s="51"/>
      <c r="D55" s="51"/>
      <c r="E55" s="58"/>
      <c r="F55" s="264">
        <f>SUM(G55:H55)</f>
        <v>0</v>
      </c>
      <c r="G55" s="250">
        <f>'7.1.d opbrengst grondverkoop'!F113+'7.1.d opbrengst grondverkoop'!F114</f>
        <v>0</v>
      </c>
      <c r="H55" s="192">
        <f>'7.1.e onderbouwen kostenverhaal'!E108+'7.1.e onderbouwen kostenverhaal'!F108</f>
        <v>0</v>
      </c>
      <c r="I55" s="45"/>
    </row>
    <row r="56" spans="1:9" x14ac:dyDescent="0.2">
      <c r="A56" s="237" t="s">
        <v>401</v>
      </c>
      <c r="B56" s="51"/>
      <c r="C56" s="51"/>
      <c r="D56" s="51"/>
      <c r="E56" s="58"/>
      <c r="F56" s="265">
        <f>IF(F53=0,0,F55/F53)</f>
        <v>0</v>
      </c>
      <c r="G56" s="250">
        <f t="shared" ref="G56:H56" si="2">IF(G53=0,0,G55/G53)</f>
        <v>0</v>
      </c>
      <c r="H56" s="192">
        <f t="shared" si="2"/>
        <v>0</v>
      </c>
      <c r="I56" s="45"/>
    </row>
    <row r="57" spans="1:9" x14ac:dyDescent="0.2">
      <c r="A57" s="45"/>
      <c r="B57" s="45"/>
      <c r="C57" s="45"/>
      <c r="D57" s="45"/>
      <c r="E57" s="45"/>
      <c r="F57" s="45"/>
      <c r="G57" s="45"/>
      <c r="H57" s="45"/>
      <c r="I57" s="45"/>
    </row>
    <row r="58" spans="1:9" x14ac:dyDescent="0.2">
      <c r="A58" s="51" t="s">
        <v>402</v>
      </c>
      <c r="B58" s="51"/>
      <c r="C58" s="51"/>
      <c r="D58" s="51"/>
      <c r="E58" s="58"/>
      <c r="F58" s="267">
        <f>SUM(G58:H58)</f>
        <v>0</v>
      </c>
      <c r="G58" s="266">
        <f>'7.1.d opbrengst grondverkoop'!F115</f>
        <v>0</v>
      </c>
      <c r="H58" s="72">
        <f>'7.1.e onderbouwen kostenverhaal'!G108</f>
        <v>0</v>
      </c>
      <c r="I58" s="45"/>
    </row>
    <row r="59" spans="1:9" x14ac:dyDescent="0.2">
      <c r="A59" s="51" t="s">
        <v>403</v>
      </c>
      <c r="B59" s="51"/>
      <c r="C59" s="51"/>
      <c r="D59" s="51"/>
      <c r="E59" s="58"/>
      <c r="F59" s="268">
        <f>IF(F54=0,0,F58/F54)</f>
        <v>0</v>
      </c>
      <c r="G59" s="266">
        <f t="shared" ref="G59:H59" si="3">IF(G54=0,0,G58/G54)</f>
        <v>0</v>
      </c>
      <c r="H59" s="72">
        <f t="shared" si="3"/>
        <v>0</v>
      </c>
      <c r="I59" s="45"/>
    </row>
    <row r="60" spans="1:9" x14ac:dyDescent="0.2">
      <c r="A60" s="45"/>
      <c r="B60" s="45"/>
      <c r="C60" s="45"/>
      <c r="D60" s="45"/>
      <c r="E60" s="45"/>
      <c r="F60" s="45"/>
      <c r="G60" s="45"/>
      <c r="H60" s="45"/>
      <c r="I60" s="45"/>
    </row>
    <row r="61" spans="1:9" x14ac:dyDescent="0.2">
      <c r="A61" s="45"/>
      <c r="B61" s="45"/>
      <c r="C61" s="45"/>
      <c r="D61" s="45"/>
      <c r="E61" s="45"/>
      <c r="F61" s="45"/>
      <c r="G61" s="45"/>
      <c r="H61" s="45"/>
      <c r="I61" s="45"/>
    </row>
    <row r="62" spans="1:9" ht="15.75" x14ac:dyDescent="0.2">
      <c r="A62" s="44" t="s">
        <v>463</v>
      </c>
      <c r="B62" s="45"/>
      <c r="C62" s="45"/>
      <c r="D62" s="45"/>
      <c r="E62" s="45"/>
      <c r="F62" s="45"/>
      <c r="G62" s="45"/>
      <c r="H62" s="45"/>
      <c r="I62" s="45"/>
    </row>
    <row r="63" spans="1:9" s="134" customFormat="1" x14ac:dyDescent="0.2">
      <c r="A63" s="54"/>
      <c r="B63" s="225"/>
      <c r="C63" s="225"/>
      <c r="D63" s="225"/>
      <c r="E63" s="225"/>
      <c r="F63" s="225"/>
      <c r="G63" s="194" t="s">
        <v>225</v>
      </c>
      <c r="H63" s="194" t="s">
        <v>224</v>
      </c>
      <c r="I63" s="225"/>
    </row>
    <row r="64" spans="1:9" s="134" customFormat="1" ht="12.75" thickBot="1" x14ac:dyDescent="0.25">
      <c r="A64" s="225"/>
      <c r="B64" s="225"/>
      <c r="C64" s="225"/>
      <c r="D64" s="225"/>
      <c r="E64" s="260"/>
      <c r="F64" s="225"/>
      <c r="G64" s="258" t="s">
        <v>226</v>
      </c>
      <c r="H64" s="259" t="s">
        <v>215</v>
      </c>
      <c r="I64" s="225"/>
    </row>
    <row r="65" spans="1:9" ht="14.25" thickTop="1" thickBot="1" x14ac:dyDescent="0.25">
      <c r="A65" s="45"/>
      <c r="B65" s="57"/>
      <c r="C65" s="60" t="str">
        <f>'7.1.b begroting en prognose'!E30</f>
        <v>Verkoop bouwrijpe / woonrijpe grond (onderbouwd in tabblad 7.1.d)</v>
      </c>
      <c r="D65" s="57"/>
      <c r="E65" s="234">
        <f>SUM(F65:H65)</f>
        <v>0</v>
      </c>
      <c r="G65" s="234">
        <f>'7.1.d opbrengst grondverkoop'!H120</f>
        <v>0</v>
      </c>
      <c r="H65" s="257"/>
      <c r="I65" s="45"/>
    </row>
    <row r="66" spans="1:9" ht="13.5" thickTop="1" x14ac:dyDescent="0.2">
      <c r="A66" s="45"/>
      <c r="B66" s="57"/>
      <c r="C66" s="60" t="str">
        <f>'7.1.b begroting en prognose'!E31</f>
        <v>Kostenverhaal (onderbouwd in tabblad 7.1.e)</v>
      </c>
      <c r="D66" s="57"/>
      <c r="E66" s="234">
        <f>SUM(G66:H66)</f>
        <v>0</v>
      </c>
      <c r="F66" s="60"/>
      <c r="G66" s="94"/>
      <c r="H66" s="234">
        <f>'7.1.e onderbouwen kostenverhaal'!H124</f>
        <v>0</v>
      </c>
      <c r="I66" s="45"/>
    </row>
    <row r="67" spans="1:9" x14ac:dyDescent="0.2">
      <c r="A67" s="45"/>
      <c r="B67" s="45"/>
      <c r="C67" s="45"/>
      <c r="D67" s="45"/>
      <c r="E67" s="45"/>
      <c r="F67" s="45"/>
      <c r="G67" s="45"/>
      <c r="H67" s="45"/>
      <c r="I67" s="45"/>
    </row>
  </sheetData>
  <sheetProtection algorithmName="SHA-512" hashValue="Ts18jgarArmWxvgwRFAnnCr/9XvqEI7A3RMa7GDEQZ2SoOQdZ+qtlO4As98LwH3qjJLBmWskV/oojDZDLrAuBA==" saltValue="07tzIm8aOREqCcE+rmH74g==" spinCount="100000" sheet="1" formatCells="0" formatColumns="0" formatRows="0" insertColumns="0" insertRows="0" insertHyperlinks="0" deleteColumns="0" deleteRows="0" sort="0" autoFilter="0" pivotTables="0"/>
  <mergeCells count="1">
    <mergeCell ref="A1:H2"/>
  </mergeCells>
  <conditionalFormatting sqref="B9">
    <cfRule type="iconSet" priority="3">
      <iconSet iconSet="3Symbols" showValue="0">
        <cfvo type="percent" val="0"/>
        <cfvo type="num" val="0"/>
        <cfvo type="num" val="1"/>
      </iconSet>
    </cfRule>
  </conditionalFormatting>
  <conditionalFormatting sqref="B25">
    <cfRule type="iconSet" priority="6">
      <iconSet iconSet="3Symbols" showValue="0">
        <cfvo type="percent" val="0"/>
        <cfvo type="num" val="0"/>
        <cfvo type="num" val="1"/>
      </iconSet>
    </cfRule>
  </conditionalFormatting>
  <conditionalFormatting sqref="B27">
    <cfRule type="iconSet" priority="2">
      <iconSet iconSet="3Symbols" showValue="0">
        <cfvo type="percent" val="0"/>
        <cfvo type="num" val="0"/>
        <cfvo type="num" val="1"/>
      </iconSet>
    </cfRule>
  </conditionalFormatting>
  <conditionalFormatting sqref="B31">
    <cfRule type="iconSet" priority="9">
      <iconSet iconSet="3Symbols" showValue="0">
        <cfvo type="percent" val="0"/>
        <cfvo type="num" val="0"/>
        <cfvo type="num" val="1"/>
      </iconSet>
    </cfRule>
  </conditionalFormatting>
  <conditionalFormatting sqref="B36">
    <cfRule type="iconSet" priority="1">
      <iconSet iconSet="3Symbols" showValue="0">
        <cfvo type="percent" val="0"/>
        <cfvo type="num" val="0"/>
        <cfvo type="num" val="1"/>
      </iconSet>
    </cfRule>
  </conditionalFormatting>
  <conditionalFormatting sqref="C45:C47">
    <cfRule type="iconSet" priority="1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L122"/>
  <sheetViews>
    <sheetView topLeftCell="A76" zoomScale="90" zoomScaleNormal="90" workbookViewId="0">
      <selection activeCell="A44" sqref="A44"/>
    </sheetView>
  </sheetViews>
  <sheetFormatPr defaultColWidth="0" defaultRowHeight="12" zeroHeight="1" x14ac:dyDescent="0.2"/>
  <cols>
    <col min="1" max="1" width="61.83203125" style="12" customWidth="1"/>
    <col min="2" max="2" width="5.83203125" style="12" customWidth="1"/>
    <col min="3" max="3" width="16.6640625" style="12" customWidth="1"/>
    <col min="4" max="4" width="1.33203125" style="12" customWidth="1"/>
    <col min="5" max="8" width="28.83203125" style="12" customWidth="1"/>
    <col min="9" max="9" width="3.83203125" style="12" customWidth="1"/>
    <col min="10" max="16384" width="9.33203125" style="12" hidden="1"/>
  </cols>
  <sheetData>
    <row r="1" spans="1:9" x14ac:dyDescent="0.2">
      <c r="A1" s="410" t="s">
        <v>465</v>
      </c>
      <c r="B1" s="410"/>
      <c r="C1" s="410"/>
      <c r="D1" s="410"/>
      <c r="E1" s="410"/>
      <c r="F1" s="410"/>
      <c r="G1" s="410"/>
      <c r="H1" s="410"/>
      <c r="I1" s="45"/>
    </row>
    <row r="2" spans="1:9" x14ac:dyDescent="0.2">
      <c r="A2" s="410"/>
      <c r="B2" s="410"/>
      <c r="C2" s="410"/>
      <c r="D2" s="410"/>
      <c r="E2" s="410"/>
      <c r="F2" s="410"/>
      <c r="G2" s="410"/>
      <c r="H2" s="410"/>
      <c r="I2" s="45"/>
    </row>
    <row r="3" spans="1:9" ht="26.25" x14ac:dyDescent="0.2">
      <c r="A3" s="284"/>
      <c r="B3" s="284"/>
      <c r="C3" s="284"/>
      <c r="D3" s="284"/>
      <c r="E3" s="284"/>
      <c r="F3" s="284"/>
      <c r="G3" s="284"/>
      <c r="H3" s="284"/>
      <c r="I3" s="45"/>
    </row>
    <row r="4" spans="1:9" ht="15.75" x14ac:dyDescent="0.2">
      <c r="A4" s="274" t="s">
        <v>292</v>
      </c>
      <c r="B4" s="274"/>
      <c r="C4" s="274"/>
      <c r="D4" s="274"/>
      <c r="E4" s="276"/>
      <c r="F4" s="276"/>
      <c r="G4" s="276"/>
      <c r="H4" s="279" t="str">
        <f>'7.1.a instructieblad'!$B$6</f>
        <v>…</v>
      </c>
      <c r="I4" s="45"/>
    </row>
    <row r="5" spans="1:9" s="134" customFormat="1" x14ac:dyDescent="0.2">
      <c r="A5" s="225"/>
      <c r="B5" s="225"/>
      <c r="C5" s="225"/>
      <c r="D5" s="225"/>
      <c r="E5" s="225"/>
      <c r="F5" s="225"/>
      <c r="G5" s="225"/>
      <c r="H5" s="281" t="str">
        <f>'7.1.a instructieblad'!$B$8</f>
        <v>…</v>
      </c>
      <c r="I5" s="225"/>
    </row>
    <row r="6" spans="1:9" ht="12.75" x14ac:dyDescent="0.2">
      <c r="A6" s="280" t="s">
        <v>44</v>
      </c>
      <c r="B6" s="55"/>
      <c r="C6" s="55"/>
      <c r="D6" s="225"/>
      <c r="E6" s="225"/>
      <c r="F6" s="282"/>
      <c r="G6" s="282"/>
      <c r="H6" s="281" t="str">
        <f>'7.1.a instructieblad'!$B$4</f>
        <v>gemeente …</v>
      </c>
      <c r="I6" s="52"/>
    </row>
    <row r="7" spans="1:9" x14ac:dyDescent="0.2">
      <c r="A7" s="282" t="s">
        <v>121</v>
      </c>
      <c r="B7" s="283"/>
      <c r="C7" s="283"/>
      <c r="D7" s="225"/>
      <c r="E7" s="242">
        <f>'7.1.c plangebied +ruimtegebruik'!E7</f>
        <v>0</v>
      </c>
      <c r="F7" s="282"/>
      <c r="G7" s="282"/>
      <c r="H7" s="282"/>
      <c r="I7" s="52"/>
    </row>
    <row r="8" spans="1:9" x14ac:dyDescent="0.2">
      <c r="A8" s="282" t="s">
        <v>122</v>
      </c>
      <c r="B8" s="283"/>
      <c r="C8" s="283"/>
      <c r="D8" s="225"/>
      <c r="E8" s="242">
        <f>'7.1.c plangebied +ruimtegebruik'!E8</f>
        <v>0</v>
      </c>
      <c r="F8" s="282"/>
      <c r="G8" s="282"/>
      <c r="H8" s="282"/>
      <c r="I8" s="52"/>
    </row>
    <row r="9" spans="1:9" x14ac:dyDescent="0.2">
      <c r="A9" s="193" t="s">
        <v>210</v>
      </c>
      <c r="B9" s="50"/>
      <c r="C9" s="50"/>
      <c r="D9" s="225"/>
      <c r="E9" s="219">
        <f>'7.1.c plangebied +ruimtegebruik'!E9</f>
        <v>0</v>
      </c>
      <c r="F9" s="67" t="s">
        <v>60</v>
      </c>
      <c r="G9" s="282"/>
      <c r="H9" s="282"/>
      <c r="I9" s="52"/>
    </row>
    <row r="10" spans="1:9" x14ac:dyDescent="0.2">
      <c r="A10" s="52"/>
      <c r="B10" s="52"/>
      <c r="C10" s="52"/>
      <c r="D10" s="52"/>
      <c r="E10" s="52"/>
      <c r="F10" s="52"/>
      <c r="G10" s="45"/>
      <c r="H10" s="45"/>
      <c r="I10" s="45"/>
    </row>
    <row r="11" spans="1:9" ht="12.75" x14ac:dyDescent="0.2">
      <c r="A11" s="47" t="s">
        <v>386</v>
      </c>
      <c r="B11" s="47"/>
      <c r="C11" s="47"/>
      <c r="D11" s="47"/>
      <c r="E11" s="194" t="s">
        <v>239</v>
      </c>
      <c r="F11" s="194"/>
      <c r="G11" s="45"/>
      <c r="H11" s="194" t="s">
        <v>217</v>
      </c>
      <c r="I11" s="45"/>
    </row>
    <row r="12" spans="1:9" x14ac:dyDescent="0.2">
      <c r="A12" s="52"/>
      <c r="B12" s="52"/>
      <c r="C12" s="52"/>
      <c r="D12" s="52"/>
      <c r="F12" s="45"/>
      <c r="G12" s="58" t="s">
        <v>29</v>
      </c>
      <c r="H12" s="58" t="s">
        <v>30</v>
      </c>
      <c r="I12" s="45"/>
    </row>
    <row r="13" spans="1:9" x14ac:dyDescent="0.2">
      <c r="A13" s="52" t="s">
        <v>363</v>
      </c>
      <c r="B13" s="52"/>
      <c r="C13" s="52"/>
      <c r="D13" s="52"/>
      <c r="E13" s="82">
        <f>IF(E9=0,0,E14/E9)</f>
        <v>0</v>
      </c>
      <c r="F13" s="48" t="s">
        <v>61</v>
      </c>
      <c r="G13" s="82">
        <f>IF(C50=0,0,G14/C50)</f>
        <v>0</v>
      </c>
      <c r="H13" s="82">
        <f>IF(C50=0,0,H14/C50)</f>
        <v>0</v>
      </c>
      <c r="I13" s="45"/>
    </row>
    <row r="14" spans="1:9" x14ac:dyDescent="0.2">
      <c r="A14" s="50" t="s">
        <v>124</v>
      </c>
      <c r="B14" s="50"/>
      <c r="C14" s="217">
        <f>SUM(C15:C19)</f>
        <v>0</v>
      </c>
      <c r="D14" s="50"/>
      <c r="E14" s="71">
        <f>'7.1.c plangebied +ruimtegebruik'!G23</f>
        <v>0</v>
      </c>
      <c r="F14" s="48" t="s">
        <v>218</v>
      </c>
      <c r="G14" s="221">
        <f>E50+F50+G50</f>
        <v>0</v>
      </c>
      <c r="H14" s="221">
        <f>H50</f>
        <v>0</v>
      </c>
      <c r="I14" s="45"/>
    </row>
    <row r="15" spans="1:9" x14ac:dyDescent="0.2">
      <c r="A15" s="52" t="s">
        <v>119</v>
      </c>
      <c r="B15" s="52"/>
      <c r="C15" s="218">
        <f>IF(E$22=0,0,E15/E$22)</f>
        <v>0</v>
      </c>
      <c r="D15" s="52"/>
      <c r="E15" s="196">
        <f>'7.1.c plangebied +ruimtegebruik'!G24</f>
        <v>0</v>
      </c>
      <c r="F15" s="45" t="s">
        <v>63</v>
      </c>
      <c r="G15" s="223">
        <f>E48+F48+G48</f>
        <v>0</v>
      </c>
      <c r="H15" s="223">
        <f>H48</f>
        <v>0</v>
      </c>
      <c r="I15" s="45"/>
    </row>
    <row r="16" spans="1:9" x14ac:dyDescent="0.2">
      <c r="A16" s="66" t="s">
        <v>404</v>
      </c>
      <c r="B16" s="66"/>
      <c r="C16" s="218">
        <f>IF(E$22=0,0,E16/E$22)</f>
        <v>0</v>
      </c>
      <c r="D16" s="66"/>
      <c r="E16" s="196">
        <f>E14-E15</f>
        <v>0</v>
      </c>
      <c r="F16" s="45" t="s">
        <v>64</v>
      </c>
      <c r="G16" s="224">
        <f>E49+F49+G49</f>
        <v>0</v>
      </c>
      <c r="H16" s="224">
        <f>H49</f>
        <v>0</v>
      </c>
      <c r="I16" s="45"/>
    </row>
    <row r="17" spans="1:9" x14ac:dyDescent="0.2">
      <c r="A17" s="53" t="s">
        <v>182</v>
      </c>
      <c r="B17" s="52"/>
      <c r="C17" s="52"/>
      <c r="D17" s="52"/>
      <c r="E17" s="196">
        <f>'7.1.c plangebied +ruimtegebruik'!G26</f>
        <v>0</v>
      </c>
      <c r="F17" s="45" t="s">
        <v>65</v>
      </c>
      <c r="G17" s="214">
        <f>SUM(E54:G54,E64:G64,E73:G73,E82:G82)</f>
        <v>0</v>
      </c>
      <c r="H17" s="214">
        <f>H54+H64+H73+H82</f>
        <v>0</v>
      </c>
      <c r="I17" s="45"/>
    </row>
    <row r="18" spans="1:9" x14ac:dyDescent="0.2">
      <c r="A18" s="322" t="s">
        <v>120</v>
      </c>
      <c r="B18" s="49"/>
      <c r="C18" s="49"/>
      <c r="D18" s="49"/>
      <c r="E18" s="196">
        <f>E16-E17</f>
        <v>0</v>
      </c>
      <c r="F18" s="67" t="s">
        <v>118</v>
      </c>
      <c r="G18" s="222">
        <f>IF(G14=0,0,G17/G14)</f>
        <v>0</v>
      </c>
      <c r="H18" s="222">
        <f>IF(H14=0,0,H17/H14)</f>
        <v>0</v>
      </c>
      <c r="I18" s="45"/>
    </row>
    <row r="19" spans="1:9" s="49" customFormat="1" x14ac:dyDescent="0.2">
      <c r="E19" s="54"/>
    </row>
    <row r="20" spans="1:9" s="45" customFormat="1" ht="12.75" x14ac:dyDescent="0.2">
      <c r="A20" s="47" t="s">
        <v>387</v>
      </c>
      <c r="B20" s="47"/>
      <c r="C20" s="47"/>
      <c r="D20" s="53"/>
      <c r="E20" s="194" t="s">
        <v>239</v>
      </c>
      <c r="G20" s="12"/>
      <c r="H20" s="194" t="s">
        <v>239</v>
      </c>
    </row>
    <row r="21" spans="1:9" s="45" customFormat="1" x14ac:dyDescent="0.2">
      <c r="G21" s="228" t="s">
        <v>364</v>
      </c>
      <c r="H21" s="221">
        <f>G14+H14</f>
        <v>0</v>
      </c>
    </row>
    <row r="22" spans="1:9" x14ac:dyDescent="0.2">
      <c r="A22" s="50" t="s">
        <v>126</v>
      </c>
      <c r="B22" s="50"/>
      <c r="C22" s="217">
        <f>SUM(C23:C27)</f>
        <v>0</v>
      </c>
      <c r="D22" s="53"/>
      <c r="E22" s="71">
        <f>E14</f>
        <v>0</v>
      </c>
      <c r="F22" s="48" t="s">
        <v>71</v>
      </c>
      <c r="G22" s="228" t="s">
        <v>291</v>
      </c>
      <c r="H22" s="363">
        <f>E116</f>
        <v>0</v>
      </c>
      <c r="I22" s="45"/>
    </row>
    <row r="23" spans="1:9" x14ac:dyDescent="0.2">
      <c r="A23" s="52" t="s">
        <v>127</v>
      </c>
      <c r="B23" s="52"/>
      <c r="C23" s="66"/>
      <c r="D23" s="53"/>
      <c r="E23" s="71">
        <f>SUM(E24:E26)</f>
        <v>0</v>
      </c>
      <c r="F23" s="45" t="s">
        <v>67</v>
      </c>
      <c r="G23" s="45"/>
      <c r="H23" s="45"/>
      <c r="I23" s="45"/>
    </row>
    <row r="24" spans="1:9" x14ac:dyDescent="0.2">
      <c r="A24" s="53" t="s">
        <v>128</v>
      </c>
      <c r="B24" s="52"/>
      <c r="C24" s="218">
        <f>IF(E$22=0,0,E24/E$22)</f>
        <v>0</v>
      </c>
      <c r="D24" s="53"/>
      <c r="E24" s="196">
        <f>'7.1.c plangebied +ruimtegebruik'!G33</f>
        <v>0</v>
      </c>
      <c r="F24" s="45" t="s">
        <v>68</v>
      </c>
      <c r="G24" s="228" t="s">
        <v>195</v>
      </c>
      <c r="H24" s="226">
        <f>H17+G17</f>
        <v>0</v>
      </c>
      <c r="I24" s="45"/>
    </row>
    <row r="25" spans="1:9" x14ac:dyDescent="0.2">
      <c r="A25" s="321" t="s">
        <v>129</v>
      </c>
      <c r="B25" s="66"/>
      <c r="C25" s="218">
        <f t="shared" ref="C25:C27" si="0">IF(E$22=0,0,E25/E$22)</f>
        <v>0</v>
      </c>
      <c r="D25" s="53"/>
      <c r="E25" s="196">
        <f>'7.1.c plangebied +ruimtegebruik'!G34</f>
        <v>0</v>
      </c>
      <c r="F25" s="45" t="s">
        <v>69</v>
      </c>
      <c r="G25" s="228" t="s">
        <v>196</v>
      </c>
      <c r="H25" s="226">
        <f>E108</f>
        <v>0</v>
      </c>
      <c r="I25" s="45"/>
    </row>
    <row r="26" spans="1:9" x14ac:dyDescent="0.2">
      <c r="A26" s="321" t="s">
        <v>130</v>
      </c>
      <c r="B26" s="66"/>
      <c r="C26" s="218">
        <f t="shared" si="0"/>
        <v>0</v>
      </c>
      <c r="D26" s="53"/>
      <c r="E26" s="196">
        <f>'7.1.c plangebied +ruimtegebruik'!G35</f>
        <v>0</v>
      </c>
      <c r="F26" s="45" t="s">
        <v>70</v>
      </c>
      <c r="G26" s="228" t="s">
        <v>197</v>
      </c>
      <c r="H26" s="227">
        <f>F113+F114</f>
        <v>0</v>
      </c>
      <c r="I26" s="45"/>
    </row>
    <row r="27" spans="1:9" x14ac:dyDescent="0.2">
      <c r="A27" s="52" t="s">
        <v>131</v>
      </c>
      <c r="B27" s="244">
        <f>IF(E27&lt;0,-3,3)</f>
        <v>3</v>
      </c>
      <c r="C27" s="218">
        <f t="shared" si="0"/>
        <v>0</v>
      </c>
      <c r="D27" s="53"/>
      <c r="E27" s="71">
        <f>E22-E23</f>
        <v>0</v>
      </c>
      <c r="F27" s="45" t="s">
        <v>72</v>
      </c>
      <c r="G27" s="56" t="s">
        <v>194</v>
      </c>
      <c r="H27" s="214">
        <f>SUM(H24:H26)</f>
        <v>0</v>
      </c>
      <c r="I27" s="45"/>
    </row>
    <row r="28" spans="1:9" x14ac:dyDescent="0.2">
      <c r="A28" s="53"/>
      <c r="B28" s="45"/>
      <c r="C28" s="45"/>
      <c r="D28" s="45"/>
      <c r="E28" s="45"/>
      <c r="F28" s="45"/>
      <c r="G28" s="45"/>
      <c r="H28" s="45"/>
      <c r="I28" s="45"/>
    </row>
    <row r="29" spans="1:9" x14ac:dyDescent="0.2">
      <c r="A29" s="52" t="s">
        <v>132</v>
      </c>
      <c r="B29" s="52"/>
      <c r="C29" s="211"/>
      <c r="D29" s="211"/>
      <c r="E29" s="216">
        <f>C54+C64+C73+C82+E108+F114</f>
        <v>0</v>
      </c>
      <c r="F29" s="220"/>
      <c r="G29" s="56" t="s">
        <v>198</v>
      </c>
      <c r="H29" s="229">
        <f>IF(E22=0,0,C50/(E22/10000))</f>
        <v>0</v>
      </c>
      <c r="I29" s="45"/>
    </row>
    <row r="30" spans="1:9" x14ac:dyDescent="0.2">
      <c r="A30" s="52" t="s">
        <v>133</v>
      </c>
      <c r="B30" s="52"/>
      <c r="C30" s="211"/>
      <c r="D30" s="211"/>
      <c r="E30" s="216">
        <f>F114</f>
        <v>0</v>
      </c>
      <c r="F30" s="220"/>
      <c r="G30" s="56" t="s">
        <v>200</v>
      </c>
      <c r="H30" s="230">
        <f>IF(E22=0,0,((H24+H25+F114)/E22))</f>
        <v>0</v>
      </c>
      <c r="I30" s="45"/>
    </row>
    <row r="31" spans="1:9" x14ac:dyDescent="0.2">
      <c r="A31" s="51"/>
      <c r="B31" s="51"/>
      <c r="C31" s="51"/>
      <c r="D31" s="51"/>
      <c r="E31" s="213"/>
      <c r="F31" s="45"/>
      <c r="G31" s="56" t="s">
        <v>199</v>
      </c>
      <c r="H31" s="230">
        <f>IF(E22=0,0,H27/E22)</f>
        <v>0</v>
      </c>
      <c r="I31" s="45"/>
    </row>
    <row r="32" spans="1:9" ht="12.75" x14ac:dyDescent="0.2">
      <c r="A32" s="47" t="s">
        <v>208</v>
      </c>
      <c r="B32" s="51"/>
      <c r="C32" s="51"/>
      <c r="D32" s="51"/>
      <c r="E32" s="213"/>
      <c r="F32" s="45"/>
      <c r="G32" s="45"/>
      <c r="H32" s="45"/>
      <c r="I32" s="45"/>
    </row>
    <row r="33" spans="1:9" x14ac:dyDescent="0.2">
      <c r="A33" s="51"/>
      <c r="B33" s="51"/>
      <c r="C33" s="51"/>
      <c r="D33" s="51"/>
      <c r="E33" s="213" t="s">
        <v>209</v>
      </c>
      <c r="F33" s="45"/>
      <c r="G33" s="58" t="s">
        <v>205</v>
      </c>
      <c r="H33" s="58" t="s">
        <v>203</v>
      </c>
      <c r="I33" s="45"/>
    </row>
    <row r="34" spans="1:9" x14ac:dyDescent="0.2">
      <c r="A34" s="49" t="s">
        <v>201</v>
      </c>
      <c r="B34" s="51"/>
      <c r="C34" s="51"/>
      <c r="D34" s="51"/>
      <c r="E34" s="238">
        <f>C56+C66+C75+C84</f>
        <v>0</v>
      </c>
      <c r="F34" s="45"/>
      <c r="G34" s="238">
        <f>IF(C50=0,0,E34/C50)</f>
        <v>0</v>
      </c>
      <c r="H34" s="240">
        <f>IF(H24=0,0,E34/H24)</f>
        <v>0</v>
      </c>
      <c r="I34" s="45"/>
    </row>
    <row r="35" spans="1:9" x14ac:dyDescent="0.2">
      <c r="A35" s="49" t="s">
        <v>202</v>
      </c>
      <c r="B35" s="51"/>
      <c r="C35" s="51"/>
      <c r="D35" s="51"/>
      <c r="E35" s="238">
        <f>G108</f>
        <v>0</v>
      </c>
      <c r="F35" s="45"/>
      <c r="H35" s="240">
        <f>IF(E108=0,0,E35/E108)</f>
        <v>0</v>
      </c>
      <c r="I35" s="45"/>
    </row>
    <row r="36" spans="1:9" x14ac:dyDescent="0.2">
      <c r="A36" s="49" t="s">
        <v>227</v>
      </c>
      <c r="B36" s="51"/>
      <c r="C36" s="51"/>
      <c r="D36" s="51"/>
      <c r="E36" s="239">
        <f>H116</f>
        <v>0</v>
      </c>
      <c r="F36" s="45"/>
      <c r="G36" s="238">
        <f>IF(E116=0,0,E36/E116)</f>
        <v>0</v>
      </c>
      <c r="H36" s="240">
        <f>IF(H26=0,0,E36/H26)</f>
        <v>0</v>
      </c>
      <c r="I36" s="45"/>
    </row>
    <row r="37" spans="1:9" x14ac:dyDescent="0.2">
      <c r="A37" s="193" t="s">
        <v>204</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206</v>
      </c>
      <c r="B39" s="51"/>
      <c r="C39" s="51"/>
      <c r="D39" s="51"/>
      <c r="E39" s="240">
        <f>IF(E27=0,0,E37/E27)</f>
        <v>0</v>
      </c>
      <c r="F39" s="45" t="s">
        <v>207</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319</v>
      </c>
      <c r="B43" s="274"/>
      <c r="C43" s="274"/>
      <c r="D43" s="274"/>
      <c r="E43" s="276"/>
      <c r="F43" s="276"/>
      <c r="G43" s="276"/>
      <c r="H43" s="276"/>
      <c r="I43" s="45"/>
    </row>
    <row r="44" spans="1:9" x14ac:dyDescent="0.2">
      <c r="A44" s="68" t="str">
        <f>CONCATENATE("N.B. alle bedragen invullen op huidig prijspeil, zijnde: 1-7-",YEAR('7.1.b begroting en prognose'!J6))</f>
        <v>N.B. alle bedragen invullen op huidig prijspeil, zijnde: 1-7-2025</v>
      </c>
      <c r="B44" s="68"/>
      <c r="C44" s="68"/>
      <c r="D44" s="68"/>
      <c r="E44" s="45"/>
      <c r="F44" s="45"/>
      <c r="G44" s="45"/>
      <c r="H44" s="63"/>
      <c r="I44" s="45"/>
    </row>
    <row r="45" spans="1:9" x14ac:dyDescent="0.2">
      <c r="A45" s="83" t="s">
        <v>321</v>
      </c>
      <c r="B45" s="83"/>
      <c r="C45" s="83"/>
      <c r="D45" s="83"/>
      <c r="E45" s="45"/>
      <c r="F45" s="45"/>
      <c r="G45" s="45"/>
      <c r="H45" s="45"/>
      <c r="I45" s="45"/>
    </row>
    <row r="46" spans="1:9" x14ac:dyDescent="0.2">
      <c r="A46" s="209"/>
      <c r="B46" s="209"/>
      <c r="C46" s="209"/>
      <c r="D46" s="51"/>
      <c r="E46" s="244">
        <f>IF(E50=(E53+E63+E72+E81),3,-3)</f>
        <v>3</v>
      </c>
      <c r="F46" s="244">
        <f t="shared" ref="F46:H46" si="1">IF(F50=(F53+F63+F72+F81),3,-3)</f>
        <v>3</v>
      </c>
      <c r="G46" s="244">
        <f t="shared" si="1"/>
        <v>3</v>
      </c>
      <c r="H46" s="244">
        <f t="shared" si="1"/>
        <v>3</v>
      </c>
      <c r="I46" s="45"/>
    </row>
    <row r="47" spans="1:9" x14ac:dyDescent="0.2">
      <c r="A47" s="56" t="s">
        <v>46</v>
      </c>
      <c r="B47" s="54"/>
      <c r="C47" s="58" t="s">
        <v>193</v>
      </c>
      <c r="D47" s="51"/>
      <c r="E47" s="58" t="s">
        <v>47</v>
      </c>
      <c r="F47" s="58" t="s">
        <v>48</v>
      </c>
      <c r="G47" s="58" t="s">
        <v>49</v>
      </c>
      <c r="H47" s="58" t="s">
        <v>30</v>
      </c>
      <c r="I47" s="45"/>
    </row>
    <row r="48" spans="1:9" x14ac:dyDescent="0.2">
      <c r="A48" s="51" t="s">
        <v>111</v>
      </c>
      <c r="B48" s="51"/>
      <c r="C48" s="73">
        <f t="shared" ref="C48:C49" si="2">SUM(E48:H48)</f>
        <v>0</v>
      </c>
      <c r="D48" s="51"/>
      <c r="E48" s="7">
        <v>0</v>
      </c>
      <c r="F48" s="7">
        <v>0</v>
      </c>
      <c r="G48" s="7">
        <v>0</v>
      </c>
      <c r="H48" s="7">
        <v>0</v>
      </c>
      <c r="I48" s="45"/>
    </row>
    <row r="49" spans="1:9" x14ac:dyDescent="0.2">
      <c r="A49" s="51" t="s">
        <v>112</v>
      </c>
      <c r="B49" s="51"/>
      <c r="C49" s="285">
        <f t="shared" si="2"/>
        <v>0</v>
      </c>
      <c r="D49" s="51"/>
      <c r="E49" s="286">
        <v>0</v>
      </c>
      <c r="F49" s="286">
        <v>0</v>
      </c>
      <c r="G49" s="286">
        <v>0</v>
      </c>
      <c r="H49" s="286">
        <v>0</v>
      </c>
      <c r="I49" s="45"/>
    </row>
    <row r="50" spans="1:9" x14ac:dyDescent="0.2">
      <c r="A50" s="197" t="s">
        <v>241</v>
      </c>
      <c r="B50" s="193"/>
      <c r="C50" s="76">
        <f>SUM(E50:H50)</f>
        <v>0</v>
      </c>
      <c r="D50" s="51"/>
      <c r="E50" s="354">
        <f>SUM(E48:E49)</f>
        <v>0</v>
      </c>
      <c r="F50" s="354">
        <f t="shared" ref="F50:H50" si="3">SUM(F48:F49)</f>
        <v>0</v>
      </c>
      <c r="G50" s="354">
        <f t="shared" si="3"/>
        <v>0</v>
      </c>
      <c r="H50" s="354">
        <f t="shared" si="3"/>
        <v>0</v>
      </c>
      <c r="I50" s="45"/>
    </row>
    <row r="51" spans="1:9" x14ac:dyDescent="0.2">
      <c r="A51" s="51"/>
      <c r="B51" s="51"/>
      <c r="C51" s="51"/>
      <c r="D51" s="51"/>
      <c r="E51" s="62"/>
      <c r="F51" s="62"/>
      <c r="G51" s="62"/>
      <c r="H51" s="62"/>
      <c r="I51" s="45"/>
    </row>
    <row r="52" spans="1:9" x14ac:dyDescent="0.2">
      <c r="A52" s="55" t="s">
        <v>50</v>
      </c>
      <c r="B52" s="50"/>
      <c r="C52" s="58" t="s">
        <v>193</v>
      </c>
      <c r="D52" s="50"/>
      <c r="E52" s="58" t="s">
        <v>47</v>
      </c>
      <c r="F52" s="58" t="s">
        <v>48</v>
      </c>
      <c r="G52" s="58" t="s">
        <v>49</v>
      </c>
      <c r="H52" s="58" t="s">
        <v>30</v>
      </c>
      <c r="I52" s="45"/>
    </row>
    <row r="53" spans="1:9" x14ac:dyDescent="0.2">
      <c r="A53" s="50" t="s">
        <v>144</v>
      </c>
      <c r="B53" s="50"/>
      <c r="C53" s="74">
        <f>SUM(E53:H53)</f>
        <v>0</v>
      </c>
      <c r="D53" s="50"/>
      <c r="E53" s="74">
        <f>E48</f>
        <v>0</v>
      </c>
      <c r="F53" s="74">
        <f>F48</f>
        <v>0</v>
      </c>
      <c r="G53" s="74">
        <f>G48</f>
        <v>0</v>
      </c>
      <c r="H53" s="74">
        <f>H48</f>
        <v>0</v>
      </c>
      <c r="I53" s="45"/>
    </row>
    <row r="54" spans="1:9" x14ac:dyDescent="0.2">
      <c r="A54" s="51" t="s">
        <v>179</v>
      </c>
      <c r="B54" s="51"/>
      <c r="C54" s="214">
        <f>SUM(E54:H54)</f>
        <v>0</v>
      </c>
      <c r="D54" s="51"/>
      <c r="E54" s="6">
        <v>0</v>
      </c>
      <c r="F54" s="6">
        <v>0</v>
      </c>
      <c r="G54" s="6">
        <v>0</v>
      </c>
      <c r="H54" s="6">
        <v>0</v>
      </c>
      <c r="I54" s="45"/>
    </row>
    <row r="55" spans="1:9" x14ac:dyDescent="0.2">
      <c r="A55" s="51" t="s">
        <v>137</v>
      </c>
      <c r="B55" s="51"/>
      <c r="C55" s="51"/>
      <c r="D55" s="51"/>
      <c r="E55" s="8">
        <v>0</v>
      </c>
      <c r="F55" s="8">
        <v>0</v>
      </c>
      <c r="G55" s="8">
        <v>0</v>
      </c>
      <c r="H55" s="8">
        <v>0</v>
      </c>
      <c r="I55" s="45"/>
    </row>
    <row r="56" spans="1:9" x14ac:dyDescent="0.2">
      <c r="A56" s="51" t="s">
        <v>138</v>
      </c>
      <c r="B56" s="51"/>
      <c r="C56" s="215">
        <f>SUM(E56:H56)</f>
        <v>0</v>
      </c>
      <c r="D56" s="51"/>
      <c r="E56" s="8">
        <v>0</v>
      </c>
      <c r="F56" s="8">
        <v>0</v>
      </c>
      <c r="G56" s="8">
        <v>0</v>
      </c>
      <c r="H56" s="8">
        <v>0</v>
      </c>
      <c r="I56" s="45"/>
    </row>
    <row r="57" spans="1:9" x14ac:dyDescent="0.2">
      <c r="A57" s="51" t="s">
        <v>181</v>
      </c>
      <c r="B57" s="51"/>
      <c r="C57" s="51"/>
      <c r="D57" s="51"/>
      <c r="E57" s="192">
        <f>IF(E53=0,0,E54/E53)</f>
        <v>0</v>
      </c>
      <c r="F57" s="192">
        <f t="shared" ref="F57:H57" si="4">IF(F53=0,0,F54/F53)</f>
        <v>0</v>
      </c>
      <c r="G57" s="192">
        <f t="shared" si="4"/>
        <v>0</v>
      </c>
      <c r="H57" s="192">
        <f t="shared" si="4"/>
        <v>0</v>
      </c>
      <c r="I57" s="45"/>
    </row>
    <row r="58" spans="1:9" x14ac:dyDescent="0.2">
      <c r="A58" s="51" t="s">
        <v>405</v>
      </c>
      <c r="B58" s="51"/>
      <c r="C58" s="51"/>
      <c r="D58" s="51"/>
      <c r="E58" s="75">
        <f>IF(E53=0,0,E55/E53)</f>
        <v>0</v>
      </c>
      <c r="F58" s="75">
        <f t="shared" ref="F58:H58" si="5">IF(F53=0,0,F55/F53)</f>
        <v>0</v>
      </c>
      <c r="G58" s="75">
        <f t="shared" si="5"/>
        <v>0</v>
      </c>
      <c r="H58" s="75">
        <f t="shared" si="5"/>
        <v>0</v>
      </c>
      <c r="I58" s="45"/>
    </row>
    <row r="59" spans="1:9" x14ac:dyDescent="0.2">
      <c r="A59" s="51" t="s">
        <v>189</v>
      </c>
      <c r="B59" s="51"/>
      <c r="C59" s="51"/>
      <c r="D59" s="51"/>
      <c r="E59" s="212">
        <f>IF(E58=0,0,E60/E58)</f>
        <v>0</v>
      </c>
      <c r="F59" s="212">
        <f t="shared" ref="F59:H59" si="6">IF(F58=0,0,F60/F58)</f>
        <v>0</v>
      </c>
      <c r="G59" s="212">
        <f t="shared" si="6"/>
        <v>0</v>
      </c>
      <c r="H59" s="212">
        <f t="shared" si="6"/>
        <v>0</v>
      </c>
      <c r="I59" s="45"/>
    </row>
    <row r="60" spans="1:9" x14ac:dyDescent="0.2">
      <c r="A60" s="51" t="s">
        <v>75</v>
      </c>
      <c r="B60" s="51"/>
      <c r="C60" s="51"/>
      <c r="D60" s="51"/>
      <c r="E60" s="75">
        <f>IF(E53=0,0,E56/E53)</f>
        <v>0</v>
      </c>
      <c r="F60" s="75">
        <f>IF(F53=0,0,F56/F53)</f>
        <v>0</v>
      </c>
      <c r="G60" s="75">
        <f>IF(G53=0,0,G56/G53)</f>
        <v>0</v>
      </c>
      <c r="H60" s="75">
        <f>IF(H53=0,0,H56/H53)</f>
        <v>0</v>
      </c>
      <c r="I60" s="45"/>
    </row>
    <row r="61" spans="1:9" x14ac:dyDescent="0.2">
      <c r="A61" s="51"/>
      <c r="B61" s="51"/>
      <c r="C61" s="51"/>
      <c r="D61" s="51"/>
      <c r="E61" s="45"/>
      <c r="F61" s="45"/>
      <c r="G61" s="45"/>
      <c r="H61" s="45"/>
      <c r="I61" s="45"/>
    </row>
    <row r="62" spans="1:9" x14ac:dyDescent="0.2">
      <c r="A62" s="55" t="s">
        <v>51</v>
      </c>
      <c r="B62" s="50"/>
      <c r="C62" s="58" t="s">
        <v>193</v>
      </c>
      <c r="D62" s="50"/>
      <c r="E62" s="58" t="s">
        <v>47</v>
      </c>
      <c r="F62" s="58" t="s">
        <v>48</v>
      </c>
      <c r="G62" s="58" t="s">
        <v>49</v>
      </c>
      <c r="H62" s="58" t="s">
        <v>30</v>
      </c>
      <c r="I62" s="45"/>
    </row>
    <row r="63" spans="1:9" s="37" customFormat="1" x14ac:dyDescent="0.2">
      <c r="A63" s="50" t="s">
        <v>145</v>
      </c>
      <c r="B63" s="50"/>
      <c r="C63" s="74">
        <f>SUM(E63:H63)</f>
        <v>0</v>
      </c>
      <c r="D63" s="50"/>
      <c r="E63" s="9">
        <v>0</v>
      </c>
      <c r="F63" s="9">
        <v>0</v>
      </c>
      <c r="G63" s="9">
        <v>0</v>
      </c>
      <c r="H63" s="9">
        <v>0</v>
      </c>
      <c r="I63" s="54"/>
    </row>
    <row r="64" spans="1:9" s="37" customFormat="1" x14ac:dyDescent="0.2">
      <c r="A64" s="51" t="s">
        <v>179</v>
      </c>
      <c r="B64" s="51"/>
      <c r="C64" s="214">
        <f>SUM(E64:H64)</f>
        <v>0</v>
      </c>
      <c r="D64" s="51"/>
      <c r="E64" s="6">
        <v>0</v>
      </c>
      <c r="F64" s="6">
        <v>0</v>
      </c>
      <c r="G64" s="6">
        <v>0</v>
      </c>
      <c r="H64" s="6">
        <v>0</v>
      </c>
      <c r="I64" s="54"/>
    </row>
    <row r="65" spans="1:12" x14ac:dyDescent="0.2">
      <c r="A65" s="51" t="s">
        <v>139</v>
      </c>
      <c r="B65" s="51"/>
      <c r="C65" s="51"/>
      <c r="D65" s="51"/>
      <c r="E65" s="8">
        <v>0</v>
      </c>
      <c r="F65" s="8">
        <v>0</v>
      </c>
      <c r="G65" s="8">
        <v>0</v>
      </c>
      <c r="H65" s="8">
        <v>0</v>
      </c>
      <c r="I65" s="45"/>
    </row>
    <row r="66" spans="1:12" x14ac:dyDescent="0.2">
      <c r="A66" s="51" t="s">
        <v>140</v>
      </c>
      <c r="B66" s="51"/>
      <c r="C66" s="215">
        <f>SUM(E66:H66)</f>
        <v>0</v>
      </c>
      <c r="D66" s="51"/>
      <c r="E66" s="8">
        <v>0</v>
      </c>
      <c r="F66" s="8">
        <v>0</v>
      </c>
      <c r="G66" s="8">
        <v>0</v>
      </c>
      <c r="H66" s="8">
        <v>0</v>
      </c>
      <c r="I66" s="45"/>
    </row>
    <row r="67" spans="1:12" x14ac:dyDescent="0.2">
      <c r="A67" s="51" t="s">
        <v>180</v>
      </c>
      <c r="B67" s="51"/>
      <c r="C67" s="51"/>
      <c r="D67" s="51"/>
      <c r="E67" s="192">
        <f>IF(E63=0,0,E64/E63)</f>
        <v>0</v>
      </c>
      <c r="F67" s="192">
        <f t="shared" ref="F67:H67" si="7">IF(F63=0,0,F64/F63)</f>
        <v>0</v>
      </c>
      <c r="G67" s="192">
        <f t="shared" si="7"/>
        <v>0</v>
      </c>
      <c r="H67" s="192">
        <f t="shared" si="7"/>
        <v>0</v>
      </c>
      <c r="I67" s="45"/>
    </row>
    <row r="68" spans="1:12" x14ac:dyDescent="0.2">
      <c r="A68" s="51" t="s">
        <v>406</v>
      </c>
      <c r="B68" s="51"/>
      <c r="C68" s="51"/>
      <c r="D68" s="51"/>
      <c r="E68" s="75">
        <f>IF(E63=0,0,E65/E63)</f>
        <v>0</v>
      </c>
      <c r="F68" s="75">
        <f t="shared" ref="F68:H68" si="8">IF(F63=0,0,F65/F63)</f>
        <v>0</v>
      </c>
      <c r="G68" s="75">
        <f t="shared" si="8"/>
        <v>0</v>
      </c>
      <c r="H68" s="75">
        <f t="shared" si="8"/>
        <v>0</v>
      </c>
      <c r="I68" s="45"/>
    </row>
    <row r="69" spans="1:12" x14ac:dyDescent="0.2">
      <c r="A69" s="51" t="s">
        <v>190</v>
      </c>
      <c r="B69" s="51"/>
      <c r="C69" s="51"/>
      <c r="D69" s="51"/>
      <c r="E69" s="212">
        <f>IF(E68=0,0,E70/E68)</f>
        <v>0</v>
      </c>
      <c r="F69" s="212">
        <f t="shared" ref="F69" si="9">IF(F68=0,0,F70/F68)</f>
        <v>0</v>
      </c>
      <c r="G69" s="212">
        <f t="shared" ref="G69" si="10">IF(G68=0,0,G70/G68)</f>
        <v>0</v>
      </c>
      <c r="H69" s="212">
        <f t="shared" ref="H69" si="11">IF(H68=0,0,H70/H68)</f>
        <v>0</v>
      </c>
      <c r="I69" s="45"/>
    </row>
    <row r="70" spans="1:12" x14ac:dyDescent="0.2">
      <c r="A70" s="51" t="s">
        <v>74</v>
      </c>
      <c r="B70" s="51"/>
      <c r="C70" s="51"/>
      <c r="D70" s="51"/>
      <c r="E70" s="75">
        <f>IF(E63=0,0,E66/E63)</f>
        <v>0</v>
      </c>
      <c r="F70" s="75">
        <f>IF(F63=0,0,F66/F63)</f>
        <v>0</v>
      </c>
      <c r="G70" s="75">
        <f>IF(G63=0,0,G66/G63)</f>
        <v>0</v>
      </c>
      <c r="H70" s="75">
        <f>IF(H63=0,0,H66/H63)</f>
        <v>0</v>
      </c>
      <c r="I70" s="45"/>
    </row>
    <row r="71" spans="1:12" x14ac:dyDescent="0.2">
      <c r="A71" s="45"/>
      <c r="B71" s="45"/>
      <c r="C71" s="58"/>
      <c r="D71" s="45"/>
      <c r="E71" s="45"/>
      <c r="F71" s="45"/>
      <c r="G71" s="45"/>
      <c r="H71" s="45"/>
      <c r="I71" s="45"/>
    </row>
    <row r="72" spans="1:12" s="37" customFormat="1" x14ac:dyDescent="0.2">
      <c r="A72" s="50" t="s">
        <v>146</v>
      </c>
      <c r="B72" s="50"/>
      <c r="C72" s="74">
        <f>SUM(E72:H72)</f>
        <v>0</v>
      </c>
      <c r="D72" s="50"/>
      <c r="E72" s="9">
        <v>0</v>
      </c>
      <c r="F72" s="9">
        <v>0</v>
      </c>
      <c r="G72" s="9">
        <v>0</v>
      </c>
      <c r="H72" s="9">
        <v>0</v>
      </c>
      <c r="I72" s="54"/>
    </row>
    <row r="73" spans="1:12" s="37" customFormat="1" x14ac:dyDescent="0.2">
      <c r="A73" s="51" t="s">
        <v>179</v>
      </c>
      <c r="B73" s="51"/>
      <c r="C73" s="214">
        <f>SUM(E73:H73)</f>
        <v>0</v>
      </c>
      <c r="D73" s="51"/>
      <c r="E73" s="6">
        <v>0</v>
      </c>
      <c r="F73" s="6">
        <v>0</v>
      </c>
      <c r="G73" s="6">
        <v>0</v>
      </c>
      <c r="H73" s="6">
        <v>0</v>
      </c>
      <c r="I73" s="54"/>
    </row>
    <row r="74" spans="1:12" x14ac:dyDescent="0.2">
      <c r="A74" s="51" t="s">
        <v>141</v>
      </c>
      <c r="B74" s="51"/>
      <c r="C74" s="51"/>
      <c r="D74" s="51"/>
      <c r="E74" s="8">
        <v>0</v>
      </c>
      <c r="F74" s="8">
        <v>0</v>
      </c>
      <c r="G74" s="8">
        <v>0</v>
      </c>
      <c r="H74" s="8">
        <v>0</v>
      </c>
      <c r="I74" s="45"/>
    </row>
    <row r="75" spans="1:12" x14ac:dyDescent="0.2">
      <c r="A75" s="51" t="s">
        <v>142</v>
      </c>
      <c r="B75" s="51"/>
      <c r="C75" s="215">
        <f>SUM(E75:H75)</f>
        <v>0</v>
      </c>
      <c r="D75" s="51"/>
      <c r="E75" s="8">
        <v>0</v>
      </c>
      <c r="F75" s="8">
        <v>0</v>
      </c>
      <c r="G75" s="8">
        <v>0</v>
      </c>
      <c r="H75" s="8">
        <v>0</v>
      </c>
      <c r="I75" s="45"/>
    </row>
    <row r="76" spans="1:12" x14ac:dyDescent="0.2">
      <c r="A76" s="51" t="s">
        <v>180</v>
      </c>
      <c r="B76" s="51"/>
      <c r="C76" s="51"/>
      <c r="D76" s="51"/>
      <c r="E76" s="192">
        <f>IF(E72=0,0,E73/E72)</f>
        <v>0</v>
      </c>
      <c r="F76" s="192">
        <f t="shared" ref="F76:H76" si="12">IF(F72=0,0,F73/F72)</f>
        <v>0</v>
      </c>
      <c r="G76" s="192">
        <f t="shared" si="12"/>
        <v>0</v>
      </c>
      <c r="H76" s="192">
        <f t="shared" si="12"/>
        <v>0</v>
      </c>
      <c r="I76" s="45"/>
    </row>
    <row r="77" spans="1:12" x14ac:dyDescent="0.2">
      <c r="A77" s="51" t="s">
        <v>407</v>
      </c>
      <c r="B77" s="51"/>
      <c r="C77" s="51"/>
      <c r="D77" s="51"/>
      <c r="E77" s="75">
        <f>IF(E72=0,0,E74/E72)</f>
        <v>0</v>
      </c>
      <c r="F77" s="75">
        <f t="shared" ref="F77:H77" si="13">IF(F72=0,0,F74/F72)</f>
        <v>0</v>
      </c>
      <c r="G77" s="75">
        <f t="shared" si="13"/>
        <v>0</v>
      </c>
      <c r="H77" s="75">
        <f t="shared" si="13"/>
        <v>0</v>
      </c>
      <c r="I77" s="45"/>
    </row>
    <row r="78" spans="1:12" x14ac:dyDescent="0.2">
      <c r="A78" s="51" t="s">
        <v>409</v>
      </c>
      <c r="B78" s="51"/>
      <c r="C78" s="51"/>
      <c r="D78" s="51"/>
      <c r="E78" s="212">
        <f>IF(E77=0,0,E79/E77)</f>
        <v>0</v>
      </c>
      <c r="F78" s="212">
        <f t="shared" ref="F78" si="14">IF(F77=0,0,F79/F77)</f>
        <v>0</v>
      </c>
      <c r="G78" s="212">
        <f t="shared" ref="G78" si="15">IF(G77=0,0,G79/G77)</f>
        <v>0</v>
      </c>
      <c r="H78" s="212">
        <f t="shared" ref="H78" si="16">IF(H77=0,0,H79/H77)</f>
        <v>0</v>
      </c>
      <c r="I78" s="45"/>
    </row>
    <row r="79" spans="1:12" x14ac:dyDescent="0.2">
      <c r="A79" s="51" t="s">
        <v>410</v>
      </c>
      <c r="B79" s="51"/>
      <c r="C79" s="51"/>
      <c r="D79" s="51"/>
      <c r="E79" s="75">
        <f>IF(E72=0,0,E75/E72)</f>
        <v>0</v>
      </c>
      <c r="F79" s="75">
        <f>IF(F72=0,0,F75/F72)</f>
        <v>0</v>
      </c>
      <c r="G79" s="75">
        <f>IF(G72=0,0,G75/G72)</f>
        <v>0</v>
      </c>
      <c r="H79" s="75">
        <f>IF(H72=0,0,H75/H72)</f>
        <v>0</v>
      </c>
      <c r="I79" s="45"/>
    </row>
    <row r="80" spans="1:12" x14ac:dyDescent="0.2">
      <c r="A80" s="51"/>
      <c r="B80" s="51"/>
      <c r="C80" s="58"/>
      <c r="D80" s="51"/>
      <c r="E80" s="51"/>
      <c r="F80" s="51"/>
      <c r="G80" s="51"/>
      <c r="H80" s="51"/>
      <c r="I80" s="51"/>
      <c r="J80" s="35"/>
      <c r="K80" s="35"/>
      <c r="L80" s="35"/>
    </row>
    <row r="81" spans="1:9" s="37" customFormat="1" x14ac:dyDescent="0.2">
      <c r="A81" s="50" t="s">
        <v>147</v>
      </c>
      <c r="B81" s="50"/>
      <c r="C81" s="74">
        <f>SUM(E81:H81)</f>
        <v>0</v>
      </c>
      <c r="D81" s="50"/>
      <c r="E81" s="9">
        <v>0</v>
      </c>
      <c r="F81" s="9">
        <v>0</v>
      </c>
      <c r="G81" s="9">
        <v>0</v>
      </c>
      <c r="H81" s="9">
        <v>0</v>
      </c>
      <c r="I81" s="54"/>
    </row>
    <row r="82" spans="1:9" x14ac:dyDescent="0.2">
      <c r="A82" s="51" t="s">
        <v>179</v>
      </c>
      <c r="B82" s="51"/>
      <c r="C82" s="214">
        <f>SUM(E82:H82)</f>
        <v>0</v>
      </c>
      <c r="D82" s="51"/>
      <c r="E82" s="6">
        <v>0</v>
      </c>
      <c r="F82" s="6">
        <v>0</v>
      </c>
      <c r="G82" s="6">
        <v>0</v>
      </c>
      <c r="H82" s="6">
        <v>0</v>
      </c>
      <c r="I82" s="45"/>
    </row>
    <row r="83" spans="1:9" x14ac:dyDescent="0.2">
      <c r="A83" s="51" t="s">
        <v>143</v>
      </c>
      <c r="B83" s="51"/>
      <c r="C83" s="51"/>
      <c r="D83" s="51"/>
      <c r="E83" s="8">
        <v>0</v>
      </c>
      <c r="F83" s="8">
        <v>0</v>
      </c>
      <c r="G83" s="8">
        <v>0</v>
      </c>
      <c r="H83" s="8">
        <v>0</v>
      </c>
      <c r="I83" s="45"/>
    </row>
    <row r="84" spans="1:9" x14ac:dyDescent="0.2">
      <c r="A84" s="51" t="s">
        <v>411</v>
      </c>
      <c r="B84" s="51"/>
      <c r="C84" s="215">
        <f>SUM(E84:H84)</f>
        <v>0</v>
      </c>
      <c r="D84" s="51"/>
      <c r="E84" s="8">
        <v>0</v>
      </c>
      <c r="F84" s="8">
        <v>0</v>
      </c>
      <c r="G84" s="8">
        <v>0</v>
      </c>
      <c r="H84" s="8">
        <v>0</v>
      </c>
      <c r="I84" s="45"/>
    </row>
    <row r="85" spans="1:9" x14ac:dyDescent="0.2">
      <c r="A85" s="51" t="s">
        <v>180</v>
      </c>
      <c r="B85" s="51"/>
      <c r="C85" s="51"/>
      <c r="D85" s="51"/>
      <c r="E85" s="192">
        <f>IF(E81=0,0,E82/E81)</f>
        <v>0</v>
      </c>
      <c r="F85" s="192">
        <f t="shared" ref="F85:H85" si="17">IF(F81=0,0,F82/F81)</f>
        <v>0</v>
      </c>
      <c r="G85" s="192">
        <f t="shared" si="17"/>
        <v>0</v>
      </c>
      <c r="H85" s="192">
        <f t="shared" si="17"/>
        <v>0</v>
      </c>
      <c r="I85" s="45"/>
    </row>
    <row r="86" spans="1:9" x14ac:dyDescent="0.2">
      <c r="A86" s="51" t="s">
        <v>408</v>
      </c>
      <c r="B86" s="51"/>
      <c r="C86" s="51"/>
      <c r="D86" s="51"/>
      <c r="E86" s="75">
        <f>IF(E81=0,0,E83/E81)</f>
        <v>0</v>
      </c>
      <c r="F86" s="75">
        <f t="shared" ref="F86:H86" si="18">IF(F81=0,0,F83/F81)</f>
        <v>0</v>
      </c>
      <c r="G86" s="75">
        <f t="shared" si="18"/>
        <v>0</v>
      </c>
      <c r="H86" s="75">
        <f t="shared" si="18"/>
        <v>0</v>
      </c>
      <c r="I86" s="45"/>
    </row>
    <row r="87" spans="1:9" x14ac:dyDescent="0.2">
      <c r="A87" s="51" t="s">
        <v>191</v>
      </c>
      <c r="B87" s="51"/>
      <c r="C87" s="51"/>
      <c r="D87" s="51"/>
      <c r="E87" s="212">
        <f>IF(E86=0,0,E88/E86)</f>
        <v>0</v>
      </c>
      <c r="F87" s="212">
        <f t="shared" ref="F87" si="19">IF(F86=0,0,F88/F86)</f>
        <v>0</v>
      </c>
      <c r="G87" s="212">
        <f t="shared" ref="G87" si="20">IF(G86=0,0,G88/G86)</f>
        <v>0</v>
      </c>
      <c r="H87" s="212">
        <f t="shared" ref="H87" si="21">IF(H86=0,0,H88/H86)</f>
        <v>0</v>
      </c>
      <c r="I87" s="45"/>
    </row>
    <row r="88" spans="1:9" x14ac:dyDescent="0.2">
      <c r="A88" s="51" t="s">
        <v>73</v>
      </c>
      <c r="B88" s="51"/>
      <c r="C88" s="51"/>
      <c r="D88" s="51"/>
      <c r="E88" s="75">
        <f>IF(E81=0,0,E84/E81)</f>
        <v>0</v>
      </c>
      <c r="F88" s="75">
        <f>IF(F81=0,0,F84/F81)</f>
        <v>0</v>
      </c>
      <c r="G88" s="75">
        <f>IF(G81=0,0,G84/G81)</f>
        <v>0</v>
      </c>
      <c r="H88" s="75">
        <f>IF(H81=0,0,H84/H81)</f>
        <v>0</v>
      </c>
      <c r="I88" s="45"/>
    </row>
    <row r="89" spans="1:9" x14ac:dyDescent="0.2">
      <c r="A89" s="51"/>
      <c r="B89" s="51"/>
      <c r="C89" s="51"/>
      <c r="D89" s="51"/>
      <c r="E89" s="45"/>
      <c r="F89" s="45"/>
      <c r="G89" s="45"/>
      <c r="H89" s="45"/>
      <c r="I89" s="45"/>
    </row>
    <row r="90" spans="1:9" x14ac:dyDescent="0.2">
      <c r="A90" s="55" t="s">
        <v>52</v>
      </c>
      <c r="B90" s="55"/>
      <c r="C90" s="55"/>
      <c r="D90" s="55"/>
      <c r="E90" s="45"/>
      <c r="F90" s="45"/>
      <c r="G90" s="45"/>
      <c r="H90" s="45"/>
      <c r="I90" s="45"/>
    </row>
    <row r="91" spans="1:9" x14ac:dyDescent="0.2">
      <c r="A91" s="77" t="s">
        <v>53</v>
      </c>
      <c r="B91" s="199"/>
      <c r="C91" s="199"/>
      <c r="D91" s="200"/>
      <c r="E91" s="78" t="s">
        <v>134</v>
      </c>
      <c r="F91" s="78" t="s">
        <v>54</v>
      </c>
      <c r="G91" s="78" t="s">
        <v>55</v>
      </c>
      <c r="H91" s="78" t="s">
        <v>76</v>
      </c>
      <c r="I91" s="45"/>
    </row>
    <row r="92" spans="1:9" x14ac:dyDescent="0.2">
      <c r="A92" s="79"/>
      <c r="B92" s="201"/>
      <c r="C92" s="201"/>
      <c r="D92" s="202"/>
      <c r="E92" s="80"/>
      <c r="F92" s="80" t="s">
        <v>136</v>
      </c>
      <c r="G92" s="80" t="s">
        <v>136</v>
      </c>
      <c r="H92" s="80" t="s">
        <v>136</v>
      </c>
      <c r="I92" s="45"/>
    </row>
    <row r="93" spans="1:9" x14ac:dyDescent="0.2">
      <c r="A93" s="388" t="s">
        <v>427</v>
      </c>
      <c r="B93" s="207"/>
      <c r="C93" s="207"/>
      <c r="D93" s="208"/>
      <c r="E93" s="6">
        <v>0</v>
      </c>
      <c r="F93" s="231">
        <v>0</v>
      </c>
      <c r="G93" s="231">
        <v>0</v>
      </c>
      <c r="H93" s="235">
        <f t="shared" ref="H93:H108" si="22">IF(E93=0,0,G93/E93)</f>
        <v>0</v>
      </c>
      <c r="I93" s="45"/>
    </row>
    <row r="94" spans="1:9" x14ac:dyDescent="0.2">
      <c r="A94" s="38" t="s">
        <v>66</v>
      </c>
      <c r="B94" s="207"/>
      <c r="C94" s="207"/>
      <c r="D94" s="208"/>
      <c r="E94" s="6">
        <v>0</v>
      </c>
      <c r="F94" s="231">
        <v>0</v>
      </c>
      <c r="G94" s="231">
        <v>0</v>
      </c>
      <c r="H94" s="235">
        <f t="shared" si="22"/>
        <v>0</v>
      </c>
      <c r="I94" s="45"/>
    </row>
    <row r="95" spans="1:9" x14ac:dyDescent="0.2">
      <c r="A95" s="38" t="s">
        <v>66</v>
      </c>
      <c r="B95" s="207"/>
      <c r="C95" s="207"/>
      <c r="D95" s="208"/>
      <c r="E95" s="6">
        <v>0</v>
      </c>
      <c r="F95" s="231">
        <v>0</v>
      </c>
      <c r="G95" s="231">
        <v>0</v>
      </c>
      <c r="H95" s="235">
        <f t="shared" si="22"/>
        <v>0</v>
      </c>
      <c r="I95" s="45"/>
    </row>
    <row r="96" spans="1:9" x14ac:dyDescent="0.2">
      <c r="A96" s="38" t="s">
        <v>66</v>
      </c>
      <c r="B96" s="207"/>
      <c r="C96" s="207"/>
      <c r="D96" s="208"/>
      <c r="E96" s="6">
        <v>0</v>
      </c>
      <c r="F96" s="231">
        <v>0</v>
      </c>
      <c r="G96" s="231">
        <v>0</v>
      </c>
      <c r="H96" s="235">
        <f t="shared" si="22"/>
        <v>0</v>
      </c>
      <c r="I96" s="45"/>
    </row>
    <row r="97" spans="1:9" x14ac:dyDescent="0.2">
      <c r="A97" s="38" t="s">
        <v>66</v>
      </c>
      <c r="B97" s="207"/>
      <c r="C97" s="207"/>
      <c r="D97" s="208"/>
      <c r="E97" s="6">
        <v>0</v>
      </c>
      <c r="F97" s="231">
        <v>0</v>
      </c>
      <c r="G97" s="231">
        <v>0</v>
      </c>
      <c r="H97" s="235">
        <f t="shared" si="22"/>
        <v>0</v>
      </c>
      <c r="I97" s="45"/>
    </row>
    <row r="98" spans="1:9" x14ac:dyDescent="0.2">
      <c r="A98" s="38" t="s">
        <v>66</v>
      </c>
      <c r="B98" s="207"/>
      <c r="C98" s="207"/>
      <c r="D98" s="208"/>
      <c r="E98" s="6">
        <v>0</v>
      </c>
      <c r="F98" s="231">
        <v>0</v>
      </c>
      <c r="G98" s="231">
        <v>0</v>
      </c>
      <c r="H98" s="235">
        <f t="shared" si="22"/>
        <v>0</v>
      </c>
      <c r="I98" s="45"/>
    </row>
    <row r="99" spans="1:9" x14ac:dyDescent="0.2">
      <c r="A99" s="38" t="s">
        <v>66</v>
      </c>
      <c r="B99" s="207"/>
      <c r="C99" s="207"/>
      <c r="D99" s="208"/>
      <c r="E99" s="6">
        <v>0</v>
      </c>
      <c r="F99" s="231">
        <v>0</v>
      </c>
      <c r="G99" s="231">
        <v>0</v>
      </c>
      <c r="H99" s="235">
        <f t="shared" si="22"/>
        <v>0</v>
      </c>
      <c r="I99" s="45"/>
    </row>
    <row r="100" spans="1:9" x14ac:dyDescent="0.2">
      <c r="A100" s="38" t="s">
        <v>66</v>
      </c>
      <c r="B100" s="207"/>
      <c r="C100" s="207"/>
      <c r="D100" s="208"/>
      <c r="E100" s="6">
        <v>0</v>
      </c>
      <c r="F100" s="231">
        <v>0</v>
      </c>
      <c r="G100" s="231">
        <v>0</v>
      </c>
      <c r="H100" s="235">
        <f t="shared" si="22"/>
        <v>0</v>
      </c>
      <c r="I100" s="45"/>
    </row>
    <row r="101" spans="1:9" x14ac:dyDescent="0.2">
      <c r="A101" s="38" t="s">
        <v>66</v>
      </c>
      <c r="B101" s="207"/>
      <c r="C101" s="207"/>
      <c r="D101" s="208"/>
      <c r="E101" s="6">
        <v>0</v>
      </c>
      <c r="F101" s="231">
        <v>0</v>
      </c>
      <c r="G101" s="231">
        <v>0</v>
      </c>
      <c r="H101" s="235">
        <f t="shared" si="22"/>
        <v>0</v>
      </c>
      <c r="I101" s="45"/>
    </row>
    <row r="102" spans="1:9" x14ac:dyDescent="0.2">
      <c r="A102" s="38" t="s">
        <v>66</v>
      </c>
      <c r="B102" s="207"/>
      <c r="C102" s="207"/>
      <c r="D102" s="208"/>
      <c r="E102" s="6">
        <v>0</v>
      </c>
      <c r="F102" s="231">
        <v>0</v>
      </c>
      <c r="G102" s="231">
        <v>0</v>
      </c>
      <c r="H102" s="235">
        <f t="shared" si="22"/>
        <v>0</v>
      </c>
      <c r="I102" s="45"/>
    </row>
    <row r="103" spans="1:9" x14ac:dyDescent="0.2">
      <c r="A103" s="38" t="s">
        <v>66</v>
      </c>
      <c r="B103" s="207"/>
      <c r="C103" s="207"/>
      <c r="D103" s="208"/>
      <c r="E103" s="6">
        <v>0</v>
      </c>
      <c r="F103" s="231">
        <v>0</v>
      </c>
      <c r="G103" s="231">
        <v>0</v>
      </c>
      <c r="H103" s="235">
        <f t="shared" si="22"/>
        <v>0</v>
      </c>
      <c r="I103" s="45"/>
    </row>
    <row r="104" spans="1:9" x14ac:dyDescent="0.2">
      <c r="A104" s="38" t="s">
        <v>66</v>
      </c>
      <c r="B104" s="207"/>
      <c r="C104" s="207"/>
      <c r="D104" s="208"/>
      <c r="E104" s="6">
        <v>0</v>
      </c>
      <c r="F104" s="231">
        <v>0</v>
      </c>
      <c r="G104" s="231">
        <v>0</v>
      </c>
      <c r="H104" s="235">
        <f t="shared" si="22"/>
        <v>0</v>
      </c>
      <c r="I104" s="45"/>
    </row>
    <row r="105" spans="1:9" x14ac:dyDescent="0.2">
      <c r="A105" s="38" t="s">
        <v>66</v>
      </c>
      <c r="B105" s="207"/>
      <c r="C105" s="207"/>
      <c r="D105" s="208"/>
      <c r="E105" s="6">
        <v>0</v>
      </c>
      <c r="F105" s="231">
        <v>0</v>
      </c>
      <c r="G105" s="231">
        <v>0</v>
      </c>
      <c r="H105" s="235">
        <f t="shared" si="22"/>
        <v>0</v>
      </c>
      <c r="I105" s="45"/>
    </row>
    <row r="106" spans="1:9" x14ac:dyDescent="0.2">
      <c r="A106" s="38" t="s">
        <v>66</v>
      </c>
      <c r="B106" s="207"/>
      <c r="C106" s="207"/>
      <c r="D106" s="208"/>
      <c r="E106" s="6">
        <v>0</v>
      </c>
      <c r="F106" s="231">
        <v>0</v>
      </c>
      <c r="G106" s="231">
        <v>0</v>
      </c>
      <c r="H106" s="235">
        <f t="shared" si="22"/>
        <v>0</v>
      </c>
      <c r="I106" s="45"/>
    </row>
    <row r="107" spans="1:9" ht="12.75" thickBot="1" x14ac:dyDescent="0.25">
      <c r="A107" s="38" t="s">
        <v>66</v>
      </c>
      <c r="B107" s="207"/>
      <c r="C107" s="207"/>
      <c r="D107" s="208"/>
      <c r="E107" s="6">
        <v>0</v>
      </c>
      <c r="F107" s="231">
        <v>0</v>
      </c>
      <c r="G107" s="231">
        <v>0</v>
      </c>
      <c r="H107" s="236">
        <f t="shared" si="22"/>
        <v>0</v>
      </c>
      <c r="I107" s="45"/>
    </row>
    <row r="108" spans="1:9" ht="12.75" thickTop="1" x14ac:dyDescent="0.2">
      <c r="A108" s="61" t="s">
        <v>80</v>
      </c>
      <c r="B108" s="205"/>
      <c r="C108" s="205"/>
      <c r="D108" s="206"/>
      <c r="E108" s="349">
        <f>SUM(E93:E107)</f>
        <v>0</v>
      </c>
      <c r="F108" s="350">
        <f>SUM(F93:F107)</f>
        <v>0</v>
      </c>
      <c r="G108" s="351">
        <f>SUM(G93:G107)</f>
        <v>0</v>
      </c>
      <c r="H108" s="352">
        <f t="shared" si="22"/>
        <v>0</v>
      </c>
      <c r="I108" s="45"/>
    </row>
    <row r="109" spans="1:9" x14ac:dyDescent="0.2">
      <c r="A109" s="45"/>
      <c r="B109" s="45"/>
      <c r="C109" s="45"/>
      <c r="D109" s="45"/>
      <c r="E109" s="64"/>
      <c r="F109" s="45"/>
      <c r="G109" s="45"/>
      <c r="H109" s="45"/>
      <c r="I109" s="45"/>
    </row>
    <row r="110" spans="1:9" x14ac:dyDescent="0.2">
      <c r="A110" s="56" t="s">
        <v>56</v>
      </c>
      <c r="B110" s="56"/>
      <c r="C110" s="56"/>
      <c r="D110" s="56"/>
      <c r="E110" s="45"/>
      <c r="F110" s="45"/>
      <c r="G110" s="45"/>
      <c r="H110" s="45"/>
      <c r="I110" s="45"/>
    </row>
    <row r="111" spans="1:9" x14ac:dyDescent="0.2">
      <c r="A111" s="77" t="s">
        <v>57</v>
      </c>
      <c r="B111" s="199"/>
      <c r="C111" s="255" t="s">
        <v>222</v>
      </c>
      <c r="D111" s="200"/>
      <c r="E111" s="78" t="s">
        <v>58</v>
      </c>
      <c r="F111" s="78" t="s">
        <v>135</v>
      </c>
      <c r="G111" s="78" t="s">
        <v>59</v>
      </c>
      <c r="H111" s="78" t="s">
        <v>412</v>
      </c>
      <c r="I111" s="45"/>
    </row>
    <row r="112" spans="1:9" x14ac:dyDescent="0.2">
      <c r="A112" s="79"/>
      <c r="B112" s="201"/>
      <c r="C112" s="256" t="s">
        <v>223</v>
      </c>
      <c r="D112" s="202"/>
      <c r="E112" s="80"/>
      <c r="F112" s="80"/>
      <c r="G112" s="80" t="s">
        <v>136</v>
      </c>
      <c r="H112" s="80" t="s">
        <v>136</v>
      </c>
      <c r="I112" s="45"/>
    </row>
    <row r="113" spans="1:9" x14ac:dyDescent="0.2">
      <c r="A113" s="198" t="s">
        <v>192</v>
      </c>
      <c r="B113" s="203"/>
      <c r="C113" s="226">
        <f>IF(E113=0,0,F113/E113)</f>
        <v>0</v>
      </c>
      <c r="D113" s="204"/>
      <c r="E113" s="7">
        <v>0</v>
      </c>
      <c r="F113" s="6">
        <v>0</v>
      </c>
      <c r="G113" s="231">
        <v>0</v>
      </c>
      <c r="H113" s="231">
        <v>0</v>
      </c>
      <c r="I113" s="45"/>
    </row>
    <row r="114" spans="1:9" x14ac:dyDescent="0.2">
      <c r="A114" s="198" t="s">
        <v>77</v>
      </c>
      <c r="B114" s="203"/>
      <c r="C114" s="226">
        <f t="shared" ref="C114:C115" si="23">IF(E114=0,0,F114/E114)</f>
        <v>0</v>
      </c>
      <c r="D114" s="204"/>
      <c r="E114" s="7">
        <v>0</v>
      </c>
      <c r="F114" s="6">
        <v>0</v>
      </c>
      <c r="G114" s="231">
        <v>0</v>
      </c>
      <c r="H114" s="231">
        <v>0</v>
      </c>
      <c r="I114" s="45"/>
    </row>
    <row r="115" spans="1:9" ht="12.75" thickBot="1" x14ac:dyDescent="0.25">
      <c r="A115" s="198" t="s">
        <v>78</v>
      </c>
      <c r="B115" s="203"/>
      <c r="C115" s="196">
        <f t="shared" si="23"/>
        <v>0</v>
      </c>
      <c r="D115" s="204"/>
      <c r="E115" s="355">
        <v>0</v>
      </c>
      <c r="F115" s="3">
        <v>0</v>
      </c>
      <c r="G115" s="232">
        <v>0</v>
      </c>
      <c r="H115" s="232">
        <v>0</v>
      </c>
      <c r="I115" s="45"/>
    </row>
    <row r="116" spans="1:9" ht="12.75" thickTop="1" x14ac:dyDescent="0.2">
      <c r="A116" s="61" t="s">
        <v>79</v>
      </c>
      <c r="B116" s="205"/>
      <c r="C116" s="205"/>
      <c r="D116" s="206"/>
      <c r="E116" s="356">
        <f>SUM(E113:E115)</f>
        <v>0</v>
      </c>
      <c r="F116" s="76"/>
      <c r="G116" s="353">
        <f>SUMPRODUCT(G113:G115,$E$113:$E$115)</f>
        <v>0</v>
      </c>
      <c r="H116" s="353">
        <f>SUMPRODUCT(H113:H115,$E$113:$E$115)</f>
        <v>0</v>
      </c>
      <c r="I116" s="45"/>
    </row>
    <row r="117" spans="1:9" x14ac:dyDescent="0.2">
      <c r="A117" s="45"/>
      <c r="B117" s="45"/>
      <c r="C117" s="45"/>
      <c r="D117" s="45"/>
      <c r="E117" s="64"/>
      <c r="F117" s="45"/>
      <c r="G117" s="45"/>
      <c r="H117" s="45"/>
      <c r="I117" s="45"/>
    </row>
    <row r="118" spans="1:9" x14ac:dyDescent="0.2">
      <c r="A118" s="45"/>
      <c r="B118" s="45"/>
      <c r="C118" s="45"/>
      <c r="D118" s="45"/>
      <c r="E118" s="45"/>
      <c r="F118" s="45"/>
      <c r="G118" s="45"/>
      <c r="H118" s="58" t="s">
        <v>413</v>
      </c>
      <c r="I118" s="45"/>
    </row>
    <row r="119" spans="1:9" ht="12.75" thickBot="1" x14ac:dyDescent="0.25">
      <c r="A119" s="45"/>
      <c r="B119" s="45"/>
      <c r="C119" s="45"/>
      <c r="D119" s="45"/>
      <c r="E119" s="64"/>
      <c r="F119" s="45"/>
      <c r="G119" s="45"/>
      <c r="H119" s="59"/>
      <c r="I119" s="45"/>
    </row>
    <row r="120" spans="1:9" ht="13.5" thickTop="1" x14ac:dyDescent="0.2">
      <c r="A120" s="57"/>
      <c r="B120" s="57"/>
      <c r="C120" s="57"/>
      <c r="D120" s="57"/>
      <c r="E120" s="57"/>
      <c r="F120" s="60" t="str">
        <f>CONCATENATE("TOTAAL ",'7.1.b begroting en prognose'!E30," op prijspeil  ")</f>
        <v xml:space="preserve">TOTAAL Verkoop bouwrijpe / woonrijpe grond (onderbouwd in tabblad 7.1.d) op prijspeil  </v>
      </c>
      <c r="G120" s="94">
        <f>'7.1.b begroting en prognose'!J6</f>
        <v>45839</v>
      </c>
      <c r="H120" s="234">
        <f>H116+G108+SUM(E84:H84,E75:H75,E66:H66,E56:H56)</f>
        <v>0</v>
      </c>
      <c r="I120" s="45"/>
    </row>
    <row r="121" spans="1:9" ht="12.75" x14ac:dyDescent="0.2">
      <c r="A121" s="57"/>
      <c r="B121" s="57"/>
      <c r="C121" s="57"/>
      <c r="D121" s="57"/>
      <c r="E121" s="57"/>
      <c r="F121" s="60"/>
      <c r="G121" s="94"/>
      <c r="H121" s="94"/>
      <c r="I121" s="45"/>
    </row>
    <row r="122" spans="1:9" x14ac:dyDescent="0.2">
      <c r="A122" s="45"/>
      <c r="B122" s="45"/>
      <c r="C122" s="45"/>
      <c r="D122" s="45"/>
      <c r="E122" s="45"/>
      <c r="F122" s="45"/>
      <c r="G122" s="45"/>
      <c r="H122" s="45"/>
      <c r="I122" s="45"/>
    </row>
  </sheetData>
  <sheetProtection algorithmName="SHA-512" hashValue="02diYGiA6TYmIf4Cgjbo4e2wKj4XhjoyJCKA3HTvXoG+U7pDxUq/D/etVyxeCRptHCmuMhr+7UAoCU0WgbcMBA==" saltValue="lkt0emoxNMozFGfZR3TU2g==" spinCount="100000" sheet="1"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conditionalFormatting sqref="E46:H46">
    <cfRule type="iconSet" priority="2">
      <iconSet iconSet="3Symbols" showValue="0">
        <cfvo type="percent" val="0"/>
        <cfvo type="num" val="0"/>
        <cfvo type="num" val="1"/>
      </iconSet>
    </cfRule>
  </conditionalFormatting>
  <conditionalFormatting sqref="F29:F30">
    <cfRule type="iconSet" priority="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I163"/>
  <sheetViews>
    <sheetView topLeftCell="A85" zoomScale="90" zoomScaleNormal="90" workbookViewId="0">
      <selection activeCell="F84" sqref="F84"/>
    </sheetView>
  </sheetViews>
  <sheetFormatPr defaultColWidth="0" defaultRowHeight="12" zeroHeight="1" x14ac:dyDescent="0.2"/>
  <cols>
    <col min="1" max="1" width="68.5" style="12" customWidth="1"/>
    <col min="2" max="2" width="4.1640625" style="12" customWidth="1"/>
    <col min="3" max="3" width="16.6640625" style="12" customWidth="1"/>
    <col min="4" max="4" width="1.33203125" style="12" customWidth="1"/>
    <col min="5" max="8" width="28.83203125" style="12" customWidth="1"/>
    <col min="9" max="9" width="15.33203125" style="12" customWidth="1"/>
    <col min="10" max="16384" width="0" style="12" hidden="1"/>
  </cols>
  <sheetData>
    <row r="1" spans="1:9" x14ac:dyDescent="0.2">
      <c r="A1" s="410" t="s">
        <v>466</v>
      </c>
      <c r="B1" s="410"/>
      <c r="C1" s="410"/>
      <c r="D1" s="410"/>
      <c r="E1" s="410"/>
      <c r="F1" s="410"/>
      <c r="G1" s="410"/>
      <c r="H1" s="410"/>
      <c r="I1" s="278"/>
    </row>
    <row r="2" spans="1:9" x14ac:dyDescent="0.2">
      <c r="A2" s="410"/>
      <c r="B2" s="410"/>
      <c r="C2" s="410"/>
      <c r="D2" s="410"/>
      <c r="E2" s="410"/>
      <c r="F2" s="410"/>
      <c r="G2" s="410"/>
      <c r="H2" s="410"/>
      <c r="I2" s="278"/>
    </row>
    <row r="3" spans="1:9" ht="26.25" x14ac:dyDescent="0.2">
      <c r="A3" s="284"/>
      <c r="B3" s="284"/>
      <c r="C3" s="284"/>
      <c r="D3" s="284"/>
      <c r="E3" s="284"/>
      <c r="F3" s="284"/>
      <c r="G3" s="284"/>
      <c r="H3" s="284"/>
      <c r="I3" s="45"/>
    </row>
    <row r="4" spans="1:9" ht="15.75" x14ac:dyDescent="0.2">
      <c r="A4" s="274" t="s">
        <v>292</v>
      </c>
      <c r="B4" s="274"/>
      <c r="C4" s="274"/>
      <c r="D4" s="274"/>
      <c r="E4" s="276"/>
      <c r="F4" s="276"/>
      <c r="G4" s="276"/>
      <c r="H4" s="279" t="str">
        <f>'7.1.a instructieblad'!$B$6</f>
        <v>…</v>
      </c>
      <c r="I4" s="45"/>
    </row>
    <row r="5" spans="1:9" s="134" customFormat="1" x14ac:dyDescent="0.2">
      <c r="A5" s="225"/>
      <c r="B5" s="225"/>
      <c r="C5" s="225"/>
      <c r="D5" s="225"/>
      <c r="E5" s="225"/>
      <c r="F5" s="225"/>
      <c r="G5" s="225"/>
      <c r="H5" s="281" t="str">
        <f>'7.1.a instructieblad'!$B$8</f>
        <v>…</v>
      </c>
      <c r="I5" s="225"/>
    </row>
    <row r="6" spans="1:9" s="134" customFormat="1" x14ac:dyDescent="0.2">
      <c r="A6" s="55" t="s">
        <v>44</v>
      </c>
      <c r="B6" s="55"/>
      <c r="C6" s="55"/>
      <c r="D6" s="55"/>
      <c r="E6" s="225"/>
      <c r="F6" s="210"/>
      <c r="G6" s="225"/>
      <c r="H6" s="281" t="str">
        <f>'7.1.a instructieblad'!$B$4</f>
        <v>gemeente …</v>
      </c>
      <c r="I6" s="225"/>
    </row>
    <row r="7" spans="1:9" s="134" customFormat="1" x14ac:dyDescent="0.2">
      <c r="A7" s="283" t="s">
        <v>121</v>
      </c>
      <c r="B7" s="283"/>
      <c r="C7" s="283"/>
      <c r="D7" s="225"/>
      <c r="E7" s="242">
        <f>'7.1.c plangebied +ruimtegebruik'!E7</f>
        <v>0</v>
      </c>
      <c r="F7" s="210"/>
      <c r="G7" s="225"/>
      <c r="H7" s="225"/>
      <c r="I7" s="225"/>
    </row>
    <row r="8" spans="1:9" s="134" customFormat="1" x14ac:dyDescent="0.2">
      <c r="A8" s="283" t="s">
        <v>122</v>
      </c>
      <c r="B8" s="283"/>
      <c r="C8" s="283"/>
      <c r="D8" s="225"/>
      <c r="E8" s="242">
        <f>'7.1.c plangebied +ruimtegebruik'!E8</f>
        <v>0</v>
      </c>
      <c r="F8" s="67"/>
      <c r="G8" s="225"/>
      <c r="H8" s="225"/>
      <c r="I8" s="225"/>
    </row>
    <row r="9" spans="1:9" s="134" customFormat="1" x14ac:dyDescent="0.2">
      <c r="A9" s="50" t="s">
        <v>210</v>
      </c>
      <c r="B9" s="50"/>
      <c r="C9" s="50"/>
      <c r="D9" s="50"/>
      <c r="E9" s="219">
        <f>'7.1.c plangebied +ruimtegebruik'!E9</f>
        <v>0</v>
      </c>
      <c r="F9" s="67" t="s">
        <v>60</v>
      </c>
      <c r="G9" s="55"/>
      <c r="H9" s="194"/>
      <c r="I9" s="225"/>
    </row>
    <row r="10" spans="1:9" x14ac:dyDescent="0.2">
      <c r="A10" s="52"/>
      <c r="B10" s="52"/>
      <c r="C10" s="52"/>
      <c r="D10" s="52"/>
      <c r="E10" s="52"/>
      <c r="F10" s="52"/>
      <c r="G10" s="52"/>
      <c r="H10" s="52"/>
      <c r="I10" s="45"/>
    </row>
    <row r="11" spans="1:9" ht="12.75" x14ac:dyDescent="0.2">
      <c r="A11" s="47" t="s">
        <v>388</v>
      </c>
      <c r="B11" s="47"/>
      <c r="C11" s="47"/>
      <c r="D11" s="47"/>
      <c r="E11" s="194" t="s">
        <v>238</v>
      </c>
      <c r="F11" s="194"/>
      <c r="G11" s="45"/>
      <c r="H11" s="194" t="s">
        <v>217</v>
      </c>
      <c r="I11" s="45"/>
    </row>
    <row r="12" spans="1:9" x14ac:dyDescent="0.2">
      <c r="A12" s="52"/>
      <c r="B12" s="52"/>
      <c r="C12" s="52"/>
      <c r="D12" s="52"/>
      <c r="F12" s="45"/>
      <c r="G12" s="58" t="s">
        <v>29</v>
      </c>
      <c r="H12" s="58" t="s">
        <v>30</v>
      </c>
      <c r="I12" s="45"/>
    </row>
    <row r="13" spans="1:9" x14ac:dyDescent="0.2">
      <c r="A13" s="52" t="s">
        <v>362</v>
      </c>
      <c r="B13" s="52"/>
      <c r="C13" s="52"/>
      <c r="D13" s="52"/>
      <c r="E13" s="82">
        <f>IF(E9=0,0,E14/E9)</f>
        <v>0</v>
      </c>
      <c r="F13" s="241" t="s">
        <v>61</v>
      </c>
      <c r="G13" s="82">
        <f>IF(C50=0,0,G14/C50)</f>
        <v>0</v>
      </c>
      <c r="H13" s="82">
        <f>IF(C50=0,0,H14/C50)</f>
        <v>0</v>
      </c>
      <c r="I13" s="45"/>
    </row>
    <row r="14" spans="1:9" x14ac:dyDescent="0.2">
      <c r="A14" s="50" t="s">
        <v>124</v>
      </c>
      <c r="B14" s="50"/>
      <c r="C14" s="217">
        <f>SUM(C15:C19)</f>
        <v>0</v>
      </c>
      <c r="D14" s="50"/>
      <c r="E14" s="71">
        <f>'7.1.c plangebied +ruimtegebruik'!H23</f>
        <v>0</v>
      </c>
      <c r="F14" s="48" t="s">
        <v>218</v>
      </c>
      <c r="G14" s="221">
        <f>E50+F50+G50</f>
        <v>0</v>
      </c>
      <c r="H14" s="221">
        <f>H50</f>
        <v>0</v>
      </c>
      <c r="I14" s="45"/>
    </row>
    <row r="15" spans="1:9" x14ac:dyDescent="0.2">
      <c r="A15" s="52" t="s">
        <v>119</v>
      </c>
      <c r="B15" s="52"/>
      <c r="C15" s="218">
        <f>IF(E$22=0,0,E15/E$22)</f>
        <v>0</v>
      </c>
      <c r="D15" s="52"/>
      <c r="E15" s="71">
        <f>'7.1.c plangebied +ruimtegebruik'!H24</f>
        <v>0</v>
      </c>
      <c r="F15" s="45" t="s">
        <v>63</v>
      </c>
      <c r="G15" s="223">
        <f>E48+F48+G48</f>
        <v>0</v>
      </c>
      <c r="H15" s="223">
        <f>H48</f>
        <v>0</v>
      </c>
      <c r="I15" s="45"/>
    </row>
    <row r="16" spans="1:9" x14ac:dyDescent="0.2">
      <c r="A16" s="66" t="s">
        <v>404</v>
      </c>
      <c r="B16" s="66"/>
      <c r="C16" s="218">
        <f>IF(E$22=0,0,E16/E$22)</f>
        <v>0</v>
      </c>
      <c r="D16" s="66"/>
      <c r="E16" s="196">
        <f>E14-E15</f>
        <v>0</v>
      </c>
      <c r="F16" s="45" t="s">
        <v>64</v>
      </c>
      <c r="G16" s="224">
        <f>E49+F49+G49</f>
        <v>0</v>
      </c>
      <c r="H16" s="224">
        <f>H49</f>
        <v>0</v>
      </c>
      <c r="I16" s="45"/>
    </row>
    <row r="17" spans="1:9" x14ac:dyDescent="0.2">
      <c r="A17" s="52" t="s">
        <v>182</v>
      </c>
      <c r="B17" s="52"/>
      <c r="C17" s="52"/>
      <c r="D17" s="52"/>
      <c r="E17" s="196">
        <f>'7.1.c plangebied +ruimtegebruik'!H26</f>
        <v>0</v>
      </c>
      <c r="F17" s="45" t="s">
        <v>65</v>
      </c>
      <c r="G17" s="45"/>
      <c r="H17" s="45"/>
      <c r="I17" s="45"/>
    </row>
    <row r="18" spans="1:9" x14ac:dyDescent="0.2">
      <c r="A18" s="49" t="s">
        <v>120</v>
      </c>
      <c r="B18" s="49"/>
      <c r="C18" s="49"/>
      <c r="D18" s="49"/>
      <c r="E18" s="196">
        <f>'7.1.c plangebied +ruimtegebruik'!H27</f>
        <v>0</v>
      </c>
      <c r="F18" s="67" t="s">
        <v>118</v>
      </c>
      <c r="G18" s="45"/>
      <c r="H18" s="45"/>
      <c r="I18" s="45"/>
    </row>
    <row r="19" spans="1:9" x14ac:dyDescent="0.2">
      <c r="A19" s="49"/>
      <c r="B19" s="49"/>
      <c r="C19" s="49"/>
      <c r="D19" s="49"/>
      <c r="E19" s="54"/>
      <c r="F19" s="49"/>
      <c r="G19" s="45"/>
      <c r="H19" s="54"/>
      <c r="I19" s="45"/>
    </row>
    <row r="20" spans="1:9" ht="12.75" x14ac:dyDescent="0.2">
      <c r="A20" s="47" t="s">
        <v>389</v>
      </c>
      <c r="B20" s="47"/>
      <c r="C20" s="47"/>
      <c r="D20" s="53"/>
      <c r="E20" s="194" t="s">
        <v>238</v>
      </c>
      <c r="F20" s="45"/>
      <c r="G20" s="45"/>
      <c r="H20" s="194" t="s">
        <v>238</v>
      </c>
      <c r="I20" s="45"/>
    </row>
    <row r="21" spans="1:9" x14ac:dyDescent="0.2">
      <c r="A21" s="45"/>
      <c r="B21" s="45"/>
      <c r="C21" s="45"/>
      <c r="D21" s="45"/>
      <c r="E21" s="45"/>
      <c r="F21" s="45"/>
      <c r="G21" s="228" t="s">
        <v>364</v>
      </c>
      <c r="H21" s="221">
        <f>G14+H14</f>
        <v>0</v>
      </c>
      <c r="I21" s="45"/>
    </row>
    <row r="22" spans="1:9" x14ac:dyDescent="0.2">
      <c r="A22" s="50" t="s">
        <v>126</v>
      </c>
      <c r="B22" s="50"/>
      <c r="C22" s="217">
        <f>SUM(C23:C27)</f>
        <v>0</v>
      </c>
      <c r="D22" s="53"/>
      <c r="E22" s="71">
        <f>E14</f>
        <v>0</v>
      </c>
      <c r="F22" s="48" t="s">
        <v>71</v>
      </c>
      <c r="G22" s="228" t="s">
        <v>291</v>
      </c>
      <c r="H22" s="118">
        <f>C120</f>
        <v>0</v>
      </c>
      <c r="I22" s="45"/>
    </row>
    <row r="23" spans="1:9" x14ac:dyDescent="0.2">
      <c r="A23" s="52" t="s">
        <v>127</v>
      </c>
      <c r="B23" s="52"/>
      <c r="C23" s="66"/>
      <c r="D23" s="53"/>
      <c r="E23" s="71">
        <f>SUM(E24:E26)</f>
        <v>0</v>
      </c>
      <c r="F23" s="45" t="s">
        <v>67</v>
      </c>
      <c r="G23" s="45"/>
      <c r="H23" s="45"/>
      <c r="I23" s="45"/>
    </row>
    <row r="24" spans="1:9" x14ac:dyDescent="0.2">
      <c r="A24" s="52" t="s">
        <v>128</v>
      </c>
      <c r="B24" s="52"/>
      <c r="C24" s="218">
        <f>IF(E$22=0,0,E24/E$22)</f>
        <v>0</v>
      </c>
      <c r="D24" s="53"/>
      <c r="E24" s="196">
        <f>'7.1.c plangebied +ruimtegebruik'!H33</f>
        <v>0</v>
      </c>
      <c r="F24" s="45" t="s">
        <v>68</v>
      </c>
      <c r="G24" s="228" t="s">
        <v>196</v>
      </c>
      <c r="H24" s="226">
        <f>C99</f>
        <v>0</v>
      </c>
      <c r="I24" s="45"/>
    </row>
    <row r="25" spans="1:9" x14ac:dyDescent="0.2">
      <c r="A25" s="66" t="s">
        <v>129</v>
      </c>
      <c r="B25" s="66"/>
      <c r="C25" s="218">
        <f t="shared" ref="C25:C27" si="0">IF(E$22=0,0,E25/E$22)</f>
        <v>0</v>
      </c>
      <c r="D25" s="53"/>
      <c r="E25" s="196">
        <f>'7.1.c plangebied +ruimtegebruik'!H34</f>
        <v>0</v>
      </c>
      <c r="F25" s="45" t="s">
        <v>69</v>
      </c>
      <c r="G25" s="228" t="s">
        <v>197</v>
      </c>
      <c r="H25" s="227">
        <f>C108</f>
        <v>0</v>
      </c>
      <c r="I25" s="45"/>
    </row>
    <row r="26" spans="1:9" x14ac:dyDescent="0.2">
      <c r="A26" s="66" t="s">
        <v>130</v>
      </c>
      <c r="B26" s="66"/>
      <c r="C26" s="218">
        <f t="shared" si="0"/>
        <v>0</v>
      </c>
      <c r="D26" s="53"/>
      <c r="E26" s="196">
        <f>'7.1.c plangebied +ruimtegebruik'!H35</f>
        <v>0</v>
      </c>
      <c r="F26" s="45" t="s">
        <v>70</v>
      </c>
      <c r="G26" s="56" t="s">
        <v>194</v>
      </c>
      <c r="H26" s="214">
        <f>SUM(H23:H25)</f>
        <v>0</v>
      </c>
      <c r="I26" s="45"/>
    </row>
    <row r="27" spans="1:9" x14ac:dyDescent="0.2">
      <c r="A27" s="52" t="s">
        <v>131</v>
      </c>
      <c r="B27" s="244">
        <f>IF(E27&lt;0,-3,3)</f>
        <v>3</v>
      </c>
      <c r="C27" s="218">
        <f t="shared" si="0"/>
        <v>0</v>
      </c>
      <c r="D27" s="53"/>
      <c r="E27" s="71">
        <f>E22-E23</f>
        <v>0</v>
      </c>
      <c r="F27" s="45" t="s">
        <v>72</v>
      </c>
      <c r="G27" s="45"/>
      <c r="H27" s="45"/>
      <c r="I27" s="45"/>
    </row>
    <row r="28" spans="1:9" x14ac:dyDescent="0.2">
      <c r="A28" s="53"/>
      <c r="B28" s="53"/>
      <c r="C28" s="53"/>
      <c r="D28" s="53"/>
      <c r="E28" s="53"/>
      <c r="F28" s="53"/>
      <c r="G28" s="56" t="s">
        <v>198</v>
      </c>
      <c r="H28" s="229">
        <f>IF(E22=0,0,C50/(E22/10000))</f>
        <v>0</v>
      </c>
      <c r="I28" s="45"/>
    </row>
    <row r="29" spans="1:9" x14ac:dyDescent="0.2">
      <c r="A29" s="53"/>
      <c r="B29" s="53"/>
      <c r="C29" s="53"/>
      <c r="D29" s="53"/>
      <c r="E29" s="53"/>
      <c r="F29" s="53"/>
      <c r="G29" s="45"/>
      <c r="H29" s="45"/>
      <c r="I29" s="45"/>
    </row>
    <row r="30" spans="1:9" x14ac:dyDescent="0.2">
      <c r="A30" s="53"/>
      <c r="B30" s="53"/>
      <c r="C30" s="53"/>
      <c r="D30" s="53"/>
      <c r="E30" s="53"/>
      <c r="F30" s="53"/>
      <c r="G30" s="45"/>
      <c r="H30" s="45"/>
      <c r="I30" s="45"/>
    </row>
    <row r="31" spans="1:9" x14ac:dyDescent="0.2">
      <c r="A31" s="51"/>
      <c r="B31" s="51"/>
      <c r="C31" s="51"/>
      <c r="D31" s="51"/>
      <c r="E31" s="213"/>
      <c r="F31" s="45"/>
      <c r="G31" s="45"/>
      <c r="H31" s="45"/>
      <c r="I31" s="45"/>
    </row>
    <row r="32" spans="1:9" ht="12.75" x14ac:dyDescent="0.2">
      <c r="A32" s="47" t="s">
        <v>415</v>
      </c>
      <c r="B32" s="51"/>
      <c r="C32" s="51"/>
      <c r="D32" s="51"/>
      <c r="E32" s="213"/>
      <c r="F32" s="45"/>
      <c r="G32" s="45"/>
      <c r="H32" s="45"/>
      <c r="I32" s="45"/>
    </row>
    <row r="33" spans="1:9" x14ac:dyDescent="0.2">
      <c r="A33" s="51"/>
      <c r="B33" s="51"/>
      <c r="C33" s="51"/>
      <c r="D33" s="51"/>
      <c r="E33" s="213" t="s">
        <v>322</v>
      </c>
      <c r="F33" s="45"/>
      <c r="G33" s="58" t="s">
        <v>205</v>
      </c>
      <c r="H33" s="58" t="s">
        <v>203</v>
      </c>
      <c r="I33" s="45"/>
    </row>
    <row r="34" spans="1:9" x14ac:dyDescent="0.2">
      <c r="A34" s="49" t="s">
        <v>211</v>
      </c>
      <c r="B34" s="51"/>
      <c r="C34" s="51"/>
      <c r="D34" s="51"/>
      <c r="E34" s="238">
        <f>H77</f>
        <v>0</v>
      </c>
      <c r="F34" s="45"/>
      <c r="G34" s="238">
        <f>IF(C50=0,0,E34/C50)</f>
        <v>0</v>
      </c>
      <c r="H34" s="316"/>
      <c r="I34" s="45"/>
    </row>
    <row r="35" spans="1:9" x14ac:dyDescent="0.2">
      <c r="A35" s="49" t="s">
        <v>212</v>
      </c>
      <c r="B35" s="51"/>
      <c r="C35" s="51"/>
      <c r="D35" s="51"/>
      <c r="E35" s="238">
        <f>H102</f>
        <v>0</v>
      </c>
      <c r="F35" s="45"/>
      <c r="H35" s="240">
        <f>IF(C99=0,0,E35/C99)</f>
        <v>0</v>
      </c>
      <c r="I35" s="45"/>
    </row>
    <row r="36" spans="1:9" x14ac:dyDescent="0.2">
      <c r="A36" s="49" t="s">
        <v>213</v>
      </c>
      <c r="B36" s="51"/>
      <c r="C36" s="51"/>
      <c r="D36" s="51"/>
      <c r="E36" s="239">
        <f>H120</f>
        <v>0</v>
      </c>
      <c r="F36" s="45"/>
      <c r="G36" s="238">
        <f>IF(H22=0,0,E36/H22)</f>
        <v>0</v>
      </c>
      <c r="H36" s="240">
        <f>IF(H25=0,0,E36/H25)</f>
        <v>0</v>
      </c>
      <c r="I36" s="45"/>
    </row>
    <row r="37" spans="1:9" x14ac:dyDescent="0.2">
      <c r="A37" s="193" t="s">
        <v>357</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216</v>
      </c>
      <c r="B39" s="51"/>
      <c r="C39" s="51"/>
      <c r="D39" s="51"/>
      <c r="E39" s="240">
        <f>IF(E27=0,0,E37/E27)</f>
        <v>0</v>
      </c>
      <c r="F39" s="45" t="s">
        <v>207</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318</v>
      </c>
      <c r="B43" s="274"/>
      <c r="C43" s="274"/>
      <c r="D43" s="274"/>
      <c r="E43" s="276"/>
      <c r="F43" s="276"/>
      <c r="G43" s="276"/>
      <c r="H43" s="276"/>
      <c r="I43" s="45"/>
    </row>
    <row r="44" spans="1:9" x14ac:dyDescent="0.2">
      <c r="A44" s="68" t="str">
        <f>CONCATENATE("N.B. alle bedragen invullen op huidig prijspeil, zijnde: 1-1-",YEAR('7.1.b begroting en prognose'!J6))</f>
        <v>N.B. alle bedragen invullen op huidig prijspeil, zijnde: 1-1-2025</v>
      </c>
      <c r="B44" s="68"/>
      <c r="C44" s="68"/>
      <c r="D44" s="68"/>
      <c r="E44" s="45"/>
      <c r="F44" s="45"/>
      <c r="G44" s="45"/>
      <c r="H44" s="63"/>
      <c r="I44" s="45"/>
    </row>
    <row r="45" spans="1:9" x14ac:dyDescent="0.2">
      <c r="A45" s="83" t="s">
        <v>321</v>
      </c>
      <c r="B45" s="83"/>
      <c r="C45" s="83"/>
      <c r="D45" s="83"/>
      <c r="E45" s="45"/>
      <c r="F45" s="45"/>
      <c r="G45" s="45"/>
      <c r="H45" s="45"/>
      <c r="I45" s="45"/>
    </row>
    <row r="46" spans="1:9" x14ac:dyDescent="0.2">
      <c r="A46" s="209"/>
      <c r="B46" s="209"/>
      <c r="C46" s="209"/>
      <c r="D46" s="51"/>
      <c r="E46" s="45"/>
      <c r="F46" s="45"/>
      <c r="G46" s="45"/>
      <c r="H46" s="45"/>
      <c r="I46" s="45"/>
    </row>
    <row r="47" spans="1:9" x14ac:dyDescent="0.2">
      <c r="A47" s="56" t="s">
        <v>46</v>
      </c>
      <c r="B47" s="209"/>
      <c r="C47" s="58" t="s">
        <v>193</v>
      </c>
      <c r="D47" s="51"/>
      <c r="E47" s="58" t="s">
        <v>47</v>
      </c>
      <c r="F47" s="58" t="s">
        <v>48</v>
      </c>
      <c r="G47" s="58" t="s">
        <v>49</v>
      </c>
      <c r="H47" s="58" t="s">
        <v>30</v>
      </c>
      <c r="I47" s="45"/>
    </row>
    <row r="48" spans="1:9" x14ac:dyDescent="0.2">
      <c r="A48" s="51" t="s">
        <v>111</v>
      </c>
      <c r="B48" s="209"/>
      <c r="C48" s="73">
        <f t="shared" ref="C48:C49" si="1">SUM(E48:H48)</f>
        <v>0</v>
      </c>
      <c r="D48" s="51"/>
      <c r="E48" s="7">
        <v>0</v>
      </c>
      <c r="F48" s="7">
        <v>0</v>
      </c>
      <c r="G48" s="7">
        <v>0</v>
      </c>
      <c r="H48" s="7">
        <v>0</v>
      </c>
      <c r="I48" s="52" t="s">
        <v>263</v>
      </c>
    </row>
    <row r="49" spans="1:9" x14ac:dyDescent="0.2">
      <c r="A49" s="51" t="s">
        <v>112</v>
      </c>
      <c r="B49" s="209"/>
      <c r="C49" s="285">
        <f t="shared" si="1"/>
        <v>0</v>
      </c>
      <c r="D49" s="51"/>
      <c r="E49" s="286">
        <v>0</v>
      </c>
      <c r="F49" s="286">
        <v>0</v>
      </c>
      <c r="G49" s="286">
        <v>0</v>
      </c>
      <c r="H49" s="286">
        <v>0</v>
      </c>
      <c r="I49" s="52" t="s">
        <v>264</v>
      </c>
    </row>
    <row r="50" spans="1:9" x14ac:dyDescent="0.2">
      <c r="A50" s="197" t="s">
        <v>241</v>
      </c>
      <c r="B50" s="209"/>
      <c r="C50" s="76">
        <f>SUM(E50:H50)</f>
        <v>0</v>
      </c>
      <c r="D50" s="50"/>
      <c r="E50" s="354">
        <f>SUM(E48:E49)</f>
        <v>0</v>
      </c>
      <c r="F50" s="354">
        <f t="shared" ref="F50:H50" si="2">SUM(F48:F49)</f>
        <v>0</v>
      </c>
      <c r="G50" s="354">
        <f t="shared" si="2"/>
        <v>0</v>
      </c>
      <c r="H50" s="354">
        <f t="shared" si="2"/>
        <v>0</v>
      </c>
      <c r="I50" s="52" t="s">
        <v>265</v>
      </c>
    </row>
    <row r="51" spans="1:9" x14ac:dyDescent="0.2">
      <c r="A51" s="51"/>
      <c r="B51" s="209"/>
      <c r="C51" s="51"/>
      <c r="D51" s="51"/>
      <c r="E51" s="62"/>
      <c r="F51" s="62"/>
      <c r="G51" s="62"/>
      <c r="H51" s="62"/>
      <c r="I51" s="52"/>
    </row>
    <row r="52" spans="1:9" x14ac:dyDescent="0.2">
      <c r="A52" s="51"/>
      <c r="B52" s="209"/>
      <c r="C52" s="51"/>
      <c r="D52" s="51"/>
      <c r="E52" s="62"/>
      <c r="F52" s="62"/>
      <c r="G52" s="62"/>
      <c r="H52" s="62"/>
      <c r="I52" s="52"/>
    </row>
    <row r="53" spans="1:9" x14ac:dyDescent="0.2">
      <c r="A53" s="55" t="s">
        <v>50</v>
      </c>
      <c r="B53" s="209"/>
      <c r="C53" s="58" t="s">
        <v>193</v>
      </c>
      <c r="D53" s="50"/>
      <c r="E53" s="58" t="s">
        <v>47</v>
      </c>
      <c r="F53" s="58" t="s">
        <v>48</v>
      </c>
      <c r="G53" s="58" t="s">
        <v>49</v>
      </c>
      <c r="H53" s="58" t="s">
        <v>30</v>
      </c>
      <c r="I53" s="193"/>
    </row>
    <row r="54" spans="1:9" x14ac:dyDescent="0.2">
      <c r="A54" s="50" t="s">
        <v>144</v>
      </c>
      <c r="B54" s="209"/>
      <c r="C54" s="74">
        <f>SUM(E54:H54)</f>
        <v>0</v>
      </c>
      <c r="D54" s="50"/>
      <c r="E54" s="74">
        <f>E48</f>
        <v>0</v>
      </c>
      <c r="F54" s="74">
        <f>F48</f>
        <v>0</v>
      </c>
      <c r="G54" s="74">
        <f>G48</f>
        <v>0</v>
      </c>
      <c r="H54" s="74">
        <f>H48</f>
        <v>0</v>
      </c>
      <c r="I54" s="52" t="s">
        <v>263</v>
      </c>
    </row>
    <row r="55" spans="1:9" s="51" customFormat="1" x14ac:dyDescent="0.2">
      <c r="B55" s="209"/>
      <c r="I55" s="52"/>
    </row>
    <row r="56" spans="1:9" x14ac:dyDescent="0.2">
      <c r="A56" s="237" t="s">
        <v>326</v>
      </c>
      <c r="B56" s="209"/>
      <c r="C56" s="51"/>
      <c r="D56" s="51"/>
      <c r="E56" s="291" t="s">
        <v>257</v>
      </c>
      <c r="F56" s="291" t="s">
        <v>257</v>
      </c>
      <c r="G56" s="291" t="s">
        <v>257</v>
      </c>
      <c r="H56" s="291" t="s">
        <v>257</v>
      </c>
      <c r="I56" s="52"/>
    </row>
    <row r="57" spans="1:9" x14ac:dyDescent="0.2">
      <c r="A57" s="237"/>
      <c r="B57" s="209"/>
      <c r="C57" s="51"/>
      <c r="D57" s="51"/>
      <c r="E57" s="368" t="str">
        <f>LOOKUP(SUMIF($E$129:$E$136,E56,$C$129:$C$136),$C$129:$C$136,$F$129:$F$136)</f>
        <v>… :</v>
      </c>
      <c r="F57" s="368" t="str">
        <f t="shared" ref="F57:H57" si="3">LOOKUP(SUMIF($E$129:$E$136,F56,$C$129:$C$136),$C$129:$C$136,$F$129:$F$136)</f>
        <v>… :</v>
      </c>
      <c r="G57" s="368" t="str">
        <f t="shared" si="3"/>
        <v>… :</v>
      </c>
      <c r="H57" s="368" t="str">
        <f t="shared" si="3"/>
        <v>… :</v>
      </c>
      <c r="I57" s="51"/>
    </row>
    <row r="58" spans="1:9" x14ac:dyDescent="0.2">
      <c r="A58" s="237" t="s">
        <v>242</v>
      </c>
      <c r="B58" s="209"/>
      <c r="C58" s="51"/>
      <c r="D58" s="51"/>
      <c r="E58" s="7">
        <v>0</v>
      </c>
      <c r="F58" s="7">
        <v>0</v>
      </c>
      <c r="G58" s="7">
        <v>0</v>
      </c>
      <c r="H58" s="7">
        <v>0</v>
      </c>
      <c r="I58" s="52" t="s">
        <v>266</v>
      </c>
    </row>
    <row r="59" spans="1:9" x14ac:dyDescent="0.2">
      <c r="A59" s="237"/>
      <c r="B59" s="209"/>
      <c r="C59" s="51"/>
      <c r="D59" s="51"/>
      <c r="E59" s="368" t="str">
        <f>LOOKUP(SUMIF($E$129:$E$136,E56,$C$129:$C$136),$C$129:$C$136,$G$129:$G$136)</f>
        <v>… :</v>
      </c>
      <c r="F59" s="368" t="str">
        <f t="shared" ref="F59:H59" si="4">LOOKUP(SUMIF($E$129:$E$136,F56,$C$129:$C$136),$C$129:$C$136,$G$129:$G$136)</f>
        <v>… :</v>
      </c>
      <c r="G59" s="368" t="str">
        <f t="shared" si="4"/>
        <v>… :</v>
      </c>
      <c r="H59" s="368" t="str">
        <f t="shared" si="4"/>
        <v>… :</v>
      </c>
      <c r="I59" s="52"/>
    </row>
    <row r="60" spans="1:9" x14ac:dyDescent="0.2">
      <c r="A60" s="237" t="s">
        <v>414</v>
      </c>
      <c r="B60" s="209"/>
      <c r="C60" s="51"/>
      <c r="D60" s="51"/>
      <c r="E60" s="357">
        <v>0</v>
      </c>
      <c r="F60" s="357">
        <v>0</v>
      </c>
      <c r="G60" s="357">
        <v>0</v>
      </c>
      <c r="H60" s="369">
        <v>0</v>
      </c>
      <c r="I60" s="52" t="s">
        <v>267</v>
      </c>
    </row>
    <row r="61" spans="1:9" x14ac:dyDescent="0.2">
      <c r="A61" s="51" t="s">
        <v>416</v>
      </c>
      <c r="B61" s="209"/>
      <c r="C61" s="215">
        <f>SUM(E61:H61)</f>
        <v>0</v>
      </c>
      <c r="D61" s="51"/>
      <c r="E61" s="75">
        <f>E58*E60</f>
        <v>0</v>
      </c>
      <c r="F61" s="75">
        <f t="shared" ref="F61:H61" si="5">F58*F60</f>
        <v>0</v>
      </c>
      <c r="G61" s="75">
        <f t="shared" si="5"/>
        <v>0</v>
      </c>
      <c r="H61" s="75">
        <f t="shared" si="5"/>
        <v>0</v>
      </c>
      <c r="I61" s="52" t="s">
        <v>268</v>
      </c>
    </row>
    <row r="62" spans="1:9" x14ac:dyDescent="0.2">
      <c r="A62" s="51" t="s">
        <v>214</v>
      </c>
      <c r="B62" s="51"/>
      <c r="C62" s="75">
        <f>IF(C54=0,0,C61/C54)</f>
        <v>0</v>
      </c>
      <c r="D62" s="51"/>
      <c r="E62" s="75">
        <f>IF(E54=0,0,E61/E54)</f>
        <v>0</v>
      </c>
      <c r="F62" s="75">
        <f>IF(F54=0,0,F61/F54)</f>
        <v>0</v>
      </c>
      <c r="G62" s="75">
        <f>IF(G54=0,0,G61/G54)</f>
        <v>0</v>
      </c>
      <c r="H62" s="75">
        <f>IF(H54=0,0,H61/H54)</f>
        <v>0</v>
      </c>
      <c r="I62" s="52" t="s">
        <v>269</v>
      </c>
    </row>
    <row r="63" spans="1:9" x14ac:dyDescent="0.2">
      <c r="A63" s="51"/>
      <c r="B63" s="51"/>
      <c r="C63" s="51"/>
      <c r="D63" s="51"/>
      <c r="E63" s="45"/>
      <c r="F63" s="45"/>
      <c r="G63" s="45"/>
      <c r="H63" s="45"/>
      <c r="I63" s="292"/>
    </row>
    <row r="64" spans="1:9" x14ac:dyDescent="0.2">
      <c r="A64" s="51"/>
      <c r="B64" s="51"/>
      <c r="C64" s="51"/>
      <c r="D64" s="51"/>
      <c r="E64" s="45"/>
      <c r="F64" s="45"/>
      <c r="G64" s="45"/>
      <c r="H64" s="45"/>
      <c r="I64" s="292"/>
    </row>
    <row r="65" spans="1:9" x14ac:dyDescent="0.2">
      <c r="A65" s="55" t="s">
        <v>51</v>
      </c>
      <c r="B65" s="50"/>
      <c r="C65" s="58" t="s">
        <v>193</v>
      </c>
      <c r="D65" s="50"/>
      <c r="E65" s="58" t="s">
        <v>47</v>
      </c>
      <c r="F65" s="58" t="s">
        <v>48</v>
      </c>
      <c r="G65" s="58" t="s">
        <v>49</v>
      </c>
      <c r="H65" s="58" t="s">
        <v>30</v>
      </c>
      <c r="I65" s="292"/>
    </row>
    <row r="66" spans="1:9" s="37" customFormat="1" x14ac:dyDescent="0.2">
      <c r="A66" s="50" t="s">
        <v>286</v>
      </c>
      <c r="C66" s="74">
        <f>SUM(E66:H66)</f>
        <v>0</v>
      </c>
      <c r="D66" s="50"/>
      <c r="E66" s="74">
        <f>E49</f>
        <v>0</v>
      </c>
      <c r="F66" s="74">
        <f t="shared" ref="F66:H66" si="6">F49</f>
        <v>0</v>
      </c>
      <c r="G66" s="74">
        <f t="shared" si="6"/>
        <v>0</v>
      </c>
      <c r="H66" s="74">
        <f t="shared" si="6"/>
        <v>0</v>
      </c>
      <c r="I66" s="52" t="s">
        <v>264</v>
      </c>
    </row>
    <row r="67" spans="1:9" s="37" customFormat="1" x14ac:dyDescent="0.2">
      <c r="A67" s="51"/>
      <c r="B67" s="51"/>
      <c r="C67" s="51"/>
      <c r="D67" s="51"/>
      <c r="E67" s="51"/>
      <c r="F67" s="51"/>
      <c r="G67" s="51"/>
      <c r="H67" s="51"/>
      <c r="I67" s="52"/>
    </row>
    <row r="68" spans="1:9" s="37" customFormat="1" x14ac:dyDescent="0.2">
      <c r="A68" s="237" t="s">
        <v>243</v>
      </c>
      <c r="B68" s="51"/>
      <c r="C68" s="51"/>
      <c r="D68" s="51"/>
      <c r="E68" s="291" t="s">
        <v>257</v>
      </c>
      <c r="F68" s="291" t="s">
        <v>257</v>
      </c>
      <c r="G68" s="291" t="s">
        <v>257</v>
      </c>
      <c r="H68" s="291" t="s">
        <v>257</v>
      </c>
      <c r="I68" s="51"/>
    </row>
    <row r="69" spans="1:9" s="37" customFormat="1" x14ac:dyDescent="0.2">
      <c r="A69" s="237"/>
      <c r="B69" s="51"/>
      <c r="C69" s="51"/>
      <c r="D69" s="51"/>
      <c r="E69" s="368" t="str">
        <f>LOOKUP(SUMIF($E$129:$E$136,E68,$C$129:$C$136),$C$129:$C$136,$F$129:$F$136)</f>
        <v>… :</v>
      </c>
      <c r="F69" s="368" t="str">
        <f t="shared" ref="F69" si="7">LOOKUP(SUMIF($E$129:$E$136,F68,$C$129:$C$136),$C$129:$C$136,$F$129:$F$136)</f>
        <v>… :</v>
      </c>
      <c r="G69" s="368" t="str">
        <f t="shared" ref="G69" si="8">LOOKUP(SUMIF($E$129:$E$136,G68,$C$129:$C$136),$C$129:$C$136,$F$129:$F$136)</f>
        <v>… :</v>
      </c>
      <c r="H69" s="368" t="str">
        <f t="shared" ref="H69" si="9">LOOKUP(SUMIF($E$129:$E$136,H68,$C$129:$C$136),$C$129:$C$136,$F$129:$F$136)</f>
        <v>… :</v>
      </c>
      <c r="I69" s="51"/>
    </row>
    <row r="70" spans="1:9" x14ac:dyDescent="0.2">
      <c r="A70" s="237" t="s">
        <v>242</v>
      </c>
      <c r="B70" s="51"/>
      <c r="C70" s="51"/>
      <c r="D70" s="51"/>
      <c r="E70" s="7">
        <v>0</v>
      </c>
      <c r="F70" s="7">
        <v>0</v>
      </c>
      <c r="G70" s="7">
        <v>0</v>
      </c>
      <c r="H70" s="7">
        <v>0</v>
      </c>
      <c r="I70" s="52" t="s">
        <v>266</v>
      </c>
    </row>
    <row r="71" spans="1:9" x14ac:dyDescent="0.2">
      <c r="A71" s="237"/>
      <c r="B71" s="51"/>
      <c r="C71" s="51"/>
      <c r="D71" s="51"/>
      <c r="E71" s="368" t="str">
        <f>LOOKUP(SUMIF($E$129:$E$136,E68,$C$129:$C$136),$C$129:$C$136,$G$129:$G$136)</f>
        <v>… :</v>
      </c>
      <c r="F71" s="368" t="str">
        <f t="shared" ref="F71:H71" si="10">LOOKUP(SUMIF($E$129:$E$136,F68,$C$129:$C$136),$C$129:$C$136,$G$129:$G$136)</f>
        <v>… :</v>
      </c>
      <c r="G71" s="368" t="str">
        <f t="shared" si="10"/>
        <v>… :</v>
      </c>
      <c r="H71" s="368" t="str">
        <f t="shared" si="10"/>
        <v>… :</v>
      </c>
      <c r="I71" s="52"/>
    </row>
    <row r="72" spans="1:9" x14ac:dyDescent="0.2">
      <c r="A72" s="237" t="s">
        <v>414</v>
      </c>
      <c r="B72" s="51"/>
      <c r="C72" s="51"/>
      <c r="D72" s="51"/>
      <c r="E72" s="357">
        <v>0</v>
      </c>
      <c r="F72" s="357">
        <v>0</v>
      </c>
      <c r="G72" s="357">
        <v>0</v>
      </c>
      <c r="H72" s="357">
        <v>0</v>
      </c>
      <c r="I72" s="52" t="s">
        <v>267</v>
      </c>
    </row>
    <row r="73" spans="1:9" x14ac:dyDescent="0.2">
      <c r="A73" s="51" t="s">
        <v>417</v>
      </c>
      <c r="B73" s="51"/>
      <c r="C73" s="215">
        <f>SUM(E73:H73)</f>
        <v>0</v>
      </c>
      <c r="D73" s="51"/>
      <c r="E73" s="75">
        <f>E70*E72</f>
        <v>0</v>
      </c>
      <c r="F73" s="75">
        <f t="shared" ref="F73" si="11">F70*F72</f>
        <v>0</v>
      </c>
      <c r="G73" s="75">
        <f t="shared" ref="G73" si="12">G70*G72</f>
        <v>0</v>
      </c>
      <c r="H73" s="75">
        <f t="shared" ref="H73" si="13">H70*H72</f>
        <v>0</v>
      </c>
      <c r="I73" s="52" t="s">
        <v>268</v>
      </c>
    </row>
    <row r="74" spans="1:9" x14ac:dyDescent="0.2">
      <c r="A74" s="277" t="s">
        <v>247</v>
      </c>
      <c r="B74" s="309"/>
      <c r="C74" s="75">
        <f>IF(C66=0,0,C73/C66)</f>
        <v>0</v>
      </c>
      <c r="D74" s="51"/>
      <c r="E74" s="75">
        <f>IF(E66=0,0,E73/E66)</f>
        <v>0</v>
      </c>
      <c r="F74" s="75">
        <f>IF(F66=0,0,F73/F66)</f>
        <v>0</v>
      </c>
      <c r="G74" s="75">
        <f>IF(G66=0,0,G73/G66)</f>
        <v>0</v>
      </c>
      <c r="H74" s="75">
        <f>IF(H66=0,0,H73/H66)</f>
        <v>0</v>
      </c>
      <c r="I74" s="52" t="s">
        <v>272</v>
      </c>
    </row>
    <row r="75" spans="1:9" s="277" customFormat="1" x14ac:dyDescent="0.2"/>
    <row r="76" spans="1:9" x14ac:dyDescent="0.2">
      <c r="A76" s="276"/>
      <c r="B76" s="276"/>
      <c r="C76" s="276"/>
      <c r="D76" s="51"/>
      <c r="E76" s="310"/>
      <c r="F76" s="276"/>
      <c r="G76" s="311"/>
      <c r="H76" s="276"/>
      <c r="I76" s="45"/>
    </row>
    <row r="77" spans="1:9" x14ac:dyDescent="0.2">
      <c r="A77" s="61" t="s">
        <v>287</v>
      </c>
      <c r="B77" s="206"/>
      <c r="C77" s="76">
        <f>C50</f>
        <v>0</v>
      </c>
      <c r="D77" s="51"/>
      <c r="E77" s="296" t="s">
        <v>285</v>
      </c>
      <c r="F77" s="296"/>
      <c r="G77" s="307">
        <f>IF(C77=0,0,H77/C77)</f>
        <v>0</v>
      </c>
      <c r="H77" s="233">
        <f>SUM(E73:H73)+SUM(E61:H61)</f>
        <v>0</v>
      </c>
      <c r="I77" s="45"/>
    </row>
    <row r="78" spans="1:9" x14ac:dyDescent="0.2">
      <c r="A78" s="51"/>
      <c r="B78" s="51"/>
      <c r="C78" s="51"/>
      <c r="D78" s="51"/>
      <c r="E78" s="45"/>
      <c r="F78" s="45"/>
      <c r="G78" s="45"/>
      <c r="H78" s="45"/>
      <c r="I78" s="45"/>
    </row>
    <row r="79" spans="1:9" x14ac:dyDescent="0.2">
      <c r="A79" s="51"/>
      <c r="B79" s="51"/>
      <c r="C79" s="51"/>
      <c r="D79" s="51"/>
      <c r="E79" s="45"/>
      <c r="F79" s="45"/>
      <c r="G79" s="45"/>
      <c r="H79" s="45"/>
      <c r="I79" s="45"/>
    </row>
    <row r="80" spans="1:9" x14ac:dyDescent="0.2">
      <c r="A80" s="51"/>
      <c r="B80" s="51"/>
      <c r="C80" s="51"/>
      <c r="D80" s="51"/>
      <c r="E80" s="51"/>
      <c r="F80" s="51"/>
      <c r="G80" s="51"/>
      <c r="H80" s="51"/>
      <c r="I80" s="45"/>
    </row>
    <row r="81" spans="1:9" x14ac:dyDescent="0.2">
      <c r="A81" s="55" t="s">
        <v>52</v>
      </c>
      <c r="B81" s="55"/>
      <c r="C81" s="293" t="s">
        <v>270</v>
      </c>
      <c r="D81" s="51"/>
      <c r="E81" s="45"/>
      <c r="F81" s="293" t="s">
        <v>266</v>
      </c>
      <c r="G81" s="294" t="s">
        <v>267</v>
      </c>
      <c r="H81" s="294" t="s">
        <v>268</v>
      </c>
      <c r="I81" s="45"/>
    </row>
    <row r="82" spans="1:9" x14ac:dyDescent="0.2">
      <c r="A82" s="77" t="s">
        <v>53</v>
      </c>
      <c r="B82" s="199"/>
      <c r="C82" s="78" t="s">
        <v>134</v>
      </c>
      <c r="D82" s="51"/>
      <c r="E82" s="78" t="s">
        <v>262</v>
      </c>
      <c r="F82" s="78" t="s">
        <v>245</v>
      </c>
      <c r="G82" s="78" t="s">
        <v>259</v>
      </c>
      <c r="H82" s="78" t="s">
        <v>260</v>
      </c>
      <c r="I82" s="45"/>
    </row>
    <row r="83" spans="1:9" x14ac:dyDescent="0.2">
      <c r="A83" s="79"/>
      <c r="B83" s="201"/>
      <c r="C83" s="80"/>
      <c r="D83" s="51"/>
      <c r="E83" s="80" t="s">
        <v>244</v>
      </c>
      <c r="F83" s="80" t="s">
        <v>361</v>
      </c>
      <c r="G83" s="80" t="s">
        <v>246</v>
      </c>
      <c r="H83" s="80" t="s">
        <v>261</v>
      </c>
      <c r="I83" s="45"/>
    </row>
    <row r="84" spans="1:9" x14ac:dyDescent="0.2">
      <c r="A84" s="388" t="s">
        <v>427</v>
      </c>
      <c r="B84" s="207"/>
      <c r="C84" s="6">
        <v>0</v>
      </c>
      <c r="D84" s="51"/>
      <c r="E84" s="300" t="s">
        <v>257</v>
      </c>
      <c r="F84" s="7">
        <v>0</v>
      </c>
      <c r="G84" s="357">
        <v>0</v>
      </c>
      <c r="H84" s="235">
        <f>G84*F84</f>
        <v>0</v>
      </c>
      <c r="I84" s="45"/>
    </row>
    <row r="85" spans="1:9" x14ac:dyDescent="0.2">
      <c r="A85" s="38" t="s">
        <v>66</v>
      </c>
      <c r="B85" s="207"/>
      <c r="C85" s="6">
        <v>0</v>
      </c>
      <c r="D85" s="51"/>
      <c r="E85" s="300" t="s">
        <v>257</v>
      </c>
      <c r="F85" s="7">
        <v>0</v>
      </c>
      <c r="G85" s="357">
        <v>0</v>
      </c>
      <c r="H85" s="235">
        <f t="shared" ref="H85:H98" si="14">G85*F85</f>
        <v>0</v>
      </c>
      <c r="I85" s="45"/>
    </row>
    <row r="86" spans="1:9" x14ac:dyDescent="0.2">
      <c r="A86" s="38" t="s">
        <v>66</v>
      </c>
      <c r="B86" s="207"/>
      <c r="C86" s="6">
        <v>0</v>
      </c>
      <c r="D86" s="51"/>
      <c r="E86" s="300" t="s">
        <v>257</v>
      </c>
      <c r="F86" s="7">
        <v>0</v>
      </c>
      <c r="G86" s="357">
        <v>0</v>
      </c>
      <c r="H86" s="235">
        <f t="shared" si="14"/>
        <v>0</v>
      </c>
      <c r="I86" s="45"/>
    </row>
    <row r="87" spans="1:9" x14ac:dyDescent="0.2">
      <c r="A87" s="38" t="s">
        <v>66</v>
      </c>
      <c r="B87" s="207"/>
      <c r="C87" s="6">
        <v>0</v>
      </c>
      <c r="D87" s="51"/>
      <c r="E87" s="300" t="s">
        <v>257</v>
      </c>
      <c r="F87" s="7">
        <v>0</v>
      </c>
      <c r="G87" s="357">
        <v>0</v>
      </c>
      <c r="H87" s="235">
        <f t="shared" si="14"/>
        <v>0</v>
      </c>
      <c r="I87" s="45"/>
    </row>
    <row r="88" spans="1:9" x14ac:dyDescent="0.2">
      <c r="A88" s="38" t="s">
        <v>66</v>
      </c>
      <c r="B88" s="207"/>
      <c r="C88" s="6">
        <v>0</v>
      </c>
      <c r="D88" s="51"/>
      <c r="E88" s="300" t="s">
        <v>257</v>
      </c>
      <c r="F88" s="7">
        <v>0</v>
      </c>
      <c r="G88" s="357">
        <v>0</v>
      </c>
      <c r="H88" s="235">
        <f t="shared" si="14"/>
        <v>0</v>
      </c>
      <c r="I88" s="45"/>
    </row>
    <row r="89" spans="1:9" x14ac:dyDescent="0.2">
      <c r="A89" s="38" t="s">
        <v>66</v>
      </c>
      <c r="B89" s="207"/>
      <c r="C89" s="6">
        <v>0</v>
      </c>
      <c r="D89" s="51"/>
      <c r="E89" s="300" t="s">
        <v>257</v>
      </c>
      <c r="F89" s="7">
        <v>0</v>
      </c>
      <c r="G89" s="357">
        <v>0</v>
      </c>
      <c r="H89" s="235">
        <f t="shared" si="14"/>
        <v>0</v>
      </c>
      <c r="I89" s="45"/>
    </row>
    <row r="90" spans="1:9" x14ac:dyDescent="0.2">
      <c r="A90" s="38" t="s">
        <v>66</v>
      </c>
      <c r="B90" s="207"/>
      <c r="C90" s="6">
        <v>0</v>
      </c>
      <c r="D90" s="51"/>
      <c r="E90" s="300" t="s">
        <v>257</v>
      </c>
      <c r="F90" s="7">
        <v>0</v>
      </c>
      <c r="G90" s="357">
        <v>0</v>
      </c>
      <c r="H90" s="235">
        <f t="shared" si="14"/>
        <v>0</v>
      </c>
      <c r="I90" s="45"/>
    </row>
    <row r="91" spans="1:9" x14ac:dyDescent="0.2">
      <c r="A91" s="38" t="s">
        <v>66</v>
      </c>
      <c r="B91" s="207"/>
      <c r="C91" s="6">
        <v>0</v>
      </c>
      <c r="D91" s="51"/>
      <c r="E91" s="300" t="s">
        <v>257</v>
      </c>
      <c r="F91" s="7">
        <v>0</v>
      </c>
      <c r="G91" s="357">
        <v>0</v>
      </c>
      <c r="H91" s="235">
        <f t="shared" si="14"/>
        <v>0</v>
      </c>
      <c r="I91" s="45"/>
    </row>
    <row r="92" spans="1:9" x14ac:dyDescent="0.2">
      <c r="A92" s="38" t="s">
        <v>66</v>
      </c>
      <c r="B92" s="207"/>
      <c r="C92" s="6">
        <v>0</v>
      </c>
      <c r="D92" s="51"/>
      <c r="E92" s="300" t="s">
        <v>257</v>
      </c>
      <c r="F92" s="7">
        <v>0</v>
      </c>
      <c r="G92" s="357">
        <v>0</v>
      </c>
      <c r="H92" s="235">
        <f t="shared" si="14"/>
        <v>0</v>
      </c>
      <c r="I92" s="45"/>
    </row>
    <row r="93" spans="1:9" x14ac:dyDescent="0.2">
      <c r="A93" s="38" t="s">
        <v>66</v>
      </c>
      <c r="B93" s="207"/>
      <c r="C93" s="6">
        <v>0</v>
      </c>
      <c r="D93" s="51"/>
      <c r="E93" s="300" t="s">
        <v>257</v>
      </c>
      <c r="F93" s="7">
        <v>0</v>
      </c>
      <c r="G93" s="357">
        <v>0</v>
      </c>
      <c r="H93" s="235">
        <f t="shared" si="14"/>
        <v>0</v>
      </c>
      <c r="I93" s="45"/>
    </row>
    <row r="94" spans="1:9" x14ac:dyDescent="0.2">
      <c r="A94" s="38" t="s">
        <v>66</v>
      </c>
      <c r="B94" s="207"/>
      <c r="C94" s="6">
        <v>0</v>
      </c>
      <c r="D94" s="51"/>
      <c r="E94" s="300" t="s">
        <v>257</v>
      </c>
      <c r="F94" s="7">
        <v>0</v>
      </c>
      <c r="G94" s="357">
        <v>0</v>
      </c>
      <c r="H94" s="235">
        <f t="shared" si="14"/>
        <v>0</v>
      </c>
      <c r="I94" s="45"/>
    </row>
    <row r="95" spans="1:9" x14ac:dyDescent="0.2">
      <c r="A95" s="38" t="s">
        <v>66</v>
      </c>
      <c r="B95" s="207"/>
      <c r="C95" s="6">
        <v>0</v>
      </c>
      <c r="D95" s="51"/>
      <c r="E95" s="300" t="s">
        <v>257</v>
      </c>
      <c r="F95" s="7">
        <v>0</v>
      </c>
      <c r="G95" s="357">
        <v>0</v>
      </c>
      <c r="H95" s="235">
        <f t="shared" si="14"/>
        <v>0</v>
      </c>
      <c r="I95" s="45"/>
    </row>
    <row r="96" spans="1:9" x14ac:dyDescent="0.2">
      <c r="A96" s="38" t="s">
        <v>66</v>
      </c>
      <c r="B96" s="207"/>
      <c r="C96" s="6">
        <v>0</v>
      </c>
      <c r="D96" s="51"/>
      <c r="E96" s="300" t="s">
        <v>257</v>
      </c>
      <c r="F96" s="7">
        <v>0</v>
      </c>
      <c r="G96" s="357">
        <v>0</v>
      </c>
      <c r="H96" s="235">
        <f t="shared" si="14"/>
        <v>0</v>
      </c>
      <c r="I96" s="45"/>
    </row>
    <row r="97" spans="1:9" x14ac:dyDescent="0.2">
      <c r="A97" s="38" t="s">
        <v>66</v>
      </c>
      <c r="B97" s="207"/>
      <c r="C97" s="6">
        <v>0</v>
      </c>
      <c r="D97" s="51"/>
      <c r="E97" s="300" t="s">
        <v>257</v>
      </c>
      <c r="F97" s="7">
        <v>0</v>
      </c>
      <c r="G97" s="357">
        <v>0</v>
      </c>
      <c r="H97" s="235">
        <f t="shared" si="14"/>
        <v>0</v>
      </c>
      <c r="I97" s="45"/>
    </row>
    <row r="98" spans="1:9" x14ac:dyDescent="0.2">
      <c r="A98" s="38" t="s">
        <v>66</v>
      </c>
      <c r="B98" s="298"/>
      <c r="C98" s="6">
        <v>0</v>
      </c>
      <c r="D98" s="51"/>
      <c r="E98" s="300" t="s">
        <v>257</v>
      </c>
      <c r="F98" s="355">
        <v>0</v>
      </c>
      <c r="G98" s="358">
        <v>0</v>
      </c>
      <c r="H98" s="359">
        <f t="shared" si="14"/>
        <v>0</v>
      </c>
      <c r="I98" s="45"/>
    </row>
    <row r="99" spans="1:9" x14ac:dyDescent="0.2">
      <c r="A99" s="303" t="s">
        <v>273</v>
      </c>
      <c r="B99" s="360"/>
      <c r="C99" s="361">
        <f>SUM(C84:C98)</f>
        <v>0</v>
      </c>
      <c r="D99" s="51"/>
      <c r="E99" s="305"/>
      <c r="F99" s="305"/>
      <c r="G99" s="305"/>
      <c r="H99" s="306">
        <f>SUM(H84:H98)</f>
        <v>0</v>
      </c>
      <c r="I99" s="45"/>
    </row>
    <row r="100" spans="1:9" x14ac:dyDescent="0.2">
      <c r="A100" s="278"/>
      <c r="B100" s="278"/>
      <c r="C100" s="278"/>
      <c r="D100" s="278"/>
      <c r="E100" s="278"/>
      <c r="F100" s="278"/>
      <c r="G100" s="278"/>
      <c r="H100" s="278"/>
      <c r="I100" s="45"/>
    </row>
    <row r="101" spans="1:9" x14ac:dyDescent="0.2">
      <c r="A101" s="276"/>
      <c r="B101" s="276"/>
      <c r="C101" s="276"/>
      <c r="D101" s="51"/>
      <c r="E101" s="310"/>
      <c r="F101" s="276"/>
      <c r="G101" s="311"/>
      <c r="H101" s="276"/>
      <c r="I101" s="45"/>
    </row>
    <row r="102" spans="1:9" x14ac:dyDescent="0.2">
      <c r="A102" s="61" t="s">
        <v>273</v>
      </c>
      <c r="B102" s="206"/>
      <c r="C102" s="297">
        <f>C99</f>
        <v>0</v>
      </c>
      <c r="D102" s="51"/>
      <c r="E102" s="296"/>
      <c r="F102" s="296"/>
      <c r="G102" s="295">
        <f>IF(C102=0,0,H102/C102)</f>
        <v>0</v>
      </c>
      <c r="H102" s="233">
        <f>H99</f>
        <v>0</v>
      </c>
      <c r="I102" s="45"/>
    </row>
    <row r="103" spans="1:9" x14ac:dyDescent="0.2">
      <c r="A103" s="45"/>
      <c r="B103" s="45"/>
      <c r="C103" s="45"/>
      <c r="D103" s="45"/>
      <c r="E103" s="64"/>
      <c r="F103" s="45"/>
      <c r="G103" s="45"/>
      <c r="H103" s="45"/>
      <c r="I103" s="45"/>
    </row>
    <row r="104" spans="1:9" x14ac:dyDescent="0.2">
      <c r="A104" s="45"/>
      <c r="B104" s="45"/>
      <c r="C104" s="45"/>
      <c r="D104" s="45"/>
      <c r="E104" s="64"/>
      <c r="F104" s="45"/>
      <c r="G104" s="45"/>
      <c r="H104" s="45"/>
      <c r="I104" s="45"/>
    </row>
    <row r="105" spans="1:9" x14ac:dyDescent="0.2">
      <c r="A105" s="45"/>
      <c r="B105" s="45"/>
      <c r="C105" s="45"/>
      <c r="D105" s="45"/>
      <c r="E105" s="64"/>
      <c r="F105" s="45"/>
      <c r="G105" s="45"/>
      <c r="H105" s="45"/>
      <c r="I105" s="45"/>
    </row>
    <row r="106" spans="1:9" x14ac:dyDescent="0.2">
      <c r="A106" s="56" t="s">
        <v>56</v>
      </c>
      <c r="B106" s="56"/>
      <c r="C106" s="58" t="s">
        <v>193</v>
      </c>
      <c r="D106" s="50"/>
      <c r="E106" s="58" t="s">
        <v>277</v>
      </c>
      <c r="F106" s="58" t="s">
        <v>278</v>
      </c>
      <c r="G106" s="58" t="s">
        <v>279</v>
      </c>
      <c r="H106" s="45"/>
      <c r="I106" s="45"/>
    </row>
    <row r="107" spans="1:9" s="37" customFormat="1" x14ac:dyDescent="0.2">
      <c r="A107" s="50" t="s">
        <v>280</v>
      </c>
      <c r="C107" s="74">
        <f>SUM(E107:G107)</f>
        <v>0</v>
      </c>
      <c r="D107" s="51"/>
      <c r="E107" s="301">
        <v>0</v>
      </c>
      <c r="F107" s="301">
        <v>0</v>
      </c>
      <c r="G107" s="301">
        <v>0</v>
      </c>
      <c r="H107" s="52" t="s">
        <v>271</v>
      </c>
      <c r="I107" s="45"/>
    </row>
    <row r="108" spans="1:9" s="37" customFormat="1" x14ac:dyDescent="0.2">
      <c r="A108" s="51" t="s">
        <v>284</v>
      </c>
      <c r="B108" s="51"/>
      <c r="C108" s="214">
        <f>SUM(E108:G108)</f>
        <v>0</v>
      </c>
      <c r="D108" s="51"/>
      <c r="E108" s="6">
        <v>0</v>
      </c>
      <c r="F108" s="6">
        <v>0</v>
      </c>
      <c r="G108" s="3">
        <v>0</v>
      </c>
      <c r="H108" s="52"/>
      <c r="I108" s="45"/>
    </row>
    <row r="109" spans="1:9" s="37" customFormat="1" x14ac:dyDescent="0.2">
      <c r="A109" s="51" t="s">
        <v>282</v>
      </c>
      <c r="B109" s="51"/>
      <c r="C109" s="51"/>
      <c r="D109" s="51"/>
      <c r="E109" s="314">
        <f>IF(E107=0,0,E108/E107)</f>
        <v>0</v>
      </c>
      <c r="F109" s="314">
        <f t="shared" ref="F109:G109" si="15">IF(F107=0,0,F108/F107)</f>
        <v>0</v>
      </c>
      <c r="G109" s="315">
        <f t="shared" si="15"/>
        <v>0</v>
      </c>
      <c r="H109" s="52"/>
      <c r="I109" s="45"/>
    </row>
    <row r="110" spans="1:9" s="37" customFormat="1" x14ac:dyDescent="0.2">
      <c r="A110" s="51"/>
      <c r="B110" s="51"/>
      <c r="C110" s="51"/>
      <c r="D110" s="51"/>
      <c r="E110" s="51"/>
      <c r="F110" s="51"/>
      <c r="G110" s="51"/>
      <c r="H110" s="52"/>
      <c r="I110" s="45"/>
    </row>
    <row r="111" spans="1:9" s="37" customFormat="1" x14ac:dyDescent="0.2">
      <c r="A111" s="237" t="s">
        <v>243</v>
      </c>
      <c r="B111" s="51"/>
      <c r="C111" s="12"/>
      <c r="D111" s="51"/>
      <c r="E111" s="302" t="s">
        <v>257</v>
      </c>
      <c r="F111" s="302" t="s">
        <v>257</v>
      </c>
      <c r="G111" s="302" t="s">
        <v>257</v>
      </c>
      <c r="H111" s="51"/>
      <c r="I111" s="45"/>
    </row>
    <row r="112" spans="1:9" s="37" customFormat="1" x14ac:dyDescent="0.2">
      <c r="A112" s="237"/>
      <c r="B112" s="51"/>
      <c r="C112" s="51"/>
      <c r="D112" s="51"/>
      <c r="E112" s="368" t="str">
        <f>LOOKUP(SUMIF($E$151:$E$157,E111,$C$151:$C$157),$C$151:$C$157,$F$151:$F$157)</f>
        <v>… :</v>
      </c>
      <c r="F112" s="368" t="str">
        <f t="shared" ref="F112:G112" si="16">LOOKUP(SUMIF($E$151:$E$157,F111,$C$151:$C$157),$C$151:$C$157,$F$151:$F$157)</f>
        <v>… :</v>
      </c>
      <c r="G112" s="368" t="str">
        <f t="shared" si="16"/>
        <v>… :</v>
      </c>
      <c r="H112" s="51"/>
      <c r="I112" s="45"/>
    </row>
    <row r="113" spans="1:9" x14ac:dyDescent="0.2">
      <c r="A113" s="237" t="s">
        <v>242</v>
      </c>
      <c r="B113" s="51"/>
      <c r="C113" s="51"/>
      <c r="D113" s="51"/>
      <c r="E113" s="7">
        <v>0</v>
      </c>
      <c r="F113" s="7">
        <v>0</v>
      </c>
      <c r="G113" s="7">
        <v>0</v>
      </c>
      <c r="H113" s="52" t="s">
        <v>266</v>
      </c>
      <c r="I113" s="45"/>
    </row>
    <row r="114" spans="1:9" x14ac:dyDescent="0.2">
      <c r="A114" s="52"/>
      <c r="B114" s="52"/>
      <c r="C114" s="52"/>
      <c r="D114" s="52"/>
      <c r="E114" s="368" t="str">
        <f>LOOKUP(SUMIF($E$151:$E$157,E111,$C$151:$C$157),$C$151:$C$157,$G$151:$G$157)</f>
        <v>… :</v>
      </c>
      <c r="F114" s="368" t="str">
        <f t="shared" ref="F114:G114" si="17">LOOKUP(SUMIF($E$151:$E$157,F111,$C$151:$C$157),$C$151:$C$157,$G$151:$G$157)</f>
        <v>… :</v>
      </c>
      <c r="G114" s="368" t="str">
        <f t="shared" si="17"/>
        <v>… :</v>
      </c>
      <c r="H114" s="52"/>
      <c r="I114" s="45"/>
    </row>
    <row r="115" spans="1:9" x14ac:dyDescent="0.2">
      <c r="A115" s="237" t="s">
        <v>418</v>
      </c>
      <c r="B115" s="51"/>
      <c r="D115" s="51"/>
      <c r="E115" s="357">
        <v>0</v>
      </c>
      <c r="F115" s="357">
        <v>0</v>
      </c>
      <c r="G115" s="357">
        <v>0</v>
      </c>
      <c r="H115" s="52" t="s">
        <v>267</v>
      </c>
      <c r="I115" s="45"/>
    </row>
    <row r="116" spans="1:9" x14ac:dyDescent="0.2">
      <c r="A116" s="51" t="s">
        <v>420</v>
      </c>
      <c r="B116" s="51"/>
      <c r="C116" s="215">
        <f>SUM(E116:G116)</f>
        <v>0</v>
      </c>
      <c r="D116" s="51"/>
      <c r="E116" s="75">
        <f>E113*E115</f>
        <v>0</v>
      </c>
      <c r="F116" s="75">
        <f t="shared" ref="F116" si="18">F113*F115</f>
        <v>0</v>
      </c>
      <c r="G116" s="75">
        <f t="shared" ref="G116" si="19">G113*G115</f>
        <v>0</v>
      </c>
      <c r="H116" s="52" t="s">
        <v>268</v>
      </c>
      <c r="I116" s="45"/>
    </row>
    <row r="117" spans="1:9" x14ac:dyDescent="0.2">
      <c r="A117" s="51" t="s">
        <v>281</v>
      </c>
      <c r="B117" s="51"/>
      <c r="C117" s="75">
        <f>IF(C107=0,0,C116/C107)</f>
        <v>0</v>
      </c>
      <c r="D117" s="51"/>
      <c r="E117" s="75">
        <f>IF(E107=0,0,E116/E107)</f>
        <v>0</v>
      </c>
      <c r="F117" s="75">
        <f>IF(F107=0,0,F116/F107)</f>
        <v>0</v>
      </c>
      <c r="G117" s="75">
        <f>IF(G107=0,0,G116/G107)</f>
        <v>0</v>
      </c>
      <c r="H117" s="52" t="s">
        <v>283</v>
      </c>
      <c r="I117" s="45"/>
    </row>
    <row r="118" spans="1:9" x14ac:dyDescent="0.2">
      <c r="A118" s="52"/>
      <c r="B118" s="52"/>
      <c r="C118" s="312"/>
      <c r="D118" s="52"/>
      <c r="E118" s="52"/>
      <c r="F118" s="52"/>
      <c r="G118" s="312"/>
      <c r="H118" s="52"/>
      <c r="I118" s="52"/>
    </row>
    <row r="119" spans="1:9" x14ac:dyDescent="0.2">
      <c r="A119" s="56"/>
      <c r="B119" s="56"/>
      <c r="C119" s="313"/>
      <c r="D119" s="56"/>
      <c r="E119" s="45"/>
      <c r="F119" s="45"/>
      <c r="G119" s="276"/>
      <c r="H119" s="45"/>
      <c r="I119" s="45"/>
    </row>
    <row r="120" spans="1:9" x14ac:dyDescent="0.2">
      <c r="A120" s="303" t="s">
        <v>273</v>
      </c>
      <c r="B120" s="304"/>
      <c r="C120" s="76">
        <f>C107</f>
        <v>0</v>
      </c>
      <c r="D120" s="51"/>
      <c r="E120" s="305" t="s">
        <v>276</v>
      </c>
      <c r="F120" s="305"/>
      <c r="G120" s="308">
        <f>IF(C120=0,0,H120/C120)</f>
        <v>0</v>
      </c>
      <c r="H120" s="306">
        <f>SUM(E116:G116)</f>
        <v>0</v>
      </c>
      <c r="I120" s="45"/>
    </row>
    <row r="121" spans="1:9" x14ac:dyDescent="0.2">
      <c r="A121" s="45"/>
      <c r="B121" s="45"/>
      <c r="C121" s="45"/>
      <c r="D121" s="56"/>
      <c r="E121" s="64"/>
      <c r="F121" s="45"/>
      <c r="G121" s="45"/>
      <c r="H121" s="45"/>
      <c r="I121" s="45"/>
    </row>
    <row r="122" spans="1:9" x14ac:dyDescent="0.2">
      <c r="A122" s="45"/>
      <c r="B122" s="45"/>
      <c r="C122" s="45"/>
      <c r="D122" s="45"/>
      <c r="E122" s="45"/>
      <c r="F122" s="45"/>
      <c r="G122" s="45"/>
      <c r="H122" s="58" t="s">
        <v>419</v>
      </c>
      <c r="I122" s="45"/>
    </row>
    <row r="123" spans="1:9" ht="12.75" thickBot="1" x14ac:dyDescent="0.25">
      <c r="A123" s="45"/>
      <c r="B123" s="45"/>
      <c r="C123" s="45"/>
      <c r="D123" s="45"/>
      <c r="E123" s="64"/>
      <c r="F123" s="45"/>
      <c r="G123" s="45"/>
      <c r="H123" s="59"/>
      <c r="I123" s="45"/>
    </row>
    <row r="124" spans="1:9" ht="13.5" thickTop="1" x14ac:dyDescent="0.2">
      <c r="A124" s="57"/>
      <c r="B124" s="57"/>
      <c r="C124" s="57"/>
      <c r="D124" s="57"/>
      <c r="E124" s="57"/>
      <c r="F124" s="60" t="str">
        <f>CONCATENATE("TOTAAL ",'7.1.b begroting en prognose'!E31," op prijspeil  ")</f>
        <v xml:space="preserve">TOTAAL Kostenverhaal (onderbouwd in tabblad 7.1.e) op prijspeil  </v>
      </c>
      <c r="G124" s="94">
        <f>'7.1.b begroting en prognose'!J6</f>
        <v>45839</v>
      </c>
      <c r="H124" s="234">
        <f>H120+H102+H77</f>
        <v>0</v>
      </c>
      <c r="I124" s="45"/>
    </row>
    <row r="125" spans="1:9" ht="12.75" x14ac:dyDescent="0.2">
      <c r="A125" s="57"/>
      <c r="B125" s="57"/>
      <c r="C125" s="57"/>
      <c r="D125" s="57"/>
      <c r="E125" s="57"/>
      <c r="F125" s="60"/>
      <c r="G125" s="94"/>
      <c r="H125" s="94"/>
      <c r="I125" s="45"/>
    </row>
    <row r="126" spans="1:9" x14ac:dyDescent="0.2">
      <c r="A126" s="45"/>
      <c r="B126" s="45"/>
      <c r="C126" s="45"/>
      <c r="D126" s="45"/>
      <c r="E126" s="45"/>
      <c r="F126" s="45"/>
      <c r="G126" s="45"/>
      <c r="H126" s="45"/>
      <c r="I126" s="45"/>
    </row>
    <row r="128" spans="1:9" hidden="1" x14ac:dyDescent="0.2">
      <c r="C128" s="299"/>
      <c r="E128" s="299" t="s">
        <v>253</v>
      </c>
      <c r="F128" s="299" t="s">
        <v>382</v>
      </c>
      <c r="G128" s="299" t="s">
        <v>383</v>
      </c>
    </row>
    <row r="129" spans="3:7" hidden="1" x14ac:dyDescent="0.2">
      <c r="C129" s="288">
        <v>0</v>
      </c>
      <c r="E129" s="288" t="s">
        <v>257</v>
      </c>
      <c r="F129" s="288" t="s">
        <v>372</v>
      </c>
      <c r="G129" s="288" t="s">
        <v>372</v>
      </c>
    </row>
    <row r="130" spans="3:7" hidden="1" x14ac:dyDescent="0.2">
      <c r="C130" s="289">
        <v>1</v>
      </c>
      <c r="E130" s="289" t="s">
        <v>255</v>
      </c>
      <c r="F130" s="289" t="s">
        <v>365</v>
      </c>
      <c r="G130" s="289" t="s">
        <v>373</v>
      </c>
    </row>
    <row r="131" spans="3:7" hidden="1" x14ac:dyDescent="0.2">
      <c r="C131" s="289">
        <v>2</v>
      </c>
      <c r="E131" s="289" t="s">
        <v>248</v>
      </c>
      <c r="F131" s="289" t="s">
        <v>366</v>
      </c>
      <c r="G131" s="289" t="s">
        <v>374</v>
      </c>
    </row>
    <row r="132" spans="3:7" hidden="1" x14ac:dyDescent="0.2">
      <c r="C132" s="289">
        <v>3</v>
      </c>
      <c r="E132" s="289" t="s">
        <v>251</v>
      </c>
      <c r="F132" s="289" t="s">
        <v>368</v>
      </c>
      <c r="G132" s="289" t="s">
        <v>375</v>
      </c>
    </row>
    <row r="133" spans="3:7" hidden="1" x14ac:dyDescent="0.2">
      <c r="C133" s="289">
        <v>4</v>
      </c>
      <c r="E133" s="289" t="s">
        <v>252</v>
      </c>
      <c r="F133" s="289" t="s">
        <v>367</v>
      </c>
      <c r="G133" s="289" t="s">
        <v>376</v>
      </c>
    </row>
    <row r="134" spans="3:7" hidden="1" x14ac:dyDescent="0.2">
      <c r="C134" s="289">
        <v>5</v>
      </c>
      <c r="E134" s="289" t="s">
        <v>249</v>
      </c>
      <c r="F134" s="289" t="s">
        <v>369</v>
      </c>
      <c r="G134" s="289" t="s">
        <v>377</v>
      </c>
    </row>
    <row r="135" spans="3:7" hidden="1" x14ac:dyDescent="0.2">
      <c r="C135" s="289">
        <v>6</v>
      </c>
      <c r="E135" s="289" t="s">
        <v>250</v>
      </c>
      <c r="F135" s="289" t="s">
        <v>370</v>
      </c>
      <c r="G135" s="289" t="s">
        <v>377</v>
      </c>
    </row>
    <row r="136" spans="3:7" hidden="1" x14ac:dyDescent="0.2">
      <c r="C136" s="290">
        <v>7</v>
      </c>
      <c r="E136" s="290" t="s">
        <v>256</v>
      </c>
      <c r="F136" s="290" t="s">
        <v>371</v>
      </c>
      <c r="G136" s="290" t="s">
        <v>381</v>
      </c>
    </row>
    <row r="139" spans="3:7" hidden="1" x14ac:dyDescent="0.2">
      <c r="C139" s="299"/>
      <c r="E139" s="299" t="s">
        <v>254</v>
      </c>
      <c r="F139" s="299" t="s">
        <v>382</v>
      </c>
      <c r="G139" s="299" t="s">
        <v>383</v>
      </c>
    </row>
    <row r="140" spans="3:7" hidden="1" x14ac:dyDescent="0.2">
      <c r="C140" s="288">
        <v>0</v>
      </c>
      <c r="E140" s="288" t="s">
        <v>257</v>
      </c>
      <c r="F140" s="288" t="s">
        <v>372</v>
      </c>
      <c r="G140" s="288" t="s">
        <v>372</v>
      </c>
    </row>
    <row r="141" spans="3:7" hidden="1" x14ac:dyDescent="0.2">
      <c r="C141" s="289">
        <v>1</v>
      </c>
      <c r="E141" s="289" t="s">
        <v>258</v>
      </c>
      <c r="F141" s="289" t="s">
        <v>379</v>
      </c>
      <c r="G141" s="289" t="s">
        <v>380</v>
      </c>
    </row>
    <row r="142" spans="3:7" hidden="1" x14ac:dyDescent="0.2">
      <c r="C142" s="289">
        <v>2</v>
      </c>
      <c r="E142" s="289" t="s">
        <v>248</v>
      </c>
      <c r="F142" s="289" t="s">
        <v>366</v>
      </c>
      <c r="G142" s="289" t="s">
        <v>374</v>
      </c>
    </row>
    <row r="143" spans="3:7" hidden="1" x14ac:dyDescent="0.2">
      <c r="C143" s="289">
        <v>3</v>
      </c>
      <c r="E143" s="289" t="s">
        <v>251</v>
      </c>
      <c r="F143" s="289" t="s">
        <v>368</v>
      </c>
      <c r="G143" s="289" t="s">
        <v>375</v>
      </c>
    </row>
    <row r="144" spans="3:7" hidden="1" x14ac:dyDescent="0.2">
      <c r="C144" s="289">
        <v>4</v>
      </c>
      <c r="E144" s="289" t="s">
        <v>252</v>
      </c>
      <c r="F144" s="289" t="s">
        <v>367</v>
      </c>
      <c r="G144" s="289" t="s">
        <v>376</v>
      </c>
    </row>
    <row r="145" spans="3:7" hidden="1" x14ac:dyDescent="0.2">
      <c r="C145" s="289">
        <v>5</v>
      </c>
      <c r="E145" s="289" t="s">
        <v>249</v>
      </c>
      <c r="F145" s="289" t="s">
        <v>369</v>
      </c>
      <c r="G145" s="289" t="s">
        <v>377</v>
      </c>
    </row>
    <row r="146" spans="3:7" hidden="1" x14ac:dyDescent="0.2">
      <c r="C146" s="289">
        <v>6</v>
      </c>
      <c r="E146" s="289" t="s">
        <v>250</v>
      </c>
      <c r="F146" s="289" t="s">
        <v>370</v>
      </c>
      <c r="G146" s="289" t="s">
        <v>377</v>
      </c>
    </row>
    <row r="147" spans="3:7" hidden="1" x14ac:dyDescent="0.2">
      <c r="C147" s="290">
        <v>7</v>
      </c>
      <c r="E147" s="290" t="s">
        <v>256</v>
      </c>
      <c r="F147" s="290" t="s">
        <v>371</v>
      </c>
      <c r="G147" s="290" t="s">
        <v>378</v>
      </c>
    </row>
    <row r="150" spans="3:7" hidden="1" x14ac:dyDescent="0.2">
      <c r="C150" s="299"/>
      <c r="E150" s="299" t="s">
        <v>274</v>
      </c>
      <c r="F150" s="299" t="s">
        <v>382</v>
      </c>
      <c r="G150" s="299" t="s">
        <v>383</v>
      </c>
    </row>
    <row r="151" spans="3:7" hidden="1" x14ac:dyDescent="0.2">
      <c r="C151" s="288">
        <v>0</v>
      </c>
      <c r="E151" s="288" t="s">
        <v>257</v>
      </c>
      <c r="F151" s="288" t="s">
        <v>372</v>
      </c>
      <c r="G151" s="288" t="s">
        <v>372</v>
      </c>
    </row>
    <row r="152" spans="3:7" hidden="1" x14ac:dyDescent="0.2">
      <c r="C152" s="289">
        <v>1</v>
      </c>
      <c r="E152" s="289" t="s">
        <v>275</v>
      </c>
      <c r="F152" s="289" t="s">
        <v>384</v>
      </c>
      <c r="G152" s="289" t="s">
        <v>385</v>
      </c>
    </row>
    <row r="153" spans="3:7" hidden="1" x14ac:dyDescent="0.2">
      <c r="C153" s="289">
        <v>2</v>
      </c>
      <c r="E153" s="289" t="s">
        <v>248</v>
      </c>
      <c r="F153" s="289" t="s">
        <v>366</v>
      </c>
      <c r="G153" s="289" t="s">
        <v>374</v>
      </c>
    </row>
    <row r="154" spans="3:7" hidden="1" x14ac:dyDescent="0.2">
      <c r="C154" s="289">
        <v>3</v>
      </c>
      <c r="E154" s="289" t="s">
        <v>252</v>
      </c>
      <c r="F154" s="289" t="s">
        <v>367</v>
      </c>
      <c r="G154" s="289" t="s">
        <v>376</v>
      </c>
    </row>
    <row r="155" spans="3:7" hidden="1" x14ac:dyDescent="0.2">
      <c r="C155" s="289">
        <v>4</v>
      </c>
      <c r="E155" s="289" t="s">
        <v>249</v>
      </c>
      <c r="F155" s="289" t="s">
        <v>369</v>
      </c>
      <c r="G155" s="289" t="s">
        <v>377</v>
      </c>
    </row>
    <row r="156" spans="3:7" hidden="1" x14ac:dyDescent="0.2">
      <c r="C156" s="289">
        <v>5</v>
      </c>
      <c r="E156" s="289" t="s">
        <v>250</v>
      </c>
      <c r="F156" s="289" t="s">
        <v>370</v>
      </c>
      <c r="G156" s="289" t="s">
        <v>377</v>
      </c>
    </row>
    <row r="157" spans="3:7" hidden="1" x14ac:dyDescent="0.2">
      <c r="C157" s="290">
        <v>6</v>
      </c>
      <c r="E157" s="290" t="s">
        <v>256</v>
      </c>
      <c r="F157" s="290" t="s">
        <v>371</v>
      </c>
      <c r="G157" s="290" t="s">
        <v>378</v>
      </c>
    </row>
    <row r="161" s="12" customFormat="1" hidden="1" x14ac:dyDescent="0.2"/>
    <row r="162" s="12" customFormat="1" hidden="1" x14ac:dyDescent="0.2"/>
    <row r="163" s="12" customFormat="1" hidden="1" x14ac:dyDescent="0.2"/>
  </sheetData>
  <sheetProtection algorithmName="SHA-512" hashValue="AFyqsle6FmAD4PzH5v/UWh2ufMBo5Sdj3/zSLRv5D+EvV4RLlkCqzDKOMpY3NCa3g242ERIYcDUYds5cGRYNFg==" saltValue="1q67SFXI6l2WXDy5orKI7w==" spinCount="100000" sheet="1"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dataValidations count="3">
    <dataValidation type="list" allowBlank="1" showInputMessage="1" showErrorMessage="1" sqref="E56:H56 E68:H68" xr:uid="{00000000-0002-0000-0400-000000000000}">
      <formula1>$E$129:$E$136</formula1>
    </dataValidation>
    <dataValidation type="list" allowBlank="1" showInputMessage="1" showErrorMessage="1" sqref="E84:E98" xr:uid="{00000000-0002-0000-0400-000001000000}">
      <formula1>$E$140:$E$147</formula1>
    </dataValidation>
    <dataValidation type="list" allowBlank="1" showInputMessage="1" showErrorMessage="1" sqref="E111:G111" xr:uid="{00000000-0002-0000-0400-000002000000}">
      <formula1>$E$151:$E$157</formula1>
    </dataValidation>
  </dataValidations>
  <pageMargins left="0.7" right="0.7" top="0.75" bottom="0.75" header="0.3" footer="0.3"/>
  <pageSetup paperSize="9" scale="48" orientation="portrait" r:id="rId1"/>
  <headerFoot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L70"/>
  <sheetViews>
    <sheetView showGridLines="0" zoomScale="90" zoomScaleNormal="90" workbookViewId="0">
      <selection activeCell="E14" sqref="E14"/>
    </sheetView>
  </sheetViews>
  <sheetFormatPr defaultColWidth="0" defaultRowHeight="0" customHeight="1" zeroHeight="1" x14ac:dyDescent="0.2"/>
  <cols>
    <col min="1" max="1" width="4.1640625" style="12" customWidth="1"/>
    <col min="2" max="2" width="15" style="12" customWidth="1"/>
    <col min="3" max="3" width="45.33203125" style="12" customWidth="1"/>
    <col min="4" max="4" width="116.6640625" style="12" customWidth="1"/>
    <col min="5" max="5" width="11.33203125" style="139" bestFit="1" customWidth="1"/>
    <col min="6" max="6" width="20.5" style="12" customWidth="1"/>
    <col min="7" max="7" width="12.5" style="12" customWidth="1"/>
    <col min="8" max="9" width="20.5" style="12" customWidth="1"/>
    <col min="10" max="10" width="2.83203125" style="12" customWidth="1"/>
    <col min="11" max="12" width="0" style="12" hidden="1" customWidth="1"/>
    <col min="13" max="16384" width="18.83203125" style="12" hidden="1"/>
  </cols>
  <sheetData>
    <row r="1" spans="1:10" ht="12.75" customHeight="1" x14ac:dyDescent="0.2">
      <c r="A1" s="412" t="s">
        <v>467</v>
      </c>
      <c r="B1" s="412"/>
      <c r="C1" s="412"/>
      <c r="D1" s="412"/>
    </row>
    <row r="2" spans="1:10" ht="15.75" customHeight="1" x14ac:dyDescent="0.2">
      <c r="A2" s="412"/>
      <c r="B2" s="412"/>
      <c r="C2" s="412"/>
      <c r="D2" s="412"/>
      <c r="E2" s="12"/>
      <c r="I2" s="273" t="str">
        <f>'7.1.a instructieblad'!$B$6</f>
        <v>…</v>
      </c>
    </row>
    <row r="3" spans="1:10" ht="12" customHeight="1" x14ac:dyDescent="0.2">
      <c r="I3" s="46" t="str">
        <f>'7.1.a instructieblad'!$B$8</f>
        <v>…</v>
      </c>
    </row>
    <row r="4" spans="1:10" ht="12" x14ac:dyDescent="0.2">
      <c r="I4" s="46" t="str">
        <f>'7.1.a instructieblad'!$B$4</f>
        <v>gemeente …</v>
      </c>
    </row>
    <row r="5" spans="1:10" ht="12" x14ac:dyDescent="0.2">
      <c r="I5" s="46"/>
    </row>
    <row r="6" spans="1:10" ht="12" x14ac:dyDescent="0.2">
      <c r="A6" s="100"/>
      <c r="B6" s="101" t="s">
        <v>0</v>
      </c>
      <c r="C6" s="102"/>
      <c r="D6" s="102"/>
      <c r="E6" s="140"/>
      <c r="F6" s="102"/>
      <c r="G6" s="102"/>
      <c r="H6" s="102"/>
      <c r="I6" s="102"/>
      <c r="J6" s="148"/>
    </row>
    <row r="7" spans="1:10" ht="12" x14ac:dyDescent="0.2">
      <c r="A7" s="103"/>
      <c r="B7" s="104"/>
      <c r="C7" s="102"/>
      <c r="D7" s="102"/>
      <c r="E7" s="140"/>
      <c r="F7" s="102"/>
      <c r="G7" s="102"/>
      <c r="H7" s="102"/>
      <c r="I7" s="102"/>
      <c r="J7" s="148"/>
    </row>
    <row r="8" spans="1:10" s="108" customFormat="1" ht="35.25" customHeight="1" x14ac:dyDescent="0.2">
      <c r="A8" s="105"/>
      <c r="B8" s="106" t="s">
        <v>1</v>
      </c>
      <c r="C8" s="107" t="s">
        <v>31</v>
      </c>
      <c r="D8" s="107" t="s">
        <v>317</v>
      </c>
      <c r="E8" s="141" t="s">
        <v>34</v>
      </c>
      <c r="F8" s="127" t="s">
        <v>165</v>
      </c>
      <c r="G8" s="127" t="s">
        <v>163</v>
      </c>
      <c r="H8" s="127" t="s">
        <v>160</v>
      </c>
      <c r="I8" s="127" t="s">
        <v>164</v>
      </c>
      <c r="J8" s="149"/>
    </row>
    <row r="9" spans="1:10" s="108" customFormat="1" ht="12" x14ac:dyDescent="0.2">
      <c r="A9" s="137"/>
      <c r="B9" s="387" t="s">
        <v>2</v>
      </c>
      <c r="C9" s="39" t="s">
        <v>161</v>
      </c>
      <c r="D9" s="39" t="s">
        <v>293</v>
      </c>
      <c r="E9" s="142" t="s">
        <v>33</v>
      </c>
      <c r="F9" s="138">
        <v>0</v>
      </c>
      <c r="G9" s="147">
        <f t="shared" ref="G9:G30" si="0">IF(F9=0,0,H9/F9)</f>
        <v>0</v>
      </c>
      <c r="H9" s="138">
        <v>0</v>
      </c>
      <c r="I9" s="138">
        <v>0</v>
      </c>
      <c r="J9" s="149"/>
    </row>
    <row r="10" spans="1:10" s="108" customFormat="1" ht="12.75" customHeight="1" x14ac:dyDescent="0.2">
      <c r="A10" s="137"/>
      <c r="B10" s="387" t="s">
        <v>3</v>
      </c>
      <c r="C10" s="39" t="s">
        <v>161</v>
      </c>
      <c r="D10" s="39" t="s">
        <v>66</v>
      </c>
      <c r="E10" s="142" t="s">
        <v>33</v>
      </c>
      <c r="F10" s="138">
        <v>0</v>
      </c>
      <c r="G10" s="147">
        <f t="shared" si="0"/>
        <v>0</v>
      </c>
      <c r="H10" s="138">
        <v>0</v>
      </c>
      <c r="I10" s="138">
        <v>0</v>
      </c>
      <c r="J10" s="149"/>
    </row>
    <row r="11" spans="1:10" s="108" customFormat="1" ht="12" x14ac:dyDescent="0.2">
      <c r="A11" s="137"/>
      <c r="B11" s="387" t="s">
        <v>4</v>
      </c>
      <c r="C11" s="39" t="s">
        <v>161</v>
      </c>
      <c r="D11" s="39" t="s">
        <v>66</v>
      </c>
      <c r="E11" s="142" t="s">
        <v>33</v>
      </c>
      <c r="F11" s="138">
        <v>0</v>
      </c>
      <c r="G11" s="147">
        <f t="shared" si="0"/>
        <v>0</v>
      </c>
      <c r="H11" s="138">
        <v>0</v>
      </c>
      <c r="I11" s="138">
        <v>0</v>
      </c>
      <c r="J11" s="149"/>
    </row>
    <row r="12" spans="1:10" s="108" customFormat="1" ht="12" x14ac:dyDescent="0.2">
      <c r="A12" s="137"/>
      <c r="B12" s="387" t="s">
        <v>294</v>
      </c>
      <c r="C12" s="39" t="s">
        <v>161</v>
      </c>
      <c r="D12" s="39" t="s">
        <v>66</v>
      </c>
      <c r="E12" s="142" t="s">
        <v>33</v>
      </c>
      <c r="F12" s="138">
        <v>0</v>
      </c>
      <c r="G12" s="147">
        <f t="shared" si="0"/>
        <v>0</v>
      </c>
      <c r="H12" s="138">
        <v>0</v>
      </c>
      <c r="I12" s="138">
        <v>0</v>
      </c>
      <c r="J12" s="149"/>
    </row>
    <row r="13" spans="1:10" s="108" customFormat="1" ht="12" x14ac:dyDescent="0.2">
      <c r="A13" s="137"/>
      <c r="B13" s="387" t="s">
        <v>295</v>
      </c>
      <c r="C13" s="39" t="s">
        <v>161</v>
      </c>
      <c r="D13" s="39" t="s">
        <v>66</v>
      </c>
      <c r="E13" s="142" t="s">
        <v>33</v>
      </c>
      <c r="F13" s="138">
        <v>0</v>
      </c>
      <c r="G13" s="147">
        <f t="shared" si="0"/>
        <v>0</v>
      </c>
      <c r="H13" s="138">
        <v>0</v>
      </c>
      <c r="I13" s="138">
        <v>0</v>
      </c>
      <c r="J13" s="149"/>
    </row>
    <row r="14" spans="1:10" s="108" customFormat="1" ht="12" x14ac:dyDescent="0.2">
      <c r="A14" s="137"/>
      <c r="B14" s="387" t="s">
        <v>296</v>
      </c>
      <c r="C14" s="39" t="s">
        <v>161</v>
      </c>
      <c r="D14" s="39" t="s">
        <v>66</v>
      </c>
      <c r="E14" s="142" t="s">
        <v>33</v>
      </c>
      <c r="F14" s="138">
        <v>0</v>
      </c>
      <c r="G14" s="147">
        <f t="shared" si="0"/>
        <v>0</v>
      </c>
      <c r="H14" s="138">
        <v>0</v>
      </c>
      <c r="I14" s="138">
        <v>0</v>
      </c>
      <c r="J14" s="149"/>
    </row>
    <row r="15" spans="1:10" s="108" customFormat="1" ht="12" x14ac:dyDescent="0.2">
      <c r="A15" s="137"/>
      <c r="B15" s="387" t="s">
        <v>297</v>
      </c>
      <c r="C15" s="39" t="s">
        <v>161</v>
      </c>
      <c r="D15" s="39" t="s">
        <v>66</v>
      </c>
      <c r="E15" s="142" t="s">
        <v>33</v>
      </c>
      <c r="F15" s="138">
        <v>0</v>
      </c>
      <c r="G15" s="147">
        <f t="shared" si="0"/>
        <v>0</v>
      </c>
      <c r="H15" s="138">
        <v>0</v>
      </c>
      <c r="I15" s="138">
        <v>0</v>
      </c>
      <c r="J15" s="149"/>
    </row>
    <row r="16" spans="1:10" s="108" customFormat="1" ht="12" x14ac:dyDescent="0.2">
      <c r="A16" s="137"/>
      <c r="B16" s="387" t="s">
        <v>298</v>
      </c>
      <c r="C16" s="39" t="s">
        <v>161</v>
      </c>
      <c r="D16" s="39" t="s">
        <v>66</v>
      </c>
      <c r="E16" s="142" t="s">
        <v>33</v>
      </c>
      <c r="F16" s="138">
        <v>0</v>
      </c>
      <c r="G16" s="147">
        <f t="shared" si="0"/>
        <v>0</v>
      </c>
      <c r="H16" s="138">
        <v>0</v>
      </c>
      <c r="I16" s="138">
        <v>0</v>
      </c>
      <c r="J16" s="149"/>
    </row>
    <row r="17" spans="1:10" s="108" customFormat="1" ht="12" x14ac:dyDescent="0.2">
      <c r="A17" s="137"/>
      <c r="B17" s="387" t="s">
        <v>299</v>
      </c>
      <c r="C17" s="39" t="s">
        <v>161</v>
      </c>
      <c r="D17" s="39" t="s">
        <v>66</v>
      </c>
      <c r="E17" s="142" t="s">
        <v>33</v>
      </c>
      <c r="F17" s="138">
        <v>0</v>
      </c>
      <c r="G17" s="147">
        <f t="shared" si="0"/>
        <v>0</v>
      </c>
      <c r="H17" s="138">
        <v>0</v>
      </c>
      <c r="I17" s="138">
        <v>0</v>
      </c>
      <c r="J17" s="149"/>
    </row>
    <row r="18" spans="1:10" s="108" customFormat="1" ht="12" x14ac:dyDescent="0.2">
      <c r="A18" s="137"/>
      <c r="B18" s="387" t="s">
        <v>300</v>
      </c>
      <c r="C18" s="39" t="s">
        <v>161</v>
      </c>
      <c r="D18" s="39" t="s">
        <v>66</v>
      </c>
      <c r="E18" s="142" t="s">
        <v>33</v>
      </c>
      <c r="F18" s="138">
        <v>0</v>
      </c>
      <c r="G18" s="147">
        <f t="shared" si="0"/>
        <v>0</v>
      </c>
      <c r="H18" s="138">
        <v>0</v>
      </c>
      <c r="I18" s="138">
        <v>0</v>
      </c>
      <c r="J18" s="149"/>
    </row>
    <row r="19" spans="1:10" s="108" customFormat="1" ht="12" x14ac:dyDescent="0.2">
      <c r="A19" s="137"/>
      <c r="B19" s="387" t="s">
        <v>301</v>
      </c>
      <c r="C19" s="39" t="s">
        <v>161</v>
      </c>
      <c r="D19" s="39" t="s">
        <v>66</v>
      </c>
      <c r="E19" s="142" t="s">
        <v>33</v>
      </c>
      <c r="F19" s="138">
        <v>0</v>
      </c>
      <c r="G19" s="147">
        <f t="shared" si="0"/>
        <v>0</v>
      </c>
      <c r="H19" s="138">
        <v>0</v>
      </c>
      <c r="I19" s="138">
        <v>0</v>
      </c>
      <c r="J19" s="149"/>
    </row>
    <row r="20" spans="1:10" s="108" customFormat="1" ht="12" x14ac:dyDescent="0.2">
      <c r="A20" s="137"/>
      <c r="B20" s="387" t="s">
        <v>302</v>
      </c>
      <c r="C20" s="39" t="s">
        <v>161</v>
      </c>
      <c r="D20" s="39" t="s">
        <v>66</v>
      </c>
      <c r="E20" s="142" t="s">
        <v>33</v>
      </c>
      <c r="F20" s="138">
        <v>0</v>
      </c>
      <c r="G20" s="147">
        <f t="shared" si="0"/>
        <v>0</v>
      </c>
      <c r="H20" s="138">
        <v>0</v>
      </c>
      <c r="I20" s="138">
        <v>0</v>
      </c>
      <c r="J20" s="149"/>
    </row>
    <row r="21" spans="1:10" s="108" customFormat="1" ht="12" x14ac:dyDescent="0.2">
      <c r="A21" s="137"/>
      <c r="B21" s="387" t="s">
        <v>303</v>
      </c>
      <c r="C21" s="39" t="s">
        <v>161</v>
      </c>
      <c r="D21" s="39" t="s">
        <v>66</v>
      </c>
      <c r="E21" s="142" t="s">
        <v>33</v>
      </c>
      <c r="F21" s="138">
        <v>0</v>
      </c>
      <c r="G21" s="147">
        <f t="shared" si="0"/>
        <v>0</v>
      </c>
      <c r="H21" s="138">
        <v>0</v>
      </c>
      <c r="I21" s="138">
        <v>0</v>
      </c>
      <c r="J21" s="149"/>
    </row>
    <row r="22" spans="1:10" s="108" customFormat="1" ht="12.75" customHeight="1" x14ac:dyDescent="0.2">
      <c r="A22" s="137"/>
      <c r="B22" s="387" t="s">
        <v>304</v>
      </c>
      <c r="C22" s="39" t="s">
        <v>161</v>
      </c>
      <c r="D22" s="39" t="s">
        <v>66</v>
      </c>
      <c r="E22" s="142" t="s">
        <v>33</v>
      </c>
      <c r="F22" s="138">
        <v>0</v>
      </c>
      <c r="G22" s="147">
        <f t="shared" si="0"/>
        <v>0</v>
      </c>
      <c r="H22" s="138">
        <v>0</v>
      </c>
      <c r="I22" s="138">
        <v>0</v>
      </c>
      <c r="J22" s="149"/>
    </row>
    <row r="23" spans="1:10" s="108" customFormat="1" ht="12" x14ac:dyDescent="0.2">
      <c r="A23" s="137"/>
      <c r="B23" s="387" t="s">
        <v>305</v>
      </c>
      <c r="C23" s="39" t="s">
        <v>161</v>
      </c>
      <c r="D23" s="39" t="s">
        <v>66</v>
      </c>
      <c r="E23" s="142" t="s">
        <v>33</v>
      </c>
      <c r="F23" s="138">
        <v>0</v>
      </c>
      <c r="G23" s="147">
        <f t="shared" si="0"/>
        <v>0</v>
      </c>
      <c r="H23" s="138">
        <v>0</v>
      </c>
      <c r="I23" s="138">
        <v>0</v>
      </c>
      <c r="J23" s="149"/>
    </row>
    <row r="24" spans="1:10" s="108" customFormat="1" ht="12" x14ac:dyDescent="0.2">
      <c r="A24" s="137"/>
      <c r="B24" s="387" t="s">
        <v>306</v>
      </c>
      <c r="C24" s="39" t="s">
        <v>161</v>
      </c>
      <c r="D24" s="39" t="s">
        <v>66</v>
      </c>
      <c r="E24" s="142" t="s">
        <v>33</v>
      </c>
      <c r="F24" s="138">
        <v>0</v>
      </c>
      <c r="G24" s="147">
        <f t="shared" si="0"/>
        <v>0</v>
      </c>
      <c r="H24" s="138">
        <v>0</v>
      </c>
      <c r="I24" s="138">
        <v>0</v>
      </c>
      <c r="J24" s="149"/>
    </row>
    <row r="25" spans="1:10" s="108" customFormat="1" ht="12" x14ac:dyDescent="0.2">
      <c r="A25" s="137"/>
      <c r="B25" s="387" t="s">
        <v>307</v>
      </c>
      <c r="C25" s="39" t="s">
        <v>161</v>
      </c>
      <c r="D25" s="39" t="s">
        <v>66</v>
      </c>
      <c r="E25" s="142" t="s">
        <v>33</v>
      </c>
      <c r="F25" s="138">
        <v>0</v>
      </c>
      <c r="G25" s="147">
        <f t="shared" si="0"/>
        <v>0</v>
      </c>
      <c r="H25" s="138">
        <v>0</v>
      </c>
      <c r="I25" s="138">
        <v>0</v>
      </c>
      <c r="J25" s="149"/>
    </row>
    <row r="26" spans="1:10" s="108" customFormat="1" ht="12" x14ac:dyDescent="0.2">
      <c r="A26" s="137"/>
      <c r="B26" s="387" t="s">
        <v>308</v>
      </c>
      <c r="C26" s="39" t="s">
        <v>161</v>
      </c>
      <c r="D26" s="39" t="s">
        <v>66</v>
      </c>
      <c r="E26" s="142" t="s">
        <v>33</v>
      </c>
      <c r="F26" s="138">
        <v>0</v>
      </c>
      <c r="G26" s="147">
        <f t="shared" si="0"/>
        <v>0</v>
      </c>
      <c r="H26" s="138">
        <v>0</v>
      </c>
      <c r="I26" s="138">
        <v>0</v>
      </c>
      <c r="J26" s="149"/>
    </row>
    <row r="27" spans="1:10" s="108" customFormat="1" ht="12" x14ac:dyDescent="0.2">
      <c r="A27" s="137"/>
      <c r="B27" s="387" t="s">
        <v>309</v>
      </c>
      <c r="C27" s="39" t="s">
        <v>161</v>
      </c>
      <c r="D27" s="39" t="s">
        <v>66</v>
      </c>
      <c r="E27" s="142" t="s">
        <v>33</v>
      </c>
      <c r="F27" s="138">
        <v>0</v>
      </c>
      <c r="G27" s="147">
        <f t="shared" si="0"/>
        <v>0</v>
      </c>
      <c r="H27" s="138">
        <v>0</v>
      </c>
      <c r="I27" s="138">
        <v>0</v>
      </c>
      <c r="J27" s="149"/>
    </row>
    <row r="28" spans="1:10" s="108" customFormat="1" ht="12" x14ac:dyDescent="0.2">
      <c r="A28" s="137"/>
      <c r="B28" s="387" t="s">
        <v>310</v>
      </c>
      <c r="C28" s="39" t="s">
        <v>161</v>
      </c>
      <c r="D28" s="39" t="s">
        <v>66</v>
      </c>
      <c r="E28" s="142" t="s">
        <v>33</v>
      </c>
      <c r="F28" s="138">
        <v>0</v>
      </c>
      <c r="G28" s="147">
        <f t="shared" si="0"/>
        <v>0</v>
      </c>
      <c r="H28" s="138">
        <v>0</v>
      </c>
      <c r="I28" s="138">
        <v>0</v>
      </c>
      <c r="J28" s="149"/>
    </row>
    <row r="29" spans="1:10" s="108" customFormat="1" ht="12" x14ac:dyDescent="0.2">
      <c r="A29" s="137"/>
      <c r="B29" s="387" t="s">
        <v>311</v>
      </c>
      <c r="C29" s="39" t="s">
        <v>161</v>
      </c>
      <c r="D29" s="39" t="s">
        <v>66</v>
      </c>
      <c r="E29" s="142" t="s">
        <v>33</v>
      </c>
      <c r="F29" s="138">
        <v>0</v>
      </c>
      <c r="G29" s="147">
        <f t="shared" si="0"/>
        <v>0</v>
      </c>
      <c r="H29" s="138">
        <v>0</v>
      </c>
      <c r="I29" s="138">
        <v>0</v>
      </c>
      <c r="J29" s="149"/>
    </row>
    <row r="30" spans="1:10" s="108" customFormat="1" ht="12" x14ac:dyDescent="0.2">
      <c r="A30" s="137"/>
      <c r="B30" s="387" t="s">
        <v>312</v>
      </c>
      <c r="C30" s="39" t="s">
        <v>161</v>
      </c>
      <c r="D30" s="39" t="s">
        <v>66</v>
      </c>
      <c r="E30" s="142" t="s">
        <v>33</v>
      </c>
      <c r="F30" s="138">
        <v>0</v>
      </c>
      <c r="G30" s="147">
        <f t="shared" si="0"/>
        <v>0</v>
      </c>
      <c r="H30" s="138">
        <v>0</v>
      </c>
      <c r="I30" s="138">
        <v>0</v>
      </c>
      <c r="J30" s="149"/>
    </row>
    <row r="31" spans="1:10" s="108" customFormat="1" ht="12" x14ac:dyDescent="0.2">
      <c r="A31" s="137"/>
      <c r="B31" s="387" t="s">
        <v>313</v>
      </c>
      <c r="C31" s="39" t="s">
        <v>161</v>
      </c>
      <c r="D31" s="39" t="s">
        <v>66</v>
      </c>
      <c r="E31" s="142" t="s">
        <v>33</v>
      </c>
      <c r="F31" s="138">
        <v>0</v>
      </c>
      <c r="G31" s="147">
        <f t="shared" ref="G31:G34" si="1">IF(F31=0,0,H31/F31)</f>
        <v>0</v>
      </c>
      <c r="H31" s="138">
        <v>0</v>
      </c>
      <c r="I31" s="138">
        <v>0</v>
      </c>
      <c r="J31" s="149"/>
    </row>
    <row r="32" spans="1:10" s="108" customFormat="1" ht="12" x14ac:dyDescent="0.2">
      <c r="A32" s="137"/>
      <c r="B32" s="387" t="s">
        <v>314</v>
      </c>
      <c r="C32" s="39" t="s">
        <v>161</v>
      </c>
      <c r="D32" s="39" t="s">
        <v>66</v>
      </c>
      <c r="E32" s="142" t="s">
        <v>33</v>
      </c>
      <c r="F32" s="138">
        <v>0</v>
      </c>
      <c r="G32" s="147">
        <f t="shared" si="1"/>
        <v>0</v>
      </c>
      <c r="H32" s="138">
        <v>0</v>
      </c>
      <c r="I32" s="138">
        <v>0</v>
      </c>
      <c r="J32" s="149"/>
    </row>
    <row r="33" spans="1:10" s="108" customFormat="1" ht="12" x14ac:dyDescent="0.2">
      <c r="A33" s="137"/>
      <c r="B33" s="387" t="s">
        <v>315</v>
      </c>
      <c r="C33" s="39" t="s">
        <v>161</v>
      </c>
      <c r="D33" s="39" t="s">
        <v>66</v>
      </c>
      <c r="E33" s="142" t="s">
        <v>33</v>
      </c>
      <c r="F33" s="138">
        <v>0</v>
      </c>
      <c r="G33" s="147">
        <f t="shared" si="1"/>
        <v>0</v>
      </c>
      <c r="H33" s="138">
        <v>0</v>
      </c>
      <c r="I33" s="138">
        <v>0</v>
      </c>
      <c r="J33" s="149"/>
    </row>
    <row r="34" spans="1:10" s="108" customFormat="1" ht="12" x14ac:dyDescent="0.2">
      <c r="A34" s="137"/>
      <c r="B34" s="387" t="s">
        <v>316</v>
      </c>
      <c r="C34" s="39" t="s">
        <v>161</v>
      </c>
      <c r="D34" s="39" t="s">
        <v>66</v>
      </c>
      <c r="E34" s="142" t="s">
        <v>33</v>
      </c>
      <c r="F34" s="138">
        <v>0</v>
      </c>
      <c r="G34" s="147">
        <f t="shared" si="1"/>
        <v>0</v>
      </c>
      <c r="H34" s="138">
        <v>0</v>
      </c>
      <c r="I34" s="138">
        <v>0</v>
      </c>
      <c r="J34" s="149"/>
    </row>
    <row r="35" spans="1:10" ht="12" x14ac:dyDescent="0.2">
      <c r="A35" s="103"/>
      <c r="B35" s="109"/>
      <c r="C35" s="109"/>
      <c r="D35" s="110"/>
      <c r="E35" s="143"/>
      <c r="F35" s="109"/>
      <c r="G35" s="109"/>
      <c r="H35" s="109"/>
      <c r="I35" s="109"/>
    </row>
    <row r="36" spans="1:10" ht="12.75" customHeight="1" x14ac:dyDescent="0.2">
      <c r="A36" s="103"/>
      <c r="B36" s="159" t="s">
        <v>162</v>
      </c>
      <c r="C36" s="160"/>
      <c r="D36" s="160" t="str">
        <f>C8</f>
        <v>Categorie van maatregelen</v>
      </c>
      <c r="E36" s="161"/>
      <c r="F36" s="188" t="s">
        <v>173</v>
      </c>
      <c r="G36" s="162" t="s">
        <v>169</v>
      </c>
      <c r="H36" s="162" t="s">
        <v>170</v>
      </c>
      <c r="I36" s="189" t="s">
        <v>168</v>
      </c>
    </row>
    <row r="37" spans="1:10" ht="12.75" customHeight="1" x14ac:dyDescent="0.2">
      <c r="A37" s="103"/>
      <c r="B37" s="163"/>
      <c r="C37" s="164"/>
      <c r="D37" s="157"/>
      <c r="E37" s="157"/>
      <c r="F37" s="190" t="s">
        <v>171</v>
      </c>
      <c r="G37" s="165"/>
      <c r="H37" s="165" t="s">
        <v>171</v>
      </c>
      <c r="I37" s="191" t="s">
        <v>172</v>
      </c>
    </row>
    <row r="38" spans="1:10" s="134" customFormat="1" ht="12" x14ac:dyDescent="0.2">
      <c r="A38" s="152"/>
      <c r="B38" s="156"/>
      <c r="C38" s="166" t="s">
        <v>167</v>
      </c>
      <c r="D38" s="157" t="str">
        <f>B55</f>
        <v>Infrastructurele ontsluiting / bereikbaarheid</v>
      </c>
      <c r="E38" s="158"/>
      <c r="F38" s="185">
        <f>SUMIF($C$9:$C$34,$D38,F$9:F$34)</f>
        <v>0</v>
      </c>
      <c r="G38" s="187">
        <f>IF(F38=0,0,H38/F38)</f>
        <v>0</v>
      </c>
      <c r="H38" s="186">
        <f>SUMIF($C$9:$C$34,$D38,H$9:H$34)</f>
        <v>0</v>
      </c>
      <c r="I38" s="185">
        <f>SUMIF($C$9:$C$34,$D38,I$9:I$34)</f>
        <v>0</v>
      </c>
    </row>
    <row r="39" spans="1:10" ht="12" x14ac:dyDescent="0.2">
      <c r="A39" s="103"/>
      <c r="B39" s="155"/>
      <c r="C39" s="166" t="s">
        <v>167</v>
      </c>
      <c r="D39" s="154" t="str">
        <f>B56</f>
        <v>Verlaging stikstofdepositie</v>
      </c>
      <c r="E39" s="153"/>
      <c r="F39" s="185">
        <f t="shared" ref="F39:I42" si="2">SUMIF($C$9:$C$34,$D39,F$9:F$34)</f>
        <v>0</v>
      </c>
      <c r="G39" s="187">
        <f>IF(F39=0,0,H39/F39)</f>
        <v>0</v>
      </c>
      <c r="H39" s="186">
        <f t="shared" si="2"/>
        <v>0</v>
      </c>
      <c r="I39" s="185">
        <f t="shared" si="2"/>
        <v>0</v>
      </c>
    </row>
    <row r="40" spans="1:10" ht="12" x14ac:dyDescent="0.2">
      <c r="A40" s="103"/>
      <c r="B40" s="155"/>
      <c r="C40" s="166" t="s">
        <v>167</v>
      </c>
      <c r="D40" s="154" t="str">
        <f>B57</f>
        <v>Bodemsanering</v>
      </c>
      <c r="E40" s="153"/>
      <c r="F40" s="185">
        <f t="shared" si="2"/>
        <v>0</v>
      </c>
      <c r="G40" s="187">
        <f>IF(F40=0,0,H40/F40)</f>
        <v>0</v>
      </c>
      <c r="H40" s="186">
        <f t="shared" si="2"/>
        <v>0</v>
      </c>
      <c r="I40" s="185">
        <f t="shared" si="2"/>
        <v>0</v>
      </c>
    </row>
    <row r="41" spans="1:10" ht="12" x14ac:dyDescent="0.2">
      <c r="A41" s="103"/>
      <c r="B41" s="155"/>
      <c r="C41" s="166" t="s">
        <v>167</v>
      </c>
      <c r="D41" s="154" t="str">
        <f>B58</f>
        <v>Uitplaatsing hinderactiviteiten</v>
      </c>
      <c r="E41" s="153"/>
      <c r="F41" s="185">
        <f t="shared" si="2"/>
        <v>0</v>
      </c>
      <c r="G41" s="187">
        <f>IF(F41=0,0,H41/F41)</f>
        <v>0</v>
      </c>
      <c r="H41" s="186">
        <f t="shared" si="2"/>
        <v>0</v>
      </c>
      <c r="I41" s="185">
        <f t="shared" si="2"/>
        <v>0</v>
      </c>
    </row>
    <row r="42" spans="1:10" ht="12" x14ac:dyDescent="0.2">
      <c r="A42" s="103"/>
      <c r="B42" s="155"/>
      <c r="C42" s="166" t="s">
        <v>167</v>
      </c>
      <c r="D42" s="154" t="str">
        <f>B59</f>
        <v>(Her)Inrichting openbare ruimte</v>
      </c>
      <c r="E42" s="153"/>
      <c r="F42" s="185">
        <f t="shared" si="2"/>
        <v>0</v>
      </c>
      <c r="G42" s="187">
        <f>IF(F42=0,0,H42/F42)</f>
        <v>0</v>
      </c>
      <c r="H42" s="186">
        <f t="shared" si="2"/>
        <v>0</v>
      </c>
      <c r="I42" s="185">
        <f t="shared" si="2"/>
        <v>0</v>
      </c>
    </row>
    <row r="43" spans="1:10" ht="12" x14ac:dyDescent="0.2">
      <c r="A43" s="103"/>
      <c r="B43" s="109"/>
      <c r="C43" s="109"/>
      <c r="D43" s="110"/>
      <c r="E43" s="143"/>
      <c r="F43" s="109"/>
      <c r="G43" s="109"/>
      <c r="H43" s="21"/>
      <c r="I43" s="109"/>
    </row>
    <row r="44" spans="1:10" ht="12" x14ac:dyDescent="0.2">
      <c r="A44" s="103"/>
      <c r="B44" s="109"/>
      <c r="C44" s="109"/>
      <c r="D44" s="110"/>
      <c r="E44" s="169">
        <f>IF(AND(SUM(H9:H34)=SUM(H38:H42),SUM(H9:H34)=H44),3,-3)</f>
        <v>3</v>
      </c>
      <c r="F44" s="167" t="s">
        <v>174</v>
      </c>
      <c r="G44" s="168"/>
      <c r="H44" s="183">
        <f>SUM(H38:H43)</f>
        <v>0</v>
      </c>
      <c r="I44" s="184">
        <f>SUM(I38:I42)</f>
        <v>0</v>
      </c>
    </row>
    <row r="45" spans="1:10" ht="12" x14ac:dyDescent="0.2">
      <c r="A45" s="103"/>
      <c r="B45" s="109"/>
      <c r="C45" s="109"/>
      <c r="D45" s="110"/>
      <c r="E45" s="143"/>
      <c r="F45" s="109"/>
      <c r="G45" s="109"/>
      <c r="H45" s="109"/>
      <c r="I45" s="109"/>
    </row>
    <row r="46" spans="1:10" ht="14.25" x14ac:dyDescent="0.2">
      <c r="A46" s="103"/>
      <c r="B46" s="12" t="s">
        <v>35</v>
      </c>
    </row>
    <row r="47" spans="1:10" ht="27" customHeight="1" x14ac:dyDescent="0.2">
      <c r="B47" s="411" t="s">
        <v>115</v>
      </c>
      <c r="C47" s="411"/>
      <c r="D47" s="411"/>
      <c r="E47" s="411"/>
      <c r="F47" s="411"/>
      <c r="G47" s="411"/>
      <c r="H47" s="411"/>
      <c r="I47" s="120"/>
    </row>
    <row r="48" spans="1:10" s="135" customFormat="1" ht="12.75" hidden="1" x14ac:dyDescent="0.2">
      <c r="B48" s="136"/>
      <c r="C48" s="136"/>
      <c r="D48" s="136"/>
      <c r="E48" s="144"/>
      <c r="F48" s="136"/>
      <c r="G48" s="136"/>
      <c r="H48" s="136"/>
      <c r="I48" s="136"/>
    </row>
    <row r="49" spans="2:9" s="135" customFormat="1" ht="12.75" hidden="1" x14ac:dyDescent="0.2">
      <c r="B49" s="150" t="s">
        <v>166</v>
      </c>
      <c r="C49" s="136"/>
      <c r="D49" s="136"/>
      <c r="E49" s="144"/>
      <c r="F49" s="136"/>
      <c r="G49" s="136"/>
      <c r="H49" s="136"/>
      <c r="I49" s="136"/>
    </row>
    <row r="50" spans="2:9" ht="12" hidden="1" customHeight="1" x14ac:dyDescent="0.2">
      <c r="B50" s="151" t="s">
        <v>32</v>
      </c>
    </row>
    <row r="51" spans="2:9" ht="12" hidden="1" customHeight="1" x14ac:dyDescent="0.2">
      <c r="B51" s="151" t="s">
        <v>33</v>
      </c>
    </row>
    <row r="52" spans="2:9" ht="12.75" hidden="1" customHeight="1" x14ac:dyDescent="0.2"/>
    <row r="53" spans="2:9" ht="12.75" hidden="1" customHeight="1" x14ac:dyDescent="0.2">
      <c r="B53" s="121" t="s">
        <v>150</v>
      </c>
      <c r="C53" s="123"/>
      <c r="D53" s="121" t="s">
        <v>151</v>
      </c>
      <c r="E53" s="145"/>
      <c r="F53" s="125"/>
      <c r="G53" s="123"/>
    </row>
    <row r="54" spans="2:9" ht="12.75" hidden="1" customHeight="1" x14ac:dyDescent="0.2">
      <c r="B54" s="132" t="s">
        <v>161</v>
      </c>
      <c r="C54" s="133"/>
      <c r="D54" s="122"/>
      <c r="E54" s="146"/>
      <c r="F54" s="126"/>
      <c r="G54" s="124"/>
    </row>
    <row r="55" spans="2:9" ht="12.75" hidden="1" customHeight="1" x14ac:dyDescent="0.2">
      <c r="B55" s="122" t="s">
        <v>149</v>
      </c>
      <c r="C55" s="124"/>
      <c r="D55" s="122" t="s">
        <v>156</v>
      </c>
      <c r="E55" s="146"/>
      <c r="F55" s="126"/>
      <c r="G55" s="124"/>
    </row>
    <row r="56" spans="2:9" ht="12.75" hidden="1" customHeight="1" x14ac:dyDescent="0.2">
      <c r="B56" s="122" t="s">
        <v>152</v>
      </c>
      <c r="C56" s="124"/>
      <c r="D56" s="122" t="s">
        <v>155</v>
      </c>
      <c r="E56" s="146"/>
      <c r="F56" s="126"/>
      <c r="G56" s="124"/>
    </row>
    <row r="57" spans="2:9" ht="12.75" hidden="1" customHeight="1" x14ac:dyDescent="0.2">
      <c r="B57" s="122" t="s">
        <v>153</v>
      </c>
      <c r="C57" s="124"/>
      <c r="D57" s="122" t="s">
        <v>158</v>
      </c>
      <c r="E57" s="146"/>
      <c r="F57" s="126"/>
      <c r="G57" s="124"/>
    </row>
    <row r="58" spans="2:9" ht="12.75" hidden="1" customHeight="1" x14ac:dyDescent="0.2">
      <c r="B58" s="122" t="s">
        <v>394</v>
      </c>
      <c r="C58" s="124"/>
      <c r="D58" s="122" t="s">
        <v>157</v>
      </c>
      <c r="E58" s="146"/>
      <c r="F58" s="126"/>
      <c r="G58" s="124"/>
    </row>
    <row r="59" spans="2:9" ht="12.75" hidden="1" customHeight="1" x14ac:dyDescent="0.2">
      <c r="B59" s="122" t="s">
        <v>154</v>
      </c>
      <c r="C59" s="124"/>
      <c r="D59" s="122" t="s">
        <v>159</v>
      </c>
      <c r="E59" s="146"/>
      <c r="F59" s="126"/>
      <c r="G59" s="124"/>
    </row>
    <row r="60" spans="2:9" ht="12.75" hidden="1" customHeight="1" x14ac:dyDescent="0.2"/>
    <row r="61" spans="2:9" ht="12.75" hidden="1" customHeight="1" x14ac:dyDescent="0.2"/>
    <row r="62" spans="2:9" ht="12.75" hidden="1" customHeight="1" x14ac:dyDescent="0.2"/>
    <row r="63" spans="2:9" ht="12.75" hidden="1" customHeight="1" x14ac:dyDescent="0.2"/>
    <row r="64" spans="2:9"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sheetData>
  <sheetProtection algorithmName="SHA-512" hashValue="FuAPOBNuxuPTi6yA9SQZ4fROUuPnm0EWo7OQiZAmyvYB2DAj+tcnUB2ixJ1XlNeuqV7jni2yz9Lrly42heO4Kg==" saltValue="Jq9yX8YjWezJVNybERa3ag==" spinCount="100000" sheet="1" formatCells="0" formatColumns="0" formatRows="0" insertColumns="0" insertRows="0" insertHyperlinks="0" deleteColumns="0" deleteRows="0" sort="0" autoFilter="0" pivotTables="0"/>
  <mergeCells count="2">
    <mergeCell ref="B47:H47"/>
    <mergeCell ref="A1:D2"/>
  </mergeCells>
  <conditionalFormatting sqref="E44">
    <cfRule type="iconSet" priority="1">
      <iconSet iconSet="3Symbols" showValue="0">
        <cfvo type="percent" val="0"/>
        <cfvo type="num" val="0"/>
        <cfvo type="num" val="1"/>
      </iconSet>
    </cfRule>
  </conditionalFormatting>
  <dataValidations disablePrompts="1" count="2">
    <dataValidation type="list" allowBlank="1" showInputMessage="1" showErrorMessage="1" sqref="E9:E34" xr:uid="{00000000-0002-0000-0500-000000000000}">
      <formula1>$B$50:$B$51</formula1>
    </dataValidation>
    <dataValidation type="list" allowBlank="1" showInputMessage="1" showErrorMessage="1" sqref="C9:C34" xr:uid="{00000000-0002-0000-0500-000001000000}">
      <formula1>$B$54:$B$59</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&amp;L_x000D_&amp;1#&amp;"Calibri"&amp;10&amp;K000000 Intern gebruik</oddFooter>
  </headerFooter>
  <ignoredErrors>
    <ignoredError sqref="G38:G42"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U22"/>
  <sheetViews>
    <sheetView showGridLines="0" zoomScale="90" zoomScaleNormal="90" workbookViewId="0">
      <selection activeCell="L3" sqref="L3"/>
    </sheetView>
  </sheetViews>
  <sheetFormatPr defaultColWidth="0" defaultRowHeight="12.75" customHeight="1" zeroHeight="1" x14ac:dyDescent="0.2"/>
  <cols>
    <col min="1" max="1" width="8.83203125" customWidth="1"/>
    <col min="2" max="2" width="36" customWidth="1"/>
    <col min="3" max="3" width="9.83203125" customWidth="1"/>
    <col min="4" max="18" width="8.83203125" customWidth="1"/>
    <col min="19" max="19" width="2.83203125" customWidth="1"/>
    <col min="20" max="21" width="0" hidden="1" customWidth="1"/>
    <col min="22" max="16384" width="18.83203125" hidden="1"/>
  </cols>
  <sheetData>
    <row r="1" spans="1:21" ht="15.75" x14ac:dyDescent="0.2">
      <c r="A1" s="10" t="s">
        <v>468</v>
      </c>
      <c r="B1" s="11"/>
      <c r="C1" s="11"/>
      <c r="D1" s="11"/>
      <c r="E1" s="11"/>
      <c r="F1" s="11"/>
      <c r="G1" s="11"/>
      <c r="H1" s="11"/>
      <c r="I1" s="11"/>
      <c r="J1" s="11"/>
      <c r="K1" s="11"/>
      <c r="L1" s="11"/>
      <c r="M1" s="11"/>
      <c r="N1" s="11"/>
      <c r="O1" s="11"/>
      <c r="P1" s="11"/>
      <c r="Q1" s="11"/>
      <c r="R1" s="273" t="str">
        <f>'7.1.a instructieblad'!$B$6</f>
        <v>…</v>
      </c>
      <c r="S1" s="12"/>
    </row>
    <row r="2" spans="1:21" ht="12" x14ac:dyDescent="0.2">
      <c r="A2" s="11"/>
      <c r="B2" s="11"/>
      <c r="C2" s="11"/>
      <c r="D2" s="11"/>
      <c r="E2" s="11"/>
      <c r="F2" s="11"/>
      <c r="G2" s="11"/>
      <c r="H2" s="11"/>
      <c r="I2" s="11"/>
      <c r="J2" s="11"/>
      <c r="K2" s="11"/>
      <c r="L2" s="11"/>
      <c r="M2" s="11"/>
      <c r="N2" s="11"/>
      <c r="O2" s="11"/>
      <c r="P2" s="11"/>
      <c r="Q2" s="11"/>
      <c r="R2" s="46" t="str">
        <f>'7.1.a instructieblad'!$B$8</f>
        <v>…</v>
      </c>
      <c r="S2" s="12"/>
    </row>
    <row r="3" spans="1:21" ht="12" x14ac:dyDescent="0.2">
      <c r="A3" s="13" t="s">
        <v>22</v>
      </c>
      <c r="B3" s="11"/>
      <c r="C3" s="11"/>
      <c r="D3" s="11"/>
      <c r="E3" s="11"/>
      <c r="F3" s="11"/>
      <c r="G3" s="11"/>
      <c r="H3" s="11"/>
      <c r="I3" s="11"/>
      <c r="J3" s="11"/>
      <c r="K3" s="11"/>
      <c r="L3" s="11"/>
      <c r="M3" s="11"/>
      <c r="N3" s="11"/>
      <c r="O3" s="11"/>
      <c r="P3" s="11"/>
      <c r="Q3" s="11"/>
      <c r="R3" s="46" t="str">
        <f>'7.1.a instructieblad'!$B$4</f>
        <v>gemeente …</v>
      </c>
      <c r="S3" s="12"/>
    </row>
    <row r="4" spans="1:21" ht="12" x14ac:dyDescent="0.2">
      <c r="A4" s="11"/>
      <c r="B4" s="11" t="s">
        <v>23</v>
      </c>
      <c r="C4" s="11"/>
      <c r="D4" s="119">
        <f>'7.1.b begroting en prognose'!J5</f>
        <v>2025</v>
      </c>
      <c r="E4" s="11"/>
      <c r="F4" s="11"/>
      <c r="G4" s="11"/>
      <c r="H4" s="11"/>
      <c r="I4" s="11"/>
      <c r="J4" s="11"/>
      <c r="K4" s="11"/>
      <c r="L4" s="11"/>
      <c r="M4" s="11"/>
      <c r="N4" s="11"/>
      <c r="O4" s="11"/>
      <c r="P4" s="11"/>
      <c r="Q4" s="11"/>
      <c r="R4" s="11"/>
      <c r="S4" s="12"/>
    </row>
    <row r="5" spans="1:21" ht="12" x14ac:dyDescent="0.2">
      <c r="A5" s="11"/>
      <c r="B5" s="23"/>
      <c r="C5" s="11"/>
      <c r="D5" s="11"/>
      <c r="E5" s="11"/>
      <c r="F5" s="11"/>
      <c r="G5" s="11"/>
      <c r="H5" s="11"/>
      <c r="I5" s="11"/>
      <c r="J5" s="11"/>
      <c r="K5" s="11"/>
      <c r="L5" s="11"/>
      <c r="M5" s="11"/>
      <c r="N5" s="11"/>
      <c r="O5" s="11"/>
      <c r="P5" s="11"/>
      <c r="Q5" s="11"/>
      <c r="R5" s="11"/>
      <c r="S5" s="12"/>
    </row>
    <row r="6" spans="1:21" ht="12" x14ac:dyDescent="0.2">
      <c r="A6" s="11"/>
      <c r="B6" s="11"/>
      <c r="C6" s="11"/>
      <c r="D6" s="11"/>
      <c r="E6" s="11"/>
      <c r="F6" s="11"/>
      <c r="G6" s="11"/>
      <c r="H6" s="11"/>
      <c r="I6" s="11"/>
      <c r="J6" s="11"/>
      <c r="K6" s="11"/>
      <c r="L6" s="11"/>
      <c r="M6" s="11"/>
      <c r="N6" s="11"/>
      <c r="O6" s="11"/>
      <c r="P6" s="11"/>
      <c r="Q6" s="11"/>
      <c r="R6" s="11"/>
      <c r="S6" s="12"/>
    </row>
    <row r="7" spans="1:21" ht="12" x14ac:dyDescent="0.2">
      <c r="A7" s="13"/>
      <c r="B7" s="111" t="s">
        <v>24</v>
      </c>
      <c r="C7" s="112"/>
      <c r="D7" s="113"/>
      <c r="E7" s="112"/>
      <c r="F7" s="112"/>
      <c r="G7" s="112"/>
      <c r="H7" s="112"/>
      <c r="I7" s="112"/>
      <c r="J7" s="112"/>
      <c r="K7" s="112"/>
      <c r="L7" s="112"/>
      <c r="M7" s="112"/>
      <c r="N7" s="112"/>
      <c r="O7" s="112"/>
      <c r="P7" s="112"/>
      <c r="Q7" s="113"/>
      <c r="R7" s="114"/>
      <c r="S7" s="12"/>
    </row>
    <row r="8" spans="1:21" ht="12" x14ac:dyDescent="0.2">
      <c r="A8" s="11"/>
      <c r="B8" s="113"/>
      <c r="C8" s="413" t="s">
        <v>26</v>
      </c>
      <c r="D8" s="111" t="s">
        <v>37</v>
      </c>
      <c r="E8" s="112"/>
      <c r="F8" s="112"/>
      <c r="G8" s="112"/>
      <c r="H8" s="112"/>
      <c r="I8" s="112"/>
      <c r="J8" s="112"/>
      <c r="K8" s="112"/>
      <c r="L8" s="112"/>
      <c r="M8" s="112"/>
      <c r="N8" s="112"/>
      <c r="O8" s="112"/>
      <c r="P8" s="112"/>
      <c r="Q8" s="180"/>
      <c r="R8" s="181"/>
      <c r="S8" s="12"/>
    </row>
    <row r="9" spans="1:21" ht="24" x14ac:dyDescent="0.2">
      <c r="A9" s="115"/>
      <c r="B9" s="173" t="s">
        <v>25</v>
      </c>
      <c r="C9" s="414"/>
      <c r="D9" s="175">
        <f>D4</f>
        <v>2025</v>
      </c>
      <c r="E9" s="176">
        <f>D9+1</f>
        <v>2026</v>
      </c>
      <c r="F9" s="176">
        <f t="shared" ref="F9:G9" si="0">E9+1</f>
        <v>2027</v>
      </c>
      <c r="G9" s="176">
        <f t="shared" si="0"/>
        <v>2028</v>
      </c>
      <c r="H9" s="176">
        <f t="shared" ref="H9" si="1">G9+1</f>
        <v>2029</v>
      </c>
      <c r="I9" s="176">
        <f t="shared" ref="I9" si="2">H9+1</f>
        <v>2030</v>
      </c>
      <c r="J9" s="176">
        <f t="shared" ref="J9" si="3">I9+1</f>
        <v>2031</v>
      </c>
      <c r="K9" s="176">
        <f t="shared" ref="K9" si="4">J9+1</f>
        <v>2032</v>
      </c>
      <c r="L9" s="176">
        <f t="shared" ref="L9" si="5">K9+1</f>
        <v>2033</v>
      </c>
      <c r="M9" s="176">
        <f t="shared" ref="M9" si="6">L9+1</f>
        <v>2034</v>
      </c>
      <c r="N9" s="176">
        <f t="shared" ref="N9" si="7">M9+1</f>
        <v>2035</v>
      </c>
      <c r="O9" s="176">
        <f t="shared" ref="O9" si="8">N9+1</f>
        <v>2036</v>
      </c>
      <c r="P9" s="176">
        <f t="shared" ref="P9" si="9">O9+1</f>
        <v>2037</v>
      </c>
      <c r="Q9" s="182" t="s">
        <v>27</v>
      </c>
      <c r="R9" s="177" t="s">
        <v>28</v>
      </c>
      <c r="S9" s="12"/>
    </row>
    <row r="10" spans="1:21" ht="12" x14ac:dyDescent="0.2"/>
    <row r="11" spans="1:21" ht="12" x14ac:dyDescent="0.2">
      <c r="A11" s="115"/>
      <c r="B11" s="178" t="s">
        <v>175</v>
      </c>
      <c r="C11" s="174"/>
      <c r="D11" s="176"/>
      <c r="E11" s="176"/>
      <c r="F11" s="176"/>
      <c r="G11" s="176"/>
      <c r="H11" s="176"/>
      <c r="I11" s="176"/>
      <c r="J11" s="176"/>
      <c r="K11" s="176"/>
      <c r="L11" s="176"/>
      <c r="M11" s="176"/>
      <c r="N11" s="176"/>
      <c r="O11" s="176"/>
      <c r="P11" s="176"/>
      <c r="Q11" s="178"/>
      <c r="R11" s="179"/>
      <c r="S11" s="12"/>
    </row>
    <row r="12" spans="1:21" ht="12" x14ac:dyDescent="0.2">
      <c r="A12" s="115"/>
      <c r="B12" s="84" t="s">
        <v>323</v>
      </c>
      <c r="C12" s="40">
        <v>0</v>
      </c>
      <c r="D12" s="41">
        <v>0</v>
      </c>
      <c r="E12" s="41">
        <v>0</v>
      </c>
      <c r="F12" s="41">
        <v>0</v>
      </c>
      <c r="G12" s="41">
        <v>0</v>
      </c>
      <c r="H12" s="41">
        <v>0</v>
      </c>
      <c r="I12" s="41">
        <v>0</v>
      </c>
      <c r="J12" s="41">
        <v>0</v>
      </c>
      <c r="K12" s="41">
        <v>0</v>
      </c>
      <c r="L12" s="41">
        <v>0</v>
      </c>
      <c r="M12" s="41">
        <v>0</v>
      </c>
      <c r="N12" s="41">
        <v>0</v>
      </c>
      <c r="O12" s="41">
        <v>0</v>
      </c>
      <c r="P12" s="41">
        <v>0</v>
      </c>
      <c r="Q12" s="118">
        <f>SUM(D12:P12)</f>
        <v>0</v>
      </c>
      <c r="R12" s="365" t="str">
        <f>IF(Q12=C12, "ok", "niet ok")</f>
        <v>ok</v>
      </c>
      <c r="S12" s="12"/>
    </row>
    <row r="13" spans="1:21" ht="12" x14ac:dyDescent="0.2">
      <c r="A13" s="115"/>
      <c r="B13" s="84" t="s">
        <v>324</v>
      </c>
      <c r="C13" s="40">
        <v>0</v>
      </c>
      <c r="D13" s="41">
        <v>0</v>
      </c>
      <c r="E13" s="41">
        <v>0</v>
      </c>
      <c r="F13" s="41">
        <v>0</v>
      </c>
      <c r="G13" s="41">
        <v>0</v>
      </c>
      <c r="H13" s="41">
        <v>0</v>
      </c>
      <c r="I13" s="41">
        <v>0</v>
      </c>
      <c r="J13" s="41">
        <v>0</v>
      </c>
      <c r="K13" s="41">
        <v>0</v>
      </c>
      <c r="L13" s="41">
        <v>0</v>
      </c>
      <c r="M13" s="41">
        <v>0</v>
      </c>
      <c r="N13" s="41">
        <v>0</v>
      </c>
      <c r="O13" s="41">
        <v>0</v>
      </c>
      <c r="P13" s="41">
        <v>0</v>
      </c>
      <c r="Q13" s="118">
        <f>SUM(D13:P13)</f>
        <v>0</v>
      </c>
      <c r="R13" s="365" t="str">
        <f>IF(Q13=C13, "ok", "niet ok")</f>
        <v>ok</v>
      </c>
      <c r="S13" s="12"/>
    </row>
    <row r="14" spans="1:21" ht="12" x14ac:dyDescent="0.2">
      <c r="A14" s="115"/>
      <c r="B14" s="24" t="s">
        <v>325</v>
      </c>
      <c r="C14" s="116"/>
      <c r="D14" s="116"/>
      <c r="E14" s="116"/>
      <c r="F14" s="117"/>
      <c r="G14" s="117"/>
      <c r="H14" s="117"/>
      <c r="I14" s="117"/>
      <c r="J14" s="117"/>
      <c r="K14" s="117"/>
      <c r="L14" s="117"/>
      <c r="M14" s="117"/>
      <c r="N14" s="117"/>
      <c r="O14" s="117"/>
      <c r="P14" s="117"/>
      <c r="Q14" s="117"/>
      <c r="R14" s="366"/>
      <c r="S14" s="117"/>
      <c r="T14" s="117"/>
      <c r="U14" s="117"/>
    </row>
    <row r="15" spans="1:21" ht="12" x14ac:dyDescent="0.2">
      <c r="A15" s="115"/>
      <c r="B15" s="172"/>
      <c r="C15" s="116"/>
      <c r="D15" s="116"/>
      <c r="E15" s="116"/>
      <c r="F15" s="117"/>
      <c r="G15" s="117"/>
      <c r="H15" s="117"/>
      <c r="I15" s="117"/>
      <c r="J15" s="117"/>
      <c r="K15" s="117"/>
      <c r="L15" s="117"/>
      <c r="M15" s="117"/>
      <c r="N15" s="117"/>
      <c r="O15" s="117"/>
      <c r="P15" s="117"/>
      <c r="Q15" s="117"/>
      <c r="R15" s="366"/>
      <c r="S15" s="117"/>
      <c r="T15" s="117"/>
      <c r="U15" s="117"/>
    </row>
    <row r="16" spans="1:21" ht="12" x14ac:dyDescent="0.2">
      <c r="A16" s="115"/>
      <c r="B16" s="172" t="s">
        <v>177</v>
      </c>
      <c r="C16" s="116"/>
      <c r="D16" s="116"/>
      <c r="E16" s="116"/>
      <c r="F16" s="117"/>
      <c r="G16" s="117"/>
      <c r="H16" s="117"/>
      <c r="I16" s="117"/>
      <c r="J16" s="117"/>
      <c r="K16" s="117"/>
      <c r="L16" s="117"/>
      <c r="M16" s="117"/>
      <c r="N16" s="117"/>
      <c r="O16" s="117"/>
      <c r="P16" s="117"/>
      <c r="Q16" s="117"/>
      <c r="R16" s="366"/>
      <c r="S16" s="12"/>
    </row>
    <row r="17" spans="1:19" ht="12" x14ac:dyDescent="0.2">
      <c r="A17" s="11"/>
      <c r="B17" s="84" t="s">
        <v>231</v>
      </c>
      <c r="C17" s="40">
        <v>0</v>
      </c>
      <c r="D17" s="41">
        <v>0</v>
      </c>
      <c r="E17" s="41">
        <v>0</v>
      </c>
      <c r="F17" s="41">
        <v>0</v>
      </c>
      <c r="G17" s="41">
        <v>0</v>
      </c>
      <c r="H17" s="41">
        <v>0</v>
      </c>
      <c r="I17" s="41">
        <v>0</v>
      </c>
      <c r="J17" s="41">
        <v>0</v>
      </c>
      <c r="K17" s="41">
        <v>0</v>
      </c>
      <c r="L17" s="41">
        <v>0</v>
      </c>
      <c r="M17" s="41">
        <v>0</v>
      </c>
      <c r="N17" s="41">
        <v>0</v>
      </c>
      <c r="O17" s="41">
        <v>0</v>
      </c>
      <c r="P17" s="41">
        <v>0</v>
      </c>
      <c r="Q17" s="118">
        <f>SUM(D17:P17)</f>
        <v>0</v>
      </c>
      <c r="R17" s="365" t="str">
        <f>IF(Q17=C17, "ok", "niet ok")</f>
        <v>ok</v>
      </c>
      <c r="S17" s="12"/>
    </row>
    <row r="18" spans="1:19" ht="12" x14ac:dyDescent="0.2">
      <c r="A18" s="11"/>
      <c r="B18" s="84" t="s">
        <v>232</v>
      </c>
      <c r="C18" s="40">
        <v>0</v>
      </c>
      <c r="D18" s="41">
        <v>0</v>
      </c>
      <c r="E18" s="41">
        <v>0</v>
      </c>
      <c r="F18" s="41">
        <v>0</v>
      </c>
      <c r="G18" s="41">
        <v>0</v>
      </c>
      <c r="H18" s="41">
        <v>0</v>
      </c>
      <c r="I18" s="41">
        <v>0</v>
      </c>
      <c r="J18" s="41">
        <v>0</v>
      </c>
      <c r="K18" s="41">
        <v>0</v>
      </c>
      <c r="L18" s="41">
        <v>0</v>
      </c>
      <c r="M18" s="41">
        <v>0</v>
      </c>
      <c r="N18" s="41">
        <v>0</v>
      </c>
      <c r="O18" s="41">
        <v>0</v>
      </c>
      <c r="P18" s="41">
        <v>0</v>
      </c>
      <c r="Q18" s="118">
        <f>SUM(D18:P18)</f>
        <v>0</v>
      </c>
      <c r="R18" s="365" t="str">
        <f>IF(Q18=C18, "ok", "niet ok")</f>
        <v>ok</v>
      </c>
      <c r="S18" s="12"/>
    </row>
    <row r="19" spans="1:19" ht="12.75" customHeight="1" x14ac:dyDescent="0.2">
      <c r="A19" s="12"/>
      <c r="B19" s="12"/>
      <c r="C19" s="12"/>
      <c r="D19" s="12"/>
      <c r="E19" s="12"/>
      <c r="F19" s="12"/>
      <c r="G19" s="12"/>
      <c r="H19" s="12"/>
      <c r="I19" s="12"/>
      <c r="J19" s="12"/>
      <c r="K19" s="12"/>
      <c r="L19" s="12"/>
      <c r="M19" s="12"/>
      <c r="N19" s="12"/>
      <c r="O19" s="12"/>
      <c r="P19" s="12"/>
      <c r="Q19" s="12"/>
      <c r="R19" s="12"/>
      <c r="S19" s="12"/>
    </row>
    <row r="20" spans="1:19" ht="12.75" customHeight="1" x14ac:dyDescent="0.2">
      <c r="A20" s="12"/>
      <c r="B20" s="84" t="s">
        <v>176</v>
      </c>
      <c r="C20" s="118">
        <f>C17+C18-C12</f>
        <v>0</v>
      </c>
      <c r="D20" s="118">
        <f>D18+D17-D12</f>
        <v>0</v>
      </c>
      <c r="E20" s="118">
        <f t="shared" ref="E20:G20" si="10">E18+E17-E12</f>
        <v>0</v>
      </c>
      <c r="F20" s="118">
        <f t="shared" si="10"/>
        <v>0</v>
      </c>
      <c r="G20" s="118">
        <f t="shared" si="10"/>
        <v>0</v>
      </c>
      <c r="H20" s="118">
        <f t="shared" ref="H20:P20" si="11">H18+H17-H12</f>
        <v>0</v>
      </c>
      <c r="I20" s="118">
        <f t="shared" si="11"/>
        <v>0</v>
      </c>
      <c r="J20" s="118">
        <f t="shared" si="11"/>
        <v>0</v>
      </c>
      <c r="K20" s="118">
        <f t="shared" si="11"/>
        <v>0</v>
      </c>
      <c r="L20" s="118">
        <f t="shared" si="11"/>
        <v>0</v>
      </c>
      <c r="M20" s="118">
        <f t="shared" si="11"/>
        <v>0</v>
      </c>
      <c r="N20" s="118">
        <f t="shared" si="11"/>
        <v>0</v>
      </c>
      <c r="O20" s="118">
        <f t="shared" si="11"/>
        <v>0</v>
      </c>
      <c r="P20" s="118">
        <f t="shared" si="11"/>
        <v>0</v>
      </c>
      <c r="Q20" s="118">
        <f>SUM(D20:P20)</f>
        <v>0</v>
      </c>
      <c r="R20" s="364">
        <f>IF(C20=Q20,3,-3)</f>
        <v>3</v>
      </c>
      <c r="S20" s="12"/>
    </row>
    <row r="21" spans="1:19" ht="12.75" customHeight="1" x14ac:dyDescent="0.2"/>
    <row r="22" spans="1:19" ht="12.75" customHeight="1" x14ac:dyDescent="0.2"/>
  </sheetData>
  <sheetProtection algorithmName="SHA-512" hashValue="Vp7EmdgiPKz/AFQzzwZZ55yPSCPk5cO8XUZpk9E8PnQJ1rqmYE3o5e+thdTNvzbMuj/xKVw1dBBq6hxFg/X5Vw==" saltValue="3FFZjLSGFpFswmdPjYg7mQ==" spinCount="100000" sheet="1" formatCells="0" formatColumns="0" formatRows="0" insertColumns="0" insertRows="0" insertHyperlinks="0" deleteColumns="0" deleteRows="0" sort="0" autoFilter="0" pivotTables="0"/>
  <mergeCells count="1">
    <mergeCell ref="C8:C9"/>
  </mergeCells>
  <conditionalFormatting sqref="R20">
    <cfRule type="iconSet" priority="1">
      <iconSet iconSet="3Symbols"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scale="91" fitToHeight="0" orientation="landscape" r:id="rId1"/>
  <headerFooter>
    <oddFooter>&amp;L_x000D_&amp;1#&amp;"Calibri"&amp;10&amp;K000000 Intern gebruik</oddFooter>
  </headerFooter>
  <ignoredErrors>
    <ignoredError sqref="D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fe3e68-a5df-41ad-ae99-c4ad4bb37749">
      <Terms xmlns="http://schemas.microsoft.com/office/infopath/2007/PartnerControls"/>
    </lcf76f155ced4ddcb4097134ff3c332f>
    <TaxCatchAll xmlns="26854655-8d42-4b8b-b848-a6f4f3e903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D016BE2BBB6C42B70F95F52812D5C5" ma:contentTypeVersion="18" ma:contentTypeDescription="Een nieuw document maken." ma:contentTypeScope="" ma:versionID="dc64a462c061c86ff743da6bb8b07156">
  <xsd:schema xmlns:xsd="http://www.w3.org/2001/XMLSchema" xmlns:xs="http://www.w3.org/2001/XMLSchema" xmlns:p="http://schemas.microsoft.com/office/2006/metadata/properties" xmlns:ns2="87fe3e68-a5df-41ad-ae99-c4ad4bb37749" xmlns:ns3="26854655-8d42-4b8b-b848-a6f4f3e903d7" targetNamespace="http://schemas.microsoft.com/office/2006/metadata/properties" ma:root="true" ma:fieldsID="690220d5c8d45b5061e97aad9c841f77" ns2:_="" ns3:_="">
    <xsd:import namespace="87fe3e68-a5df-41ad-ae99-c4ad4bb37749"/>
    <xsd:import namespace="26854655-8d42-4b8b-b848-a6f4f3e903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e3e68-a5df-41ad-ae99-c4ad4bb37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d3f107dc-7ca1-41ea-bc33-b9077d21e178"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54655-8d42-4b8b-b848-a6f4f3e903d7"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5229a82d-138b-4d3b-91f9-91f735802257}" ma:internalName="TaxCatchAll" ma:showField="CatchAllData" ma:web="26854655-8d42-4b8b-b848-a6f4f3e90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66C8C-3835-4C20-861C-CBE8BA86A66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6854655-8d42-4b8b-b848-a6f4f3e903d7"/>
    <ds:schemaRef ds:uri="87fe3e68-a5df-41ad-ae99-c4ad4bb37749"/>
    <ds:schemaRef ds:uri="http://www.w3.org/XML/1998/namespace"/>
  </ds:schemaRefs>
</ds:datastoreItem>
</file>

<file path=customXml/itemProps2.xml><?xml version="1.0" encoding="utf-8"?>
<ds:datastoreItem xmlns:ds="http://schemas.openxmlformats.org/officeDocument/2006/customXml" ds:itemID="{1D7481C8-C2C0-4F60-831D-1DE363F596B3}">
  <ds:schemaRefs>
    <ds:schemaRef ds:uri="http://schemas.microsoft.com/sharepoint/v3/contenttype/forms"/>
  </ds:schemaRefs>
</ds:datastoreItem>
</file>

<file path=customXml/itemProps3.xml><?xml version="1.0" encoding="utf-8"?>
<ds:datastoreItem xmlns:ds="http://schemas.openxmlformats.org/officeDocument/2006/customXml" ds:itemID="{429AC8C1-E74E-40E6-8A22-19607230D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e3e68-a5df-41ad-ae99-c4ad4bb37749"/>
    <ds:schemaRef ds:uri="26854655-8d42-4b8b-b848-a6f4f3e90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7.1.a instructieblad</vt:lpstr>
      <vt:lpstr>7.1.b begroting en prognose</vt:lpstr>
      <vt:lpstr>7.1.c plangebied +ruimtegebruik</vt:lpstr>
      <vt:lpstr>7.1.d opbrengst grondverkoop</vt:lpstr>
      <vt:lpstr>7.1.e onderbouwen kostenverhaal</vt:lpstr>
      <vt:lpstr>7.1.f specificatie maatregelen</vt:lpstr>
      <vt:lpstr>7.1.g planning startbouw</vt:lpstr>
      <vt:lpstr>'7.1.a instructieblad'!_GoBack</vt:lpstr>
      <vt:lpstr>'7.1.b begroting en prognose'!Afdrukbereik</vt:lpstr>
      <vt:lpstr>'7.1.f specificatie maatregelen'!Afdrukbereik</vt:lpstr>
      <vt:lpstr>'7.1.g planning startbouw'!Afdrukbereik</vt:lpstr>
    </vt:vector>
  </TitlesOfParts>
  <Company>Ministerie van BZK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Indieningsspreadsheet WBI</dc:title>
  <dc:subject>Woningbouwimpuls</dc:subject>
  <dc:creator>BZK</dc:creator>
  <cp:lastModifiedBy>Dam, Vincent van</cp:lastModifiedBy>
  <cp:lastPrinted>2020-05-13T09:36:16Z</cp:lastPrinted>
  <dcterms:created xsi:type="dcterms:W3CDTF">2020-02-10T13:38:49Z</dcterms:created>
  <dcterms:modified xsi:type="dcterms:W3CDTF">2025-06-13T13:48:36Z</dcterms:modified>
  <cp:version>7</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0x01010084D016BE2BBB6C42B70F95F52812D5C5</vt:lpwstr>
  </property>
  <property fmtid="{D5CDD505-2E9C-101B-9397-08002B2CF9AE}" pid="3" name="MediaServiceImageTags">
    <vt:lpwstr/>
  </property>
</Properties>
</file>