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66925"/>
  <mc:AlternateContent xmlns:mc="http://schemas.openxmlformats.org/markup-compatibility/2006">
    <mc:Choice Requires="x15">
      <x15ac:absPath xmlns:x15ac="http://schemas.microsoft.com/office/spreadsheetml/2010/11/ac" url="T:\rvo\IV_Processpecialisten_RB\Opdrachten 2025\Opmaak PDF\VEKI (Vivienne)\"/>
    </mc:Choice>
  </mc:AlternateContent>
  <xr:revisionPtr revIDLastSave="0" documentId="13_ncr:1_{64980390-2D2D-4A3F-B269-E0A8919D28BF}" xr6:coauthVersionLast="47" xr6:coauthVersionMax="47" xr10:uidLastSave="{00000000-0000-0000-0000-000000000000}"/>
  <bookViews>
    <workbookView xWindow="-120" yWindow="-120" windowWidth="29040" windowHeight="15840" firstSheet="2" activeTab="2" xr2:uid="{7238A4A3-3E41-4D9E-B620-B517A45EB873}"/>
  </bookViews>
  <sheets>
    <sheet name="Versie" sheetId="1" state="hidden" r:id="rId1"/>
    <sheet name="Datasheet" sheetId="2" state="hidden" r:id="rId2"/>
    <sheet name="Toelichting" sheetId="5" r:id="rId3"/>
    <sheet name="Kosteneffectiviteit" sheetId="3" r:id="rId4"/>
    <sheet name="Absolute CO2-reductie" sheetId="7" r:id="rId5"/>
    <sheet name="CO2emissiefactoren 2025" sheetId="8" state="hidden" r:id="rId6"/>
  </sheets>
  <definedNames>
    <definedName name="_xlnm.Print_Area" localSheetId="4">'Absolute CO2-reductie'!$A$1:$O$40</definedName>
    <definedName name="_xlnm.Print_Area" localSheetId="5">'CO2emissiefactoren 2025'!$A$1:$K$211</definedName>
    <definedName name="_xlnm.Print_Area" localSheetId="2">Toelichting!$A$1:$P$26</definedName>
    <definedName name="_xlnm.Print_Titles" localSheetId="5">'CO2emissiefactoren 2025'!$1:$3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5" i="2" l="1"/>
  <c r="E72" i="8"/>
  <c r="E68" i="8"/>
  <c r="E67" i="8"/>
  <c r="E53" i="8"/>
  <c r="E52" i="8"/>
  <c r="M39" i="8"/>
  <c r="E21" i="3"/>
  <c r="E21" i="7"/>
  <c r="H9" i="3" l="1"/>
  <c r="G12" i="7"/>
  <c r="G14" i="7"/>
  <c r="G16" i="7"/>
  <c r="G18" i="7"/>
  <c r="G19" i="7"/>
  <c r="G20" i="7"/>
  <c r="B39" i="7"/>
  <c r="G21" i="7"/>
  <c r="E17" i="7"/>
  <c r="G17" i="7" s="1"/>
  <c r="D17" i="7"/>
  <c r="E15" i="7"/>
  <c r="G15" i="7" s="1"/>
  <c r="D15" i="7"/>
  <c r="E13" i="7"/>
  <c r="G13" i="7" s="1"/>
  <c r="D13" i="7"/>
  <c r="E11" i="7"/>
  <c r="G11" i="7" s="1"/>
  <c r="D11" i="7"/>
  <c r="E10" i="7"/>
  <c r="G10" i="7" s="1"/>
  <c r="D10" i="7"/>
  <c r="E9" i="7"/>
  <c r="G9" i="7" s="1"/>
  <c r="D9" i="7"/>
  <c r="E17" i="3"/>
  <c r="E15" i="3"/>
  <c r="G23" i="7" l="1"/>
  <c r="E9" i="3"/>
  <c r="B36" i="3"/>
  <c r="L21" i="2"/>
  <c r="K23" i="2"/>
  <c r="K21" i="2"/>
  <c r="I9" i="3" l="1"/>
  <c r="B29" i="3"/>
  <c r="B30" i="7"/>
  <c r="D13" i="3"/>
  <c r="H11" i="3"/>
  <c r="H10" i="3"/>
  <c r="D11" i="3"/>
  <c r="D10" i="3"/>
  <c r="D9" i="3"/>
  <c r="E11" i="3"/>
  <c r="I11" i="3" s="1"/>
  <c r="E10" i="3"/>
  <c r="I10" i="3" s="1"/>
  <c r="H22" i="5"/>
  <c r="H21" i="5"/>
  <c r="H21" i="3"/>
  <c r="H13" i="3"/>
  <c r="E13" i="3"/>
  <c r="I13" i="3" s="1"/>
  <c r="D17" i="3"/>
  <c r="D15" i="3"/>
  <c r="C25" i="7" l="1"/>
  <c r="C26" i="7" s="1"/>
  <c r="C30" i="7" s="1"/>
  <c r="C31" i="7" s="1"/>
  <c r="H19" i="3"/>
  <c r="I19" i="3" s="1"/>
  <c r="H17" i="3"/>
  <c r="H15" i="3"/>
  <c r="I21" i="3" l="1"/>
  <c r="I17" i="3"/>
  <c r="I15" i="3"/>
  <c r="I23" i="3" l="1"/>
  <c r="C26" i="3" s="1"/>
  <c r="C27" i="3" l="1"/>
  <c r="C29" i="3" s="1"/>
  <c r="C32" i="3"/>
  <c r="B33" i="3"/>
  <c r="B26"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Vonk, D.S. (Derek)</author>
  </authors>
  <commentList>
    <comment ref="D32" authorId="0" shapeId="0" xr:uid="{856CD82D-2C8F-4C19-B206-BF582909FD72}">
      <text>
        <r>
          <rPr>
            <b/>
            <sz val="9"/>
            <color indexed="81"/>
            <rFont val="Tahoma"/>
            <charset val="1"/>
          </rPr>
          <t>Vonk, D.S. (Derek):</t>
        </r>
        <r>
          <rPr>
            <sz val="9"/>
            <color indexed="81"/>
            <rFont val="Tahoma"/>
            <charset val="1"/>
          </rPr>
          <t xml:space="preserve">
Checken waarop deze gebaseerd is &gt; datasheet RVO</t>
        </r>
      </text>
    </comment>
  </commentList>
</comments>
</file>

<file path=xl/sharedStrings.xml><?xml version="1.0" encoding="utf-8"?>
<sst xmlns="http://schemas.openxmlformats.org/spreadsheetml/2006/main" count="1357" uniqueCount="539">
  <si>
    <t>CO2 reductie rekenmodel</t>
  </si>
  <si>
    <t>Versie</t>
  </si>
  <si>
    <t>Datum</t>
  </si>
  <si>
    <t>Dit Data sheet omvat de uitgangspunten, omrekeningsfactoren en procesdata</t>
  </si>
  <si>
    <t>CO2-emissiefactor referentieparkmethode2</t>
  </si>
  <si>
    <t>-</t>
  </si>
  <si>
    <t>kg CO2/kWh</t>
  </si>
  <si>
    <t>Categorie</t>
  </si>
  <si>
    <t>Eenheid</t>
  </si>
  <si>
    <t>Kg CO2/eenheid (WTW)</t>
  </si>
  <si>
    <t>Kg CO2/eenheid (TTW)</t>
  </si>
  <si>
    <t>Kg CO2/eenheid (WTT)</t>
  </si>
  <si>
    <t>Bron</t>
  </si>
  <si>
    <t>Toelichting</t>
  </si>
  <si>
    <t>Datum laatste wijziging</t>
  </si>
  <si>
    <t>Brandstoffen voertuigen en schepen</t>
  </si>
  <si>
    <t>Benzine (E10, 2020 blend)</t>
  </si>
  <si>
    <t>liter</t>
  </si>
  <si>
    <t>[33]</t>
  </si>
  <si>
    <t>jan '21</t>
  </si>
  <si>
    <t>Bio-ethanol</t>
  </si>
  <si>
    <t>Diesel (B7, 2020 blend)</t>
  </si>
  <si>
    <t>Biodiesel (HVO)</t>
  </si>
  <si>
    <t>feb '21</t>
  </si>
  <si>
    <t>Biodiesel (FAME)</t>
  </si>
  <si>
    <t>GTL</t>
  </si>
  <si>
    <t>kg</t>
  </si>
  <si>
    <t>Bio-CNG (groengas)</t>
  </si>
  <si>
    <t>LNG</t>
  </si>
  <si>
    <t>Bio-LNG</t>
  </si>
  <si>
    <t>LPG</t>
  </si>
  <si>
    <t>Waterstof grijs</t>
  </si>
  <si>
    <t>Waterstof groen</t>
  </si>
  <si>
    <t>Marine Diesel Oil (MDO)</t>
  </si>
  <si>
    <t>Heavy Fuel Oil (HFO)</t>
  </si>
  <si>
    <t>Brandstoffen energiecentrales en individuele warmteopwekking</t>
  </si>
  <si>
    <t>[6]</t>
  </si>
  <si>
    <t>jan '15</t>
  </si>
  <si>
    <t>Ruwe aardolie</t>
  </si>
  <si>
    <t>[1]</t>
  </si>
  <si>
    <t>Orimulsion</t>
  </si>
  <si>
    <t>Aargascondensaat</t>
  </si>
  <si>
    <t>Petroleum</t>
  </si>
  <si>
    <t>Leisteenolie</t>
  </si>
  <si>
    <t>Ethaan</t>
  </si>
  <si>
    <t>Nafta</t>
  </si>
  <si>
    <t>Bitumen</t>
  </si>
  <si>
    <t>Smeerolien</t>
  </si>
  <si>
    <t>Petroleumcokes</t>
  </si>
  <si>
    <t>Raffinaderijgrondstoffen</t>
  </si>
  <si>
    <t>Raffinaderij gas</t>
  </si>
  <si>
    <t>jan '22</t>
  </si>
  <si>
    <t>Chemisch restgas</t>
  </si>
  <si>
    <t>Overige olien</t>
  </si>
  <si>
    <t>Antraciet</t>
  </si>
  <si>
    <t>Cokeskolen</t>
  </si>
  <si>
    <t>Cokeskolen (cokeovens)</t>
  </si>
  <si>
    <t>Cokeskolen (basismetaal)</t>
  </si>
  <si>
    <t>Bruinkool</t>
  </si>
  <si>
    <t>Bitumenezue leisteen</t>
  </si>
  <si>
    <t>Turf</t>
  </si>
  <si>
    <t>Steenkool - bruinkoolbriketten</t>
  </si>
  <si>
    <t>Aardgas</t>
  </si>
  <si>
    <t>Nm3</t>
  </si>
  <si>
    <t>[1] en [35]</t>
  </si>
  <si>
    <t>GJ</t>
  </si>
  <si>
    <t>[35]</t>
  </si>
  <si>
    <t>Propaan</t>
  </si>
  <si>
    <t>Groengas (stortgas)</t>
  </si>
  <si>
    <t>Groengas (covergisting)</t>
  </si>
  <si>
    <t>[32]</t>
  </si>
  <si>
    <t>jan '20</t>
  </si>
  <si>
    <t>Groengas (GFT-vergisting)</t>
  </si>
  <si>
    <t>Groengas (RWZI-slib)</t>
  </si>
  <si>
    <t>Groengas (gemiddeld)</t>
  </si>
  <si>
    <t>Houtige biobrandstoffen uit Nederland</t>
  </si>
  <si>
    <t>Houtchips (NL)</t>
  </si>
  <si>
    <t>kg ds</t>
  </si>
  <si>
    <t>[30]</t>
  </si>
  <si>
    <t xml:space="preserve">De eenheid van de houtige biomassa is kg droge stof. Per kg ds bevat houtige biomassa 19 MJ energie. 
Een kilo biomassa heeft een lager gewicht aan droge stof (ds), vanwege aanwezig vocht. Voor houtchips is het ds-gehalte heel variabel (45-85%), omdat de voorgeschreven vochtigheid van chips voor houtketels verschilt nogal per type/merk ketel (de specificaties bij kleinere ketels geven meestal een laag vochtigheidsgehalte en bij grotere ketels meestal een hoog). Voor een exacte berekening is het raadzaam het ds-gehalte bij uw leverancier te vragen. 
Let op: Een leverancier geeft doorgaans het vochtgehalte op natte basis. Dit is eenvoudig om te rekenen: 100% - vochtigheid = droge stof gehalte.
De emissiefactoren zijn niet van toepassing op geimporteerde biomassa.
</t>
  </si>
  <si>
    <t>jan '19</t>
  </si>
  <si>
    <t>Shreds (NL)</t>
  </si>
  <si>
    <t>De eenheid van de houtige biomassa is kg droge stof (ds). Per kg ds bevat houtige biomassa 19 MJ energie. 
Een kilo biomassa heeft een lager gewicht aan droge stof, vanwege aanwezig vocht. Voor shreds is het ds-gehalte gemiddeld 55%. Voor een exacte berekening is het raadzaam het ds-gehalte bij uw leverancier te vragen. Let op: Een leverancier geeft doorgaans het vochtgehalte op natte basis. Dit is eenvoudig om te rekenen: 100% - vochtigheid = droge stof gehalte. De emissiefactoren zijn niet van toepassing op geimporteerde biomassa.</t>
  </si>
  <si>
    <t>Pellets uit (droge) industrie reststroom (NL)</t>
  </si>
  <si>
    <t>De eenheid van de houtige biomassa is kg droge stof (ds). Per kg ds bevat houtige biomassa 19 MJ energie. 
Een kilo biomassa heeft een lager gewicht aan droge stof, vanwege aanwezig vocht. Voor pellets uit droge industriereststroom droge industriereststroom is het ds-gehalte gemiddeld  91%. Voor een exacte berekening is het raadzaam het ds-gehalte bij uw leverancier te vragen. Let op: Een leverancier geeft doorgaans het vochtgehalte op natte basis. Dit is eenvoudig om te rekenen: 100% - vochtigheid = droge stof gehalte. 
De emissiefactoren zijn niet van toepassing op geimporteerde biomassa.</t>
  </si>
  <si>
    <t>Pellets uit vers hout (NL)</t>
  </si>
  <si>
    <t>De eenheid van de houtige biomassa is kg droge stof (ds). Per kg ds bevat houtige biomassa 19 MJ energie. 
Een kilo biomassa heeft een lager gewicht aan droge stof, vanwege aanwezig vocht. Voor pellets uit vers hout is het ds-gehalte gemiddeld 91%. Vanwege het droogproces is de emissiefactor aanzienlijk hoger dan de andere biomassa stromen. Voor een exacte berekening is het raadzaam het ds-gehalte bij uw leverancier te vragen. Let op: Een leverancier geeft doorgaans het vochtgehalte op natte basis. Dit is eenvoudig om te rekenen: 100% - vochtigheid = droge stof gehalte. De emissiefactoren zijn niet van toepassing op geimporteerde biomassa.</t>
  </si>
  <si>
    <t>Houtblokken (NL)</t>
  </si>
  <si>
    <t>De eenheid van de houtige biomassa is kg droge stof (ds). Per kg ds bevat houtige biomassa 19 MJ energie. 
Een kilo biomassa heeft een lager gewicht aan droge stof, vanwege aanwezig vocht. Voor houtblokken is het ds-gehalte gemiddeld 85%. Voor een exacte berekening is het raadzaam het ds-gehalte bij uw leverancier te vragen. Let op: Een leverancier geeft doorgaans het vochtgehalte op natte basis. Dit is eenvoudig om te rekenen: 100% - vochtigheid = droge stof gehalte. De emissiefactoren zijn niet van toepassing op geimporteerde biomassa en ovengedroogde houtblokken.</t>
  </si>
  <si>
    <t>Elektriciteit</t>
  </si>
  <si>
    <t>Stroometiket</t>
  </si>
  <si>
    <t>nvt</t>
  </si>
  <si>
    <t>VARIABEL</t>
  </si>
  <si>
    <t>Grijze stroom</t>
  </si>
  <si>
    <t>kWh</t>
  </si>
  <si>
    <t>Stroom (onbekend)</t>
  </si>
  <si>
    <t>Windkracht</t>
  </si>
  <si>
    <t>Waterkracht</t>
  </si>
  <si>
    <t>Zonne-energie</t>
  </si>
  <si>
    <t>Biomassa</t>
  </si>
  <si>
    <t>Warmtelevering</t>
  </si>
  <si>
    <t>Gemiddelde warmtenetten</t>
  </si>
  <si>
    <t>Restwarmte zonder bijstook</t>
  </si>
  <si>
    <t>[25]</t>
  </si>
  <si>
    <t xml:space="preserve">Het gaat hierbij om de afname van restwarmte waarbij de klant zelf de pieken opvangt op de momenten dat er geen of onvoldoende restwarmte beschikbaar is. 
</t>
  </si>
  <si>
    <t>Personenvervoer</t>
  </si>
  <si>
    <t>Auto</t>
  </si>
  <si>
    <t>Brandstofsoort onbekend</t>
  </si>
  <si>
    <t>Gewichtsklasse onbekend</t>
  </si>
  <si>
    <t>voertuigkilometer</t>
  </si>
  <si>
    <t>[9]</t>
  </si>
  <si>
    <t>Benzine</t>
  </si>
  <si>
    <t>Klein</t>
  </si>
  <si>
    <t>Middel</t>
  </si>
  <si>
    <t>Groot</t>
  </si>
  <si>
    <t>Hybride</t>
  </si>
  <si>
    <t>Diesel</t>
  </si>
  <si>
    <t>Aardgas/ CNG</t>
  </si>
  <si>
    <t>Bio-CNG</t>
  </si>
  <si>
    <t>Gemiddeld</t>
  </si>
  <si>
    <t>Bio-ethanol (E85)</t>
  </si>
  <si>
    <t>Biodiesel FAME 100%</t>
  </si>
  <si>
    <t>Biodiesel HVO 100%</t>
  </si>
  <si>
    <t>Elektrisch</t>
  </si>
  <si>
    <t>Gemiddelde stroommix</t>
  </si>
  <si>
    <t>Groene stroom</t>
  </si>
  <si>
    <t>Fiets</t>
  </si>
  <si>
    <t>[2]</t>
  </si>
  <si>
    <t>Minibus (max. 8 personen)</t>
  </si>
  <si>
    <t>reizigerskilometer</t>
  </si>
  <si>
    <t>OV algemeen</t>
  </si>
  <si>
    <t>Voertuigtype onbekend</t>
  </si>
  <si>
    <t>Bus, Tram, Metro</t>
  </si>
  <si>
    <t>Trein</t>
  </si>
  <si>
    <t>Treintype onbekend</t>
  </si>
  <si>
    <t>Bus type onbekend</t>
  </si>
  <si>
    <t>OV bedrijven gebruiken 100% groene stroom, waardoor er geen emissies vrijkomen per reizigerskilometer.</t>
  </si>
  <si>
    <t>Metro</t>
  </si>
  <si>
    <t>Tram</t>
  </si>
  <si>
    <t>Vliegtuig</t>
  </si>
  <si>
    <t>Regionaal</t>
  </si>
  <si>
    <t>&lt; 700 km</t>
  </si>
  <si>
    <t>[37]</t>
  </si>
  <si>
    <t>Voor emissiefactoren per zitplaatsklasse, zie het document van Milieu Centraal bij bronnen (nummer 37). Voor vliegreizen wordt onderscheid gemaakt in afstandsklassen. De emissies voor landen, taxiën en opstijgen vormen bij korte vluchten een aanzienlijk aandeel in het totaal en bij lange vluchten slechts een fractie. In de cijfers zijn ook niet-CO2-effecten opgenomen, die juist bij lange vluchten een groter aandeel vormen. Een wetenschappelijk gefundeerde methode om deze niet CO2-emissies te berekenen ontbreekt nog.  De niet-CO2-emissie wordt bepaald met een gemiddelde ophoogfactor (0,7) over de directe CO2-uitstoot. De pure CO2-emissies zijn gemiddeld ongeveer 50% lager dan de waarden in CO2-equivalenten.</t>
  </si>
  <si>
    <t>Europees</t>
  </si>
  <si>
    <t>700 - 2.500 km</t>
  </si>
  <si>
    <t>Intercontinentaal</t>
  </si>
  <si>
    <t>&gt; 2.500 km</t>
  </si>
  <si>
    <t>Gem. alle afstanden</t>
  </si>
  <si>
    <t>Goederenvervoer</t>
  </si>
  <si>
    <t>Bulk- en stukgoederen</t>
  </si>
  <si>
    <t>Bestelauto</t>
  </si>
  <si>
    <t>&gt; 2 ton</t>
  </si>
  <si>
    <t>tonkilometer</t>
  </si>
  <si>
    <t>[33], tabel 5</t>
  </si>
  <si>
    <t>Laadcapaciteit max. 1,2 ton. Veelal pakketbezorgdiensten.</t>
  </si>
  <si>
    <t>Vrachtwagen</t>
  </si>
  <si>
    <t>vrachtwagen &lt; 10 ton</t>
  </si>
  <si>
    <t>[33], tabel 4</t>
  </si>
  <si>
    <t>De gewichtsklasse geeft de maximaal toegestane voertuigmassa aan (i.e. het gewicht van het voertuig plus het laadvermogen). Betreft mn. vrachtwagens van bezorgdiensten en verhuisbedrijven. Ladingcapaciteit is 3 ton.</t>
  </si>
  <si>
    <t>vrachtwagen 10-20 ton</t>
  </si>
  <si>
    <t>Komt veel voor. De gewichtsklasse geeft de maximaal toegestane voertuigmassa aan (i.e. het gewicht van het voertuig plus het laadvermogen). Ladingcapaciteit is 7,5 ton.</t>
  </si>
  <si>
    <t>vrachtwagen &gt; 20 ton plus aanhanger</t>
  </si>
  <si>
    <t>De gewichtsklasse geeft de maximaal toegestane voertuigmassa aan (i.e. het gewicht van het voertuig plus het laadvermogen). Ladingcapaciteit is 28 ton.</t>
  </si>
  <si>
    <t>zware trekker + oplegger</t>
  </si>
  <si>
    <t>Komt veel voor. Ladingcapaciteit is 29,2 ton.</t>
  </si>
  <si>
    <t>LZV</t>
  </si>
  <si>
    <t>LZV = Lange zware voertuigen. Komen niet in stedelijke gebieden. Ladingcapaciteit 40,8 ton.</t>
  </si>
  <si>
    <t>[33], tabel 16</t>
  </si>
  <si>
    <t>Exclusief voor- en natransport. Lading zwaar, middellange trein.</t>
  </si>
  <si>
    <t>Combinatie</t>
  </si>
  <si>
    <t>Gemiddeld in Nederland. Combinatie van 73% elektrisch en 27% diesel. Exclusief voor- en natransport. Lading zwaar, middellange trein.</t>
  </si>
  <si>
    <t>Binnenvaart</t>
  </si>
  <si>
    <t>Klein, 300-600 ton (Spits-Kempenaar)</t>
  </si>
  <si>
    <t>[33], tabel 24</t>
  </si>
  <si>
    <t>Gemiddelde factor van CEMT en Waal, middelzwaar transport. De gewichtsklasse geeft een range van het maximale laadvermogen. De factor is exclusief voor- en natransport. Nb. Past uw vaartuig niet in de gegeven ranges, raadpleeg dan het brondocument.</t>
  </si>
  <si>
    <t>Gemiddeld, 1500-3000 ton (RHK-groot Rijnschip)</t>
  </si>
  <si>
    <t>Meest voorkomend type. Waal en zwaar transport zijn representatief. De gewichtsklasse geeft een range van het maximale laadvermogen. De factor is exclusief voor- en natransport. Nb. Past uw vaartuig niet in de gegeven ranges, raadpleeg dan het brondocument.</t>
  </si>
  <si>
    <t>Groot, 5000-11000 ton (koppelverband-duwbak)</t>
  </si>
  <si>
    <t>Waal en zwaar transport zijn representatief. De gewichtsklasse geeft een range van het maximale laadvermogen. De factor is exclusief voor- en natransport. Nb. Past uw vaartuig niet in de gegeven ranges, raadpleeg dan het brondocument.</t>
  </si>
  <si>
    <t>Gemiddelde binnenvaart
(RHKschip waal 1.537 ton en groot rijschip waal 3.013 ton)</t>
  </si>
  <si>
    <t>Meest voorkomend type schepen zijn R.H.K (Rijn-Herne-Kanaal) 1.537 ton en Groot Rijnschip 3.013 ton. De factor is exclusief voor- en natransport. Nb. Past uw vaartuig niet in de gegeven ranges, raadpleeg dan het brondocument.</t>
  </si>
  <si>
    <t>Zeevaart</t>
  </si>
  <si>
    <t>Kustvaart</t>
  </si>
  <si>
    <t>[33], tabel 29</t>
  </si>
  <si>
    <t>General cargo, 10-20 dwkt (deadweight tonnage in kiloton); maximaal toegestane massa van brandstof, ballastwater en lading. De factor is exclusief voor- en natransport.</t>
  </si>
  <si>
    <t>Deep Sea</t>
  </si>
  <si>
    <t>Bulkcarrier 35-60 dwkt (deadweight tonnage in kiloton); maximaal toegestane massa van brandstof, ballastwater en lading. De factor is exclusief voor- en natransport.</t>
  </si>
  <si>
    <t>gemiddelde (berekend per tonkm)</t>
  </si>
  <si>
    <t>Gemiddelde is gebaseerd op deep sea, omdat dit representatief is voor het grootste deel van het transport. De factor is exclusief voor- en natransport.</t>
  </si>
  <si>
    <t>Luchtvaart</t>
  </si>
  <si>
    <t>lange afstand</t>
  </si>
  <si>
    <t>[33], tabel 35</t>
  </si>
  <si>
    <t xml:space="preserve">Gemiddelde tussen belly freight en full freight. Lading licht. </t>
  </si>
  <si>
    <t>Containers</t>
  </si>
  <si>
    <t>&gt; 20 ton</t>
  </si>
  <si>
    <t>[33], tabel 7</t>
  </si>
  <si>
    <t>De gewichtsklasse geeft de maximaal toegestane massa aan (i.e. het gewicht van het voertuig plus het laadvermogen). Ladingcapaciteit 1 TEU</t>
  </si>
  <si>
    <t>&gt; 20 ton met aanhanger</t>
  </si>
  <si>
    <t>De gewichtsklasse geeft de maximaal toegestane massa aan (i.e. het gewicht van het voertuig plus het laadvermogen). Ladingcapaciteit 2 TEU.</t>
  </si>
  <si>
    <t>Trekker met oplegger zwaar</t>
  </si>
  <si>
    <t>LZV = Lange zware voertuigen. Komen niet in stedelijke gebieden. Ladingcapaciteit 3 TEU</t>
  </si>
  <si>
    <t>[33], tabel 17</t>
  </si>
  <si>
    <t>Exclusief voor- en natransport. Ladingcapaciteit 90 TEU</t>
  </si>
  <si>
    <t>Gemiddeld in Nederland: combinatie van 73% elektrisch en 27% diesel. Exclusief voor- en natransport. Ladingcapaciteit 90 TEU</t>
  </si>
  <si>
    <t>40 TEU (Neo Kemp)</t>
  </si>
  <si>
    <t>[33], tabel 25</t>
  </si>
  <si>
    <t>Gemiddelde factor van CEMT III en Waal, middelzwaar transport. De factor is exclusief voor- en natransport.</t>
  </si>
  <si>
    <t>96 TEU (Rijn Herne Kanaal)</t>
  </si>
  <si>
    <t>Waal representatief. De factor is exclusief voor- en natransport.</t>
  </si>
  <si>
    <t>208 TEU (Groot Rijnschip)</t>
  </si>
  <si>
    <t>348 TEU (koppelverband)</t>
  </si>
  <si>
    <t xml:space="preserve">Gemiddelde binnenvaart (Groot Rijschip 208 teu) </t>
  </si>
  <si>
    <t>Meest voorkomend is Groot Rijnschip 208 TEU, deze factor kan als gemiddelde worden aangehouden. De factor is exclusief voor- en natransport.</t>
  </si>
  <si>
    <t>[33], tabel 31</t>
  </si>
  <si>
    <t>1.000-2000 TEU. De factor is exclusief voor- en natransport.</t>
  </si>
  <si>
    <t>8.000-12.000 TEU. Middelzwaar transport is representatief. De factor is exclusief voor- en natransport.</t>
  </si>
  <si>
    <t>Gemiddelde</t>
  </si>
  <si>
    <t>Koudemiddelen en overige emissies</t>
  </si>
  <si>
    <t>R22</t>
  </si>
  <si>
    <t>De waarden in deze tabel kunnen worden gebruikt om de klimaatschade van lekkend koelmiddel in een CO2-inventaris op te nemen. Het aardopwarmingsvermogen (GWP) wordt berekend als het opwarmingsvermogen in een periode van 100 jaar van 1 kg van een gas ten opzichte van 1 kg CO2. Emissies tijdens de productie (WTT) zijn niet bekend en niet meegenomen. Het totale GWP voor een mengsel is berekend via het gewogen gemiddelde van de bestanddelen.</t>
  </si>
  <si>
    <t>R134a</t>
  </si>
  <si>
    <t>R125</t>
  </si>
  <si>
    <t>R143a</t>
  </si>
  <si>
    <t>R32</t>
  </si>
  <si>
    <t>R404a</t>
  </si>
  <si>
    <t>(44% R125; 52% R143a; 4% R134a)</t>
  </si>
  <si>
    <t>R507</t>
  </si>
  <si>
    <t>(50% R143a; 50% R125)</t>
  </si>
  <si>
    <t>R407c</t>
  </si>
  <si>
    <t>(23% R32; 25% R125; 52% R134a)</t>
  </si>
  <si>
    <t>R407F</t>
  </si>
  <si>
    <t>(40% R134a, 30% R125a, 30% R32)</t>
  </si>
  <si>
    <t>R410a</t>
  </si>
  <si>
    <t>(50% R32; 50% R125)</t>
  </si>
  <si>
    <t>R417a</t>
  </si>
  <si>
    <t>(46,6% R125; 50% R134a; 3,4% butaan)</t>
  </si>
  <si>
    <t>R422d</t>
  </si>
  <si>
    <t>(65,1% R125; 31,5% R134a; 3,4% R600a)</t>
  </si>
  <si>
    <t>1234yf</t>
  </si>
  <si>
    <t>1234ze</t>
  </si>
  <si>
    <t>R438A</t>
  </si>
  <si>
    <t>(8,5% R-32, 45% R125, 44,2% R134a 1,7% R600, 0,6% R601a)</t>
  </si>
  <si>
    <t>R448A</t>
  </si>
  <si>
    <t>(blend van R32 (26%), R125 (26%), R134a (21%), R1234ze (7%) en R1234yf (20%)</t>
  </si>
  <si>
    <t>R449A</t>
  </si>
  <si>
    <t>(blend van R32 (24,3%), R125 (24,7%), R1234yf (25,3%) and R134a (25,7%))</t>
  </si>
  <si>
    <t>R450A</t>
  </si>
  <si>
    <t>(blend van R134a (42%) en R1234ze (58%)</t>
  </si>
  <si>
    <t>R452A</t>
  </si>
  <si>
    <t>(11% R-32, 59% R125, 30% R1234yf)</t>
  </si>
  <si>
    <t>R452B</t>
  </si>
  <si>
    <t>(blend van R32 (67%), R125 (7%) en R1234yf (26%))</t>
  </si>
  <si>
    <t>R513A</t>
  </si>
  <si>
    <t>(blend van 56% R1234yf and 44% R134a)</t>
  </si>
  <si>
    <t>R290</t>
  </si>
  <si>
    <t>propaan</t>
  </si>
  <si>
    <t>R600</t>
  </si>
  <si>
    <t>butaan</t>
  </si>
  <si>
    <t>R600a</t>
  </si>
  <si>
    <t>isobutaan</t>
  </si>
  <si>
    <t>R601A</t>
  </si>
  <si>
    <t>isopentaan</t>
  </si>
  <si>
    <t>R717</t>
  </si>
  <si>
    <t>ammoniak</t>
  </si>
  <si>
    <t>CH4</t>
  </si>
  <si>
    <t>Lachgas</t>
  </si>
  <si>
    <t>N2O</t>
  </si>
  <si>
    <t>CO2 emissiefactoren diverse brandstoffen</t>
  </si>
  <si>
    <t>TTW =</t>
  </si>
  <si>
    <t>WTW=</t>
  </si>
  <si>
    <t>Optelsom van productie en gebruik</t>
  </si>
  <si>
    <t>Gebruiker</t>
  </si>
  <si>
    <t>Tank To Wheel</t>
  </si>
  <si>
    <t>Well To Wheel</t>
  </si>
  <si>
    <t>kgCO2/ Nm3 of kg of liter</t>
  </si>
  <si>
    <t>Gas :</t>
  </si>
  <si>
    <t>kg CO2</t>
  </si>
  <si>
    <t>Aardgascondensaat</t>
  </si>
  <si>
    <t>TTW</t>
  </si>
  <si>
    <t>Kg CO2/eenheid</t>
  </si>
  <si>
    <t xml:space="preserve">Kg CO2/eenheid </t>
  </si>
  <si>
    <t>Selecteer</t>
  </si>
  <si>
    <t>Referentiepark</t>
  </si>
  <si>
    <t>Brandstoffen</t>
  </si>
  <si>
    <t>Verschil</t>
  </si>
  <si>
    <t>CO2 (kg)</t>
  </si>
  <si>
    <t>DATA Uitvoer</t>
  </si>
  <si>
    <t>Verbruik / jaar</t>
  </si>
  <si>
    <t>RVO</t>
  </si>
  <si>
    <t>Maak een selectie</t>
  </si>
  <si>
    <t>Vul in!</t>
  </si>
  <si>
    <t>Versiebeheer</t>
  </si>
  <si>
    <t>Legenda</t>
  </si>
  <si>
    <t>Verbruik /jaar</t>
  </si>
  <si>
    <t>Emissie</t>
  </si>
  <si>
    <t xml:space="preserve">Algemeen: </t>
  </si>
  <si>
    <t>U kunt alleen in de GEEL gemarkeerde cellen getallen invoeren</t>
  </si>
  <si>
    <t xml:space="preserve">een keuze maken. </t>
  </si>
  <si>
    <t>Shreds</t>
  </si>
  <si>
    <t>Houtige biobrandstoffen uit NL</t>
  </si>
  <si>
    <t>Veel gebruikte Gassen:</t>
  </si>
  <si>
    <t>Bron emissiefactor:</t>
  </si>
  <si>
    <t>Resultaat</t>
  </si>
  <si>
    <t>Totale besparing CO2/jaar</t>
  </si>
  <si>
    <t>Totale toename CO2/jaar</t>
  </si>
  <si>
    <t>ton CO2</t>
  </si>
  <si>
    <t>Gevraagde subsidie:</t>
  </si>
  <si>
    <t>euro</t>
  </si>
  <si>
    <t>euro/ton CO2</t>
  </si>
  <si>
    <t>Lachgas N2O</t>
  </si>
  <si>
    <t>kg (WTW)</t>
  </si>
  <si>
    <t>Eenheid TTW (Tank To Wheel), tenzij anders aangegeven!</t>
  </si>
  <si>
    <t>VEKI</t>
  </si>
  <si>
    <t>jaar</t>
  </si>
  <si>
    <t xml:space="preserve">Maximale levenduurperiode voor bereken van de CO2 tbv kosten effectiviteit </t>
  </si>
  <si>
    <t>Kosten CO2</t>
  </si>
  <si>
    <t>Euro/ton</t>
  </si>
  <si>
    <t xml:space="preserve">Let op! Kosteneffectiviteit mag maximaal </t>
  </si>
  <si>
    <t>Vul een brandstof in die niet in de bovenstaande selectie voorkomt</t>
  </si>
  <si>
    <r>
      <t xml:space="preserve">Brandstof niet uit de lijst : </t>
    </r>
    <r>
      <rPr>
        <b/>
        <sz val="11"/>
        <color rgb="FFFF0000"/>
        <rFont val="Calibri"/>
        <family val="2"/>
        <scheme val="minor"/>
      </rPr>
      <t>Vul in!</t>
    </r>
  </si>
  <si>
    <t>Kosteneffectiviteit</t>
  </si>
  <si>
    <t xml:space="preserve">CO2 factor van 2030 wordt gebruikt conform de referentieparkmethode KEV 2022 </t>
  </si>
  <si>
    <t>Vul hier de verbruiken in van elektriciteit afgenomen van het "openbare" net.</t>
  </si>
  <si>
    <t>Houtige biobrandstoffen uit NL:</t>
  </si>
  <si>
    <t>Overige brandstof:</t>
  </si>
  <si>
    <t>Elektriciteit:</t>
  </si>
  <si>
    <t>Daarna is de werkmap beveiligd.</t>
  </si>
  <si>
    <t>Wie</t>
  </si>
  <si>
    <t>De emissiefactor Nox per 1m3 aardgas is 0,756 gram</t>
  </si>
  <si>
    <r>
      <t xml:space="preserve">Totale CO2 </t>
    </r>
    <r>
      <rPr>
        <b/>
        <sz val="11"/>
        <color rgb="FFFF0000"/>
        <rFont val="Calibri"/>
        <family val="2"/>
        <scheme val="minor"/>
      </rPr>
      <t>besparing</t>
    </r>
    <r>
      <rPr>
        <b/>
        <sz val="11"/>
        <color theme="1"/>
        <rFont val="Calibri"/>
        <family val="2"/>
        <scheme val="minor"/>
      </rPr>
      <t xml:space="preserve"> over de opgegeven periode van </t>
    </r>
  </si>
  <si>
    <r>
      <t xml:space="preserve">Totale CO2 </t>
    </r>
    <r>
      <rPr>
        <b/>
        <sz val="11"/>
        <color rgb="FFFF0000"/>
        <rFont val="Calibri"/>
        <family val="2"/>
        <scheme val="minor"/>
      </rPr>
      <t>toename</t>
    </r>
    <r>
      <rPr>
        <b/>
        <sz val="11"/>
        <color theme="1"/>
        <rFont val="Calibri"/>
        <family val="2"/>
        <scheme val="minor"/>
      </rPr>
      <t xml:space="preserve"> over de opgegeven periode van </t>
    </r>
  </si>
  <si>
    <t>Nulscenario</t>
  </si>
  <si>
    <t>VLA</t>
  </si>
  <si>
    <t>(E10, 2020 blend)</t>
  </si>
  <si>
    <t>jan '23</t>
  </si>
  <si>
    <t xml:space="preserve"> (fossiel)</t>
  </si>
  <si>
    <t>Benzine vervanger</t>
  </si>
  <si>
    <t>E85</t>
  </si>
  <si>
    <t xml:space="preserve">Diesel </t>
  </si>
  <si>
    <t>(B7, 2020 blend)</t>
  </si>
  <si>
    <t xml:space="preserve">CNG </t>
  </si>
  <si>
    <t>(fossiel, aardgas)</t>
  </si>
  <si>
    <t>Energieinhoud/ stookwaarde = 38,0 MJ/kg. Dichtheid = 0,17 kg/liter</t>
  </si>
  <si>
    <t>CNG</t>
  </si>
  <si>
    <t>(Bio, groengas)</t>
  </si>
  <si>
    <t>Energieinhoud/ stookwaarde = 38,0 MJ/kg. Dichtheid = 0,17 kg/liter
De CO2 emissies tijdens gebruik worden gelijk aan nul gesteld vanwege het kort-cyclische karakter van de koolstof in deze brandstoffen. Er komt weliswaar wel CO2 vrij, echter deze draagt niet bij aan de versterking van het broeikaseffect. De emissies bij de productie (WTT) van de brandstof ontstaan door het opwerkingsproces en transport. De emissies tijdens het gebruik (TTW) zijn gevolg van vrijkomend methaan tijdens de verbranding.</t>
  </si>
  <si>
    <t>Energieinhoud/ stookwaarde = 49 MJ/kg. Dichtheid = 0,45 kg/liter. Bij gebruik van LNG is er een verschil in de uitstoot per motortype. De vermelde emissiefactor is van toepassing voor wegvervoer. In de scheepvaart wordt 4,307 kgCO2/kg aangehouden voor lean burn of dual fuel motoren en 3,557 kgCO2/kg voor zeeschepen met dual fuel injection motoren.</t>
  </si>
  <si>
    <t>Waterstof grijs (steam reforming)</t>
  </si>
  <si>
    <t xml:space="preserve">Grijze waterstof wordt gemaakt via aardgasfractionering. 
Energieinhoud/ stookwaarde = 120 MJ/kg. Waterstof wordt in kg afgerekend en onder hoge druk getankt. 
In gasvorm heeft H2 een dichtheid van 90,7 gram per Nm3.
Bij 350 bar en 0°C is de dichtheid ±25 g/l en bij 700 bar ±42 g/l.
Vloeibaar heeft H2 een dichtheid van ±70,8 g/liter.
</t>
  </si>
  <si>
    <t xml:space="preserve">Groene waterstof wordt gemaakt via elektrolyse met groene stroom. 
Energieinhoud/ stookwaarde = 120 MJ/kg. Waterstof wordt in kg afgerekend en onder hoge druk getankt. 
In gasvorm heeft H2 een dichtheid van 90,7 gram per Nm3.
Bij 350 bar en 0°C is de dichtheid ±25 g/l en bij 700 bar ±42 g/l.
Vloeibaar heeft H2 een dichtheid van ±70,8 g/liter.
</t>
  </si>
  <si>
    <t>Kerosine</t>
  </si>
  <si>
    <t>Fossiel (jet A1)</t>
  </si>
  <si>
    <t>Energieinhoud/ stookwaarde = 43,5 MJ/kg of 34,8 MJ/liter. Dichtheid = 0,80 kg/liter</t>
  </si>
  <si>
    <t>Bio, raapzaad</t>
  </si>
  <si>
    <t>Energieinhoud/ verbrandingswaarde = 42,7 MJ/kg</t>
  </si>
  <si>
    <t>Energieinhoud/ verbrandingswaarde = 27,5 MJ/kg</t>
  </si>
  <si>
    <t>Energieinhoud/ verbrandingswaarde = 44,0 MJ/kg</t>
  </si>
  <si>
    <t>Energieinhoud/ verbrandingswaarde = 43,1 MJ/kg</t>
  </si>
  <si>
    <t>Energieinhoud/ verbrandingswaarde = 38,1 MJ/kg</t>
  </si>
  <si>
    <t>Energieinhoud/ verbrandingswaarde = 45,2 MJ/kg</t>
  </si>
  <si>
    <t>Energieinhoud/ verbrandingswaarde = 41,9 MJ/kg</t>
  </si>
  <si>
    <t>Energieinhoud/ verbrandingswaarde = 41,4 MJ/kg</t>
  </si>
  <si>
    <t>Energieinhoud/ verbrandingswaarde = 35,2 MJ/kg</t>
  </si>
  <si>
    <t>Energieinhoud/ verbrandingswaarde = 43,0 MJ/kg</t>
  </si>
  <si>
    <t>Energieinhoud/ verbrandingswaarde = 40,2 MJ/kg</t>
  </si>
  <si>
    <t>Energieinhoud/ verbrandingswaarde = 29,3 MJ/kg</t>
  </si>
  <si>
    <t>Energieinhoud/ verbrandingswaarde = 28,6 MJ/kg</t>
  </si>
  <si>
    <t>Cokeskolen (cokesovens)</t>
  </si>
  <si>
    <t>Cokeskolen (hoogovens)</t>
  </si>
  <si>
    <t>Steenkool-bitumineus</t>
  </si>
  <si>
    <t>Energieinhoud/ verbrandingswaarde = 24,8 MJ/kg</t>
  </si>
  <si>
    <t>jan '24</t>
  </si>
  <si>
    <t>Steenkool-sub-bitumineus</t>
  </si>
  <si>
    <t>Energieinhoud/ verbrandingswaarde = 18,9 MJ/kg</t>
  </si>
  <si>
    <t>Energieinhoud/ verbrandingswaarde = 20,0 MJ/kg</t>
  </si>
  <si>
    <t>Bitumineuze leisteen</t>
  </si>
  <si>
    <t>Energieinhoud/ verbrandingswaarde = 8,9 MJ/kg</t>
  </si>
  <si>
    <t>Energieinhoud/ verbrandingswaarde = 9,76 MJ/kg</t>
  </si>
  <si>
    <t>Steenkool en bruinkoolbriketten</t>
  </si>
  <si>
    <t>Energieinhoud/ verbrandingswaarde = 20,7 MJ/kg</t>
  </si>
  <si>
    <t>31,65 MJ/nm3 ae
Doordat er steeds meer gas wordt geimporteerd, verandert de voorketenemissie van aardgas. In bron (35) is dit in beeld gebracht en geactualiseerd. 
Indien aardgas onverbrand weglekt, draagt dit ook bij aan het broeikaseffect, vanwege het aanwezige methaan (in G-gas is dat ca 81,3%). Methaan heeft een GWP van 28 (zie koudemiddelen en overige emissies). Indien er 1 m3 aardgas (soortelijk gewicht 0,845 kg/m3) weglekt geeft dit ongeveer 16,16 kg CO2 equivalenten.</t>
  </si>
  <si>
    <t xml:space="preserve">De verbrandingsemissie van aardgas zijn vrij constant (bron 1), maar de voorketenemissies zijn veranderlijk (bron 35). 
Indien methaan onverbrand weglekt, draagt dit ook bij aan het broeikaseffect (Methaan heeft een GWP van 28, zie koudemiddelen en overige emissies). Indien er 1 Nm3 aardgas (soortelijk gewicht 0,845 kg/m3) weglekt geeft dit ongeveer 16,16 kg CO2 equivalenten.
Nb. Sommige bedrijven krijgen hoog calorisch gas geleverd (H-gas). Op een factuur wordt dit altijd teruggerekend naar Nm3 G-gas. Wij presenteren dan ook alleen de emissiefactor voor G-Gas (methaangehalte 81,3%). 
</t>
  </si>
  <si>
    <t>De CO2 emissies tijdens gebruik worden gelijk aan nul gesteld vanwege het kort-cyclische karakter van de koolstof in deze brandstoffen. Er komt weliswaar wel CO2 vrij, echter deze draagt niet bij aan de versterking van het broeikaseffect. De energiewaarde is gelijk aan die van aardgas.</t>
  </si>
  <si>
    <t>mrt '24</t>
  </si>
  <si>
    <t xml:space="preserve">Het berekende gewogen gemiddelde kan gebruikt worden in studies waarbij groengasemissies over een grote groep afnemers berekend moeten worden. Dit gemiddelde is nadrukkelijk niet bruikbaar voor individuele emissieberekeningen. Wanneer in een individueel geval niet bekend is welk groengas er afgenomen wordt, dient gerekend te worden met de ‘worst case’ (mestvergisting/covergisting). </t>
  </si>
  <si>
    <t>[23], [42]</t>
  </si>
  <si>
    <t xml:space="preserve">De CO2-emissiefactor die elektriciteitsleveranciers rapporteren op het stroometiket is het meest specifiek, maar is exclusief de emissies in de voorketen (de voorketen bestaat uit het produceren, inzamelen, voorbehandelen en vervoeren van de brandstof voor de centrale). Deze emissies varieren afhankelijk van de mix aan brandstoffen. Dit getal kan preciezer berekend worden, afhankelijk van de geleverde stroom. Op het stroometiket staat ook de herkomst van de geleverde stroom (specifieke energiebron en land van oorsprong). Vermeld dit in rapportages. Bron 23 en 42 geven ook ketenemissiekentallen per elektriciteitssoort. </t>
  </si>
  <si>
    <t xml:space="preserve">De uitstoot is 0 indien de Well to Wheel benadering gebruikt wordt. Indien u de CO2 uitstoot t.g.v. de bouw en sloop van windmolens ook wilt meenemen (LCA benadering) dan is deze ca. 16 gram CO2 per kWh (Bron 42).
</t>
  </si>
  <si>
    <t xml:space="preserve">De uitstoot is 0 indien de Well to Wheel benadering gebruikt wordt. Indien u de CO2 uitstoot t.g.v. de bouw en sloop van de waterkrachtcentrale ook wilt meenemen (LCA benadering) dan is deze ca. 4 gram CO2 per kWh (Bron 42).
</t>
  </si>
  <si>
    <t xml:space="preserve">De uitstoot is 0 indien de Well to Wheel benadering gebruikt wordt. Indien u de CO2 uitstoot t.g.v. de bouw en sloop van de zonnepanelen ook wilt meenemen (LCA benadering) dan is deze ca. 62 gram CO2 per kWh (Bron 42). 
</t>
  </si>
  <si>
    <t>Bij de emissie van stroom uit biomassa is alleen de voorketen van belang, omdat de directe verbranding van biomassa onderdeel is van de kortcyclische koolstofketen. De voorketen bestaat uit het produceren, inzamelen, voorbehandelen en vervoeren van de brandstof voor de centrale. Energie uit biomassa is volgens CBS afkomstig uit meerdere energie-bronnen: 35% AVI (gft), 31% meestook (hout), 16% decentraal (hout), 3% RWZI slib (biogas), 9% mest (biogas), 5% overig (biogas). Indien u de CO2 uitstoot t.g.v. de bouw en sloop van de energiecentrale ook wilt meenemen (LCA benadering) dan is deze ca. 2 gram CO2 per kWh (Bron 42).</t>
  </si>
  <si>
    <t xml:space="preserve">[38] en [25] </t>
  </si>
  <si>
    <r>
      <t>Gemiddelde voor warmte afkomstig uit grootschalige warmtenetten. Desgewenst is de specifieke TTW emissiefactor van uw eigen net te herleiden uit het Duurzaamheidsrapport warmtebedrijven (38). 
Indien er warmte en/of koude wordt geleverd uit een naburige WKO-installatie waarbij u niet zelf in het elektriciteitsgebruik van de WKO voorziet, dan kan met een emissiefactor van ongeveer</t>
    </r>
    <r>
      <rPr>
        <sz val="9"/>
        <color rgb="FFFF0000"/>
        <rFont val="Verdana"/>
        <family val="2"/>
      </rPr>
      <t xml:space="preserve"> </t>
    </r>
    <r>
      <rPr>
        <sz val="9"/>
        <rFont val="Verdana"/>
        <family val="2"/>
      </rPr>
      <t>18,52</t>
    </r>
    <r>
      <rPr>
        <sz val="9"/>
        <color rgb="FFFF0000"/>
        <rFont val="Verdana"/>
        <family val="2"/>
      </rPr>
      <t xml:space="preserve"> </t>
    </r>
    <r>
      <rPr>
        <sz val="9"/>
        <rFont val="Verdana"/>
        <family val="2"/>
      </rPr>
      <t xml:space="preserve">kg/GJ worden gerekend. Hierbij is uitgegaan van een COP van 4,9 en gebruik van de gemiddelde stroommix (0,328 kg/kWh).
</t>
    </r>
  </si>
  <si>
    <t>Batterij/Elektrisch</t>
  </si>
  <si>
    <t>Motor</t>
  </si>
  <si>
    <t>benzine</t>
  </si>
  <si>
    <t>Bromfiets</t>
  </si>
  <si>
    <t>Op basis van de gemiddelde stroommix. Indien gebruik wordt gemaakt van groene stroom is de uitstoot 0 gr/km.</t>
  </si>
  <si>
    <t>Diesel (gemiddeld)</t>
  </si>
  <si>
    <t xml:space="preserve">Deze factor is berekend op basis van een bezettingsgraad van 2,4 personen. </t>
  </si>
  <si>
    <t>Touringcar</t>
  </si>
  <si>
    <t xml:space="preserve">Deze factor is berekend op basis van een bezettingsgraad van 48. </t>
  </si>
  <si>
    <t>HVO100/biodiesel</t>
  </si>
  <si>
    <t>Trein Internationaal</t>
  </si>
  <si>
    <t>Gemiddelde  stroommix</t>
  </si>
  <si>
    <t>OV Bus</t>
  </si>
  <si>
    <t>Gemiddelde bezetting is 8,1 reizigers.</t>
  </si>
  <si>
    <t>Groengas</t>
  </si>
  <si>
    <t>Brandstofcel/waterstof</t>
  </si>
  <si>
    <t>Gemiddelde bezetting is 8,1 reizigers. Uitgaande van gebruik van grijze waterstof (steam reforming).</t>
  </si>
  <si>
    <t>Veerboot</t>
  </si>
  <si>
    <t>Emissiecijfer bevat een grote spreiding. De emissies van verschillende veerdiensten per reizigerskm lopen zeer uiteen. Het gepresenteerde gemiddelde is dus erg onzeker.</t>
  </si>
  <si>
    <t>okt'23</t>
  </si>
  <si>
    <t>R1233zd</t>
  </si>
  <si>
    <t xml:space="preserve">De waarden in deze tabel kunnen worden gebruikt om de klimaatschade van lekkend koelmiddel in een CO2-inventaris op te nemen. Het aardopwarmingsvermogen (GWP) wordt berekend als het opwarmingsvermogen in een periode van 100 jaar van 1 kg van een gas ten opzichte van 1 kg CO2. Emissies tijdens de productie (WTT) zijn niet bekend en niet meegenomen. </t>
  </si>
  <si>
    <t>De waarden in deze tabel kunnen worden gebruikt om de klimaatschade van lekkend koelmiddel in een CO2-inventaris op te nemen. Het aardopwarmingsvermogen (GWP) wordt berekend als het opwarmingsvermogen in een periode van 100 jaar van 1 kg van een gas ten opzichte van 1 kg CO2. Emissies tijdens de productie (WTT) zijn niet bekend en niet meegenomen.</t>
  </si>
  <si>
    <t>R23</t>
  </si>
  <si>
    <t>R245fa</t>
  </si>
  <si>
    <t>R407a</t>
  </si>
  <si>
    <t>(20% R32; 40% R125; 40% R134a)</t>
  </si>
  <si>
    <t>R744</t>
  </si>
  <si>
    <t>CO2</t>
  </si>
  <si>
    <t xml:space="preserve">De waarden in deze tabel kunnen worden gebruikt om de klimaatschade van lekkend gas in een CO2-inventaris op te nemen. Het aardopwarmingsvermogen (GWP) wordt berekend als het opwarmingsvermogen in een periode van 100 jaar van 1 kg van een gas ten opzichte van 1 kg CO2. Emissies tijdens de productie (WTT) zijn niet bekend en niet meegenomen. </t>
  </si>
  <si>
    <t>Zwavel Hexafluoride</t>
  </si>
  <si>
    <t>SF6</t>
  </si>
  <si>
    <t>Steenkool-sub-bitumeneus</t>
  </si>
  <si>
    <t>VEKI-project</t>
  </si>
  <si>
    <t>Def.</t>
  </si>
  <si>
    <t>Let op! De definitieve versie 1 is beveiligd per werkblad</t>
  </si>
  <si>
    <t>1.0</t>
  </si>
  <si>
    <t>Huidige Situtatie</t>
  </si>
  <si>
    <t>VEKI-project CO2-emissie</t>
  </si>
  <si>
    <t>Toelichting op het rekenmodel Kosteneffectiviteit en CO2 berekening</t>
  </si>
  <si>
    <t>1.2</t>
  </si>
  <si>
    <t>Derek Vonk</t>
  </si>
  <si>
    <t>Concept</t>
  </si>
  <si>
    <r>
      <rPr>
        <sz val="11"/>
        <rFont val="Calibri"/>
        <family val="2"/>
        <scheme val="minor"/>
      </rPr>
      <t>Deze is verkregen door de emissiefactor van 0,756 gram NOx per </t>
    </r>
    <r>
      <rPr>
        <b/>
        <sz val="11"/>
        <rFont val="Calibri"/>
        <family val="2"/>
        <scheme val="minor"/>
      </rPr>
      <t>m3 aardgas</t>
    </r>
    <r>
      <rPr>
        <sz val="11"/>
        <rFont val="Calibri"/>
        <family val="2"/>
        <scheme val="minor"/>
      </rPr>
      <t> te combineren met het </t>
    </r>
    <r>
      <rPr>
        <b/>
        <sz val="11"/>
        <rFont val="Calibri"/>
        <family val="2"/>
        <scheme val="minor"/>
      </rPr>
      <t>gasverbruik</t>
    </r>
    <r>
      <rPr>
        <sz val="11"/>
        <rFont val="Calibri"/>
        <family val="2"/>
        <scheme val="minor"/>
      </rPr>
      <t> per type woning (bron: energiesite) ...</t>
    </r>
  </si>
  <si>
    <t>Raffinaderij grondstoffen</t>
  </si>
  <si>
    <t>Biogene emissies</t>
  </si>
  <si>
    <r>
      <rPr>
        <b/>
        <sz val="9"/>
        <color theme="1"/>
        <rFont val="Verdana"/>
        <family val="2"/>
      </rPr>
      <t>CO</t>
    </r>
    <r>
      <rPr>
        <b/>
        <vertAlign val="subscript"/>
        <sz val="9"/>
        <color theme="1"/>
        <rFont val="Verdana"/>
        <family val="2"/>
      </rPr>
      <t>2</t>
    </r>
    <r>
      <rPr>
        <b/>
        <sz val="9"/>
        <color theme="1"/>
        <rFont val="Verdana"/>
        <family val="2"/>
      </rPr>
      <t>emissiefactoren 2025</t>
    </r>
    <r>
      <rPr>
        <sz val="11"/>
        <color theme="1"/>
        <rFont val="Calibri"/>
        <family val="2"/>
        <scheme val="minor"/>
      </rPr>
      <t xml:space="preserve">
In deze tabel staan alle CO2-emissiefactoren van de brandstoffen, energiedragers, vervoersbewegingen en koudemiddelen. Gemarkeerde cellen zijn gewijzigd ten opzichte van voorgaand jaar. De factoren hebben betrekking op:
 - Het gebruik van de energiedrager, deze worden ook wel tank-to-wheel emissies genoemd. Het gaat hier dus om de productie van arbeid (bijvoorbeeld de omzetting van elektriciteit in beweging).
 - De productie van de energiedrager, deze worden ook wel de well-to-tank emissies genoemd. Het gaat hier om de processen bij de conversie van energiebron naar energiedrager
 - De optelsom van beide ketenonderdelen; het gebruik van energie + de gelieerde voorketen (‘well-to-wheel emissies’).
Het is afhankelijk van het doel van de CO2-inventaris of men alleen de tank-to-wheel emissiefactor hanteert of de well-to-wheel emissiefactor. In het laatste geval is het transparant om de twee onderdelen van de factor beiden te noemen. 
Voor de meest actuele CO2 emissiefactoren kijkt u op: </t>
    </r>
    <r>
      <rPr>
        <b/>
        <sz val="9"/>
        <color theme="1"/>
        <rFont val="Verdana"/>
        <family val="2"/>
      </rPr>
      <t xml:space="preserve">www.co2emissiefactoren.nl </t>
    </r>
  </si>
  <si>
    <t>Stream webtool</t>
  </si>
  <si>
    <t xml:space="preserve">Energieinhoud/ stookwaarde = 41,8 MJ/kg of 31,31 MJ/liter. Dichtheid = 0,75 kg/liter
Blend met ca 10% benzinevervangers en 90% fossiele benzine. Blend zoals verkocht bij benzinestations. </t>
  </si>
  <si>
    <t>jan '25</t>
  </si>
  <si>
    <t>Energieinhoud/ stookwaarde = 43,3 MJ/kg of 32,47 MJ/liter. Dichtheid = 0,75 kg/liter
Samenstelling benzine vóór bijmenging met biobrandstof. Ook te gebruiken als emissiefactor voor schone benzine</t>
  </si>
  <si>
    <t>Bio-ethanol (100%)</t>
  </si>
  <si>
    <t>Energieinhoud/ stookwaarde = 27,9 MJ/kg of 20,87 MJ/liter. Dichtheid = 0,75 kg/liter
De CO2 emissies tijdens gebruik worden gelijk aan nul gesteld, vanwege het kort-cyclische karakter van de koolstof in deze brandstoffen. Er komt weliswaar CO2 vrij, echter deze draagt niet bij aan de versterking van het broeikaseffect. Emissies door Indirecte Land Use Change Effects (ILUC) door de productie van biobrandstof zijn niet meegenomen, omdat de hoeveelheid brandstof met een ILUC risico die verkocht mag worden wordt beperkt. Dit betekent dat extra vraag naar biobrandstof niet zal leiden tot meer inzet van brandstoffen met een ILUC risico, als de maximale toegestane hoeveelheid is bereikt. De hoeveelheid biobrandstoffen kan dan alleen nog toenemen door een toename van zogenaamde geavanceerde biobrandstoffen, waar geen ILUC risico op zit.</t>
  </si>
  <si>
    <t>Energieinhoud/ stookwaarde = 30,2 MJ/kg of 22,61 MJ/liter. Dichtheid = 0,75 kg/liter
Blend op basis van benzinevervangers gemiddeld (85% volume) en fossiel (15% volume). De CO2 emissies tijdens gebruik worden gelijk aan nul gesteld, vanwege het kort-cyclische karakter van de koolstof in deze brandstoffen. Er komt weliswaar CO2 vrij, echter deze draagt niet bij aan de versterking van het broeikaseffect. Emissies door Indirecte Land Use Change Effects (ILUC) door de productie van biobrandstof zijn niet meegenomen, omdat de hoeveelheid brandstof met een ILUC risico die verkocht mag worden wordt beperkt. Dit betekent dat extra vraag naar biobrandstof niet zal leiden tot meer inzet van brandstoffen met een ILUC risico, als de maximale toegestane hoeveelheid is bereikt. De hoeveelheid biobrandstoffen kan dan alleen nog toenemen door een toename van zogenaamde geavanceerde biobrandstoffen, waar geen ILUC risico op zit.</t>
  </si>
  <si>
    <t>Energieinhoud/ stookwaarde = 42,8 MJ/kg of 35,9 MJ/liter. Dichtheid = 0,84 kg/liter
Blend met ca 7% biodiesel (FAME) en 93% fossiele diesel. Blend zoals verkocht bij benzinestations.</t>
  </si>
  <si>
    <t>(B30, HVO blend)</t>
  </si>
  <si>
    <t>Energieinhoud/ stookwaarde = 42,0 MJ/kg of 35,40 MJ/liter. Dichtheid = 0,84 kg/liter
Blend met 30% biodiesel (HVO) en 70% fossiele diesel. Blend zoals verkocht bij benzinestations.</t>
  </si>
  <si>
    <t>Energieinhoud/ stookwaarde = 43,2 MJ/kg of 36,11 MJ/liter. Dichtheid = 0,84 kg/liter
Samenstelling diesel  vóór bijmenging met biobrandstof.</t>
  </si>
  <si>
    <t xml:space="preserve">Energieinhoud/ stookwaarde = 44,0 MJ/kg of 34,54 MJ/liter. Dichtheid = 0,79 kg/liter
De CO2-emissies tijdens gebruik worden gelijk aan nul gesteld, vanwege het kort-cyclische karakter van de koolstof in deze brandstoffen. Er komt weliswaar CO2 vrij, deze draagt echter niet bij aan de versterking van het broeikaseffect. De emissies bij de productie (WTT) van de brandstof ontstaan door het opwerken van afgewerkte olie en transport. De emissies tijdens het gebruik (TTW) zijn gevolg van vrijkomend methaan tijdens de verbranding. De gepresenteerde emissiefactor geldt alleen voor HVO (Hydrotreated Vegetable Oil) geproduceerd op basis van duurzame grondstoffen, dit is met name UCO (Used Cooking Oils). De CO2-emissie van HVO gemaakt uit niet duurzame grondstoffen ligt hoger. Informeer bij uw leverancier naar de herkomst en duurzaamheid van de brandstof. </t>
  </si>
  <si>
    <t>Energieinhoud/ stookwaarde = 37,5 MJ/kg of 33,02 MJ/liter. Dichtheid = 0,88 kg/liter
De CO2 emissies tijdens gebruik worden gelijk aan nul gesteld, vanwege het kort-cyclische karakter van de koolstof in deze brandstoffen. Er komt weliswaar CO2 vrij, echter deze draagt niet bij aan de versterking van het broeikaseffect. De emissies bij de productie (WTT) van de brandstof ontstaan door het opwerken van afgewerkte olie en transport. De emissies tijdens het gebruik (TTW) zijn gevolg van vrijkomend methaan tijdens de verbranding.</t>
  </si>
  <si>
    <t>Energieinhoud/ stookwaarde = 44,0 MJ/kg of 34,32 MJ/liter. Dichtheid = 0,78 kg/liter
GTL is een brandstof met een schonere verbranding qua roet en fijnstof en is qua CO2-uitstoot vergelijkbaar met conventionele diesel.</t>
  </si>
  <si>
    <t>Energieinhoud/ stookwaarde = 50 MJ/kg. Dichtheid = 0,45 kg/liter. Bij gebruik van LNG is er een verschil in de uitstoot per motortype. De vermelde emissiefactor is van toepassing voor wegvervoer. In de scheepvaart wordt 2,132 kgCO2/kg aangehouden voor lean burn of dual fuel motoren en 1,338 kgCO2/kg voor zeeschepen met dual fuel injection motoren. De CO2 emissies tijdens gebruik worden gelijk aan nul gesteld vanwege het kort-cyclische karakter van de koolstof in deze brandstoffen. Er komt weliswaar wel CO2 vrij, echter deze draagt niet bij aan de versterking van het broeikaseffect. De emissies bij de productie (WTT) van de brandstof ontstaan door het opwerkingsproces en transport. De emissies tijdens het gebruik (TTW) zijn gevolg van vrijkomend methaan tijdens de verbranding.</t>
  </si>
  <si>
    <t>Energieinhoud/ stookwaarde = 45,2 MJ/kg of 24,23 MJ/liter. Dichtheid = 0,54 kg/liter</t>
  </si>
  <si>
    <t>Energieinhoud/ stookwaarde is ongeveer 42,7 MJ/kg of 35,87 MJ/liter. Dichtheid = 0,84 kg/liter. Mix van Heavy Fuel oil (HFO) en diesel. Verhouding is variabel en niet bekend, het grootste bestanddeel is HFO. Wordt gebruikt door zeeschepen binnen territoriale wateren. Zwavelpercentage is 0,1%. N.B: In de binnenvaart wordt reguliere diesel gebruikt als brandstof. Dit heeft soms een andere kleur en wordt ook wel stookolie genoemd, maar is qua samenstelling gelijk aan diesel.</t>
  </si>
  <si>
    <t>Energieinhoud/ stookwaarde = 41,0 MJ/kg of 39,77 MJ/liter. Dichtheid = 0,97 kg/liter. Brandstof alleen voor gebruik in zeeschepen, buiten territoriale wateren. 
Ook zware stookolie of residual fuel oil genaamd. Moet verwarmd worden tot 60-80°C om te kunnen gebruiken. Zwavelpercentage is 0,5%.</t>
  </si>
  <si>
    <t>Energieinhoud/ stookwaarde = 44,0 MJ/kg of 33,88 MJ/liter. Dichtheid = 0,77 kg/liter.
De CO2 emissies tijdens gebruik worden gelijk aan nul gesteld vanwege het kort-cyclische karakter van de koolstof in deze brandstoffen. Er komt weliswaar wel CO2 vrij, echter deze draagt niet bij aan de versterking van het broeikaseffect. De emissies bij de productie (WTT) van de brandstof ontstaan door het opwerkingsproces en transport. De emissies tijdens het gebruik (TTW) zijn gevolg van vrijkomend methaan tijdens de verbranding.</t>
  </si>
  <si>
    <r>
      <t xml:space="preserve">Deze factor geeft een gemiddelde CO2 emissie van grijze stroom weer, incl. de voorketenemissies. Het gaat om een voor Nederland representatieve stroommix van o.a. kolen, gas en kernenergie. Indien u de CO2 uitstoot t.g.v. de bouw en sloop van de energiecentrale ook wilt meenemen (LCA benadering) dan is deze ca. </t>
    </r>
    <r>
      <rPr>
        <b/>
        <sz val="9"/>
        <color theme="1"/>
        <rFont val="Verdana"/>
        <family val="2"/>
      </rPr>
      <t>2</t>
    </r>
    <r>
      <rPr>
        <sz val="11"/>
        <color theme="1"/>
        <rFont val="Calibri"/>
        <family val="2"/>
        <scheme val="minor"/>
      </rPr>
      <t xml:space="preserve"> gram CO2 per kWh (Bron 42).</t>
    </r>
  </si>
  <si>
    <r>
      <t xml:space="preserve">Gemiddelde factor van Nederland (Location Based factor). Geadviseerd wordt om deze factor alleen te gebruiken als a. de bron van uw stroom niet te achterhalen is of b. bij het maken van berekeningen over een gebied. Denk bij a. bijvoorbeeld aan een laadpaal voor het opladen van elektrische auto's langs de openbare weg. Indien u de CO2 uitstoot t.g.v. de bouw en sloop van de energie-opwek faciliteiten ook wilt meenemen (LCA benadering) dan is deze ca. </t>
    </r>
    <r>
      <rPr>
        <b/>
        <sz val="9"/>
        <color theme="1"/>
        <rFont val="Verdana"/>
        <family val="2"/>
      </rPr>
      <t>15</t>
    </r>
    <r>
      <rPr>
        <sz val="11"/>
        <color theme="1"/>
        <rFont val="Calibri"/>
        <family val="2"/>
        <scheme val="minor"/>
      </rPr>
      <t xml:space="preserve"> gram CO2 per kWh (Bron 42).</t>
    </r>
  </si>
  <si>
    <t>STREAM Personenvervoer 2024, tabel 2</t>
  </si>
  <si>
    <t>Uitgegaan is van een 'gemiddelde' auto (gemiddelde aandrijving, gemiddelde energiedrager, gemiddelde eurklasse, gemiddeld segment) voor zichtjaar 2022 (Bron: STREAM Personenvervoer 2024).  De voertuigkilometers kan men om rekenen naar reizigerskilometers door te delen door het aantal inzittenden. Dat kan bij de reizen waar het aantal inzittenden bekend is. De gemiddelde bezettingsgraad van auto's is 1,31 (Bron: STREAM Personenvervoer 2024).</t>
  </si>
  <si>
    <t>VERVALLEN</t>
  </si>
  <si>
    <t>Voor meer specifieke waarden en grootteklassen, raadpleeg STREAM personenvervoer.</t>
  </si>
  <si>
    <t>Uitgegaan is van een auto met bouwjaar 2017 of nieuwer (met bijbehorende wegtypeverdeling), rijdend op E10 benzine. Een middelgrote personenauto op benzine valt in autosegment C en heeft doorgaans een massa tussen de 950 en 1350 kg eneen motorinhoud van 1,6 - 2,0 L. Het gaat om het praktijkverbruik van de auto’s. De voertuigkilometers kan men om rekenen naar reizigerskilometers door te delen door het aantal inzittenden. Dat kan bij de reizen waar het aantal inzittenden bekend is. De gemiddelde bezettingsgraad van auto's is 1,31</t>
  </si>
  <si>
    <t>Plug-in hybride</t>
  </si>
  <si>
    <t>Uitgegaan is van een gemiddelde benzine plug-in hybride auto (gemiddeld euroklasse, gemiddeld segment, gemiddelde stroommix) voor zichtjaar 2022 (Bron: STREAM Personenvervoer 2024).  De voertuigkilometers kan men om rekenen naar reizigerskilometers door te delen door het aantal inzittenden. Dat kan bij de reizen waar het aantal inzittenden bekend is. De gemiddelde bezettingsgraad van auto's is 1,31 (Bron: STREAM Personenvervoer 2024).</t>
  </si>
  <si>
    <t>Uitgegaan is van een auto met bouwjaar 2017 of nieuwer (met bijbehorende wegtypeverdeling), rijdend op B7 diesel. Een middelgrotepersonenauto op diesel valt in autosegment C heeft doorgaans een massa tussen de 1050 en 1450 kg en een motorinhoud van 1,8 – 2,2 L. Het gaat om het praktijkverbruik van de auto’s. De voertuigkilometers kan men om rekenen naar reizigerskilometers door te delen door het aantal inzittenden. Dat kan bij de reizen waar het aantal inzittenden bekend is. De gemiddelde bezettingsgraad van auto’s is 1,31</t>
  </si>
  <si>
    <t>Uitgegaan is van een gemiddelde auto (gemiddeld euroklasse, gemiddeld segment) met een LPG motor die op LPG rijdt voor zichtjaar 2022 (Bron: STREAM Personenvervoer 2024).  De voertuigkilometers kan men om rekenen naar reizigerskilometers door te delen door het aantal inzittenden. Dat kan bij de reizen waar het aantal inzittenden bekend is. De gemiddelde bezettingsgraad van auto's is 1,31 (Bron: STREAM Personenvervoer 2024).</t>
  </si>
  <si>
    <t>Uitgegaan is van een gemiddelde auto (gemiddeld euroklasse, gemiddeld segment) met een CNG motor die op aardgas/ CNG rijdt voor zichtjaar 2022 (Bron: STREAM Personenvervoer 2024).  De voertuigkilometers kan men om rekenen naar reizigerskilometers door te delen door het aantal inzittenden. Dat kan bij de reizen waar het aantal inzittenden bekend is. De gemiddelde bezettingsgraad van auto's is 1,31 (Bron: STREAM Personenvervoer 2024).</t>
  </si>
  <si>
    <t>STREAM Personenvervoer 2024, tabellenbijlage</t>
  </si>
  <si>
    <t>Uitgegaan is van een gemiddelde auto (gemiddeld euroklasse, gemiddeld segment) met een bezinemotor die op Bio-CNG rijdt voor zichtjaar 2022 (Bron: STREAM Personenvervoer 2024).  De voertuigkilometers kan men om rekenen naar reizigerskilometers door te delen door het aantal inzittenden. Dat kan bij de reizen waar het aantal inzittenden bekend is. De gemiddelde bezettingsgraad van auto's is 1,31 (Bron: STREAM Personenvervoer 2024).</t>
  </si>
  <si>
    <t>Uitgegaan is van een gemiddelde auto (gemiddeld euroklasse, gemiddeld segment) met een benzinemotor die op bio-ethanol E85 rijdt voor zichtjaar 2022 (Bron: STREAM Personenvervoer 2024).  De voertuigkilometers kan men om rekenen naar reizigerskilometers door te delen door het aantal inzittenden. Dat kan bij de reizen waar het aantal inzittenden bekend is. De gemiddelde bezettingsgraad van auto's is 1,31 (Bron: STREAM Personenvervoer 2024).</t>
  </si>
  <si>
    <t>STREAM Personenvervoer 2024, webtool</t>
  </si>
  <si>
    <t>Uitgegaan is van een gemiddelde auto (gemiddeld euroklasse, gemiddeld segment) met een dieselmotor die op biodiesel HVO 100% rijdt voor zichtjaar 2022 (Bron: STREAM Personenvervoer 2024).  De voertuigkilometers kan men om rekenen naar reizigerskilometers door te delen door het aantal inzittenden. Dat kan bij de reizen waar het aantal inzittenden bekend is. De gemiddelde bezettingsgraad van auto's is 1,31 (Bron: STREAM Personenvervoer 2024).</t>
  </si>
  <si>
    <t>Op bais van Steam reforming met gemiddelde stroommix. Waterstof op basis van grijze stroom is hier niet gekwantificeerd omdate het niet voor de hand ligt om op basis van grijze stroom waterstof te produceren (Bron: STREAM Personenvervoer 2024)</t>
  </si>
  <si>
    <t>STREAM Personenvervoer 2024, tabel 50</t>
  </si>
  <si>
    <t>Uitgegaan is van een gemiddelde auto (gemiddeld euroklasse, gemiddeld segment) met brandstofcel die op groene waterstof rijd voor zichtjaar 2022 (Bron: STREAM Personenvervoer 2024).  De voertuigkilometers kan men om rekenen naar reizigerskilometers door te delen door het aantal inzittenden. Dat kan bij de reizen waar het aantal inzittenden bekend is. De gemiddelde bezettingsgraad van auto's is 1,31 (Bron: STREAM Personenvervoer 2024).</t>
  </si>
  <si>
    <t>Uitgegaan is van een gemiddelde volledig elektrishce auto (gemiddeld segment) op grijze stroom voor zichtjaar 2022 (Bron: STREAM Personenvervoer 2024).  De voertuigkilometers kan men om rekenen naar reizigerskilometers door te delen door het aantal inzittenden. Dat kan bij de reizen waar het aantal inzittenden bekend is. De gemiddelde bezettingsgraad van auto's is 1,31 (Bron: STREAM Personenvervoer 2024).</t>
  </si>
  <si>
    <t>Uitgegaan is van een gemiddelde volledig elektrishce auto (gemiddeld segment) op gemiddelde stroommix voor zichtjaar 2022 (Bron: STREAM Personenvervoer 2024).  De voertuigkilometers kan men om rekenen naar reizigerskilometers door te delen door het aantal inzittenden. Dat kan bij de reizen waar het aantal inzittenden bekend is. De gemiddelde bezettingsgraad van auto's is 1,31 (Bron: STREAM Personenvervoer 2024).</t>
  </si>
  <si>
    <t>Uitgegaan is van een gemiddelde volledig elektrishce auto (gemiddeld segment) op groene stroom voor zichtjaar 2022 (Bron: STREAM Personenvervoer 2024).  De voertuigkilometers kan men om rekenen naar reizigerskilometers door te delen door het aantal inzittenden. Dat kan bij de reizen waar het aantal inzittenden bekend is. De gemiddelde bezettingsgraad van auto's is 1,31 (Bron: STREAM Personenvervoer 2024).</t>
  </si>
  <si>
    <t>Op basis van een gemiddelde motorfiets (euroklasse 1-5), gemiddelde wegtype en op basis van benzine E10 (Bron: STREAM Personenvervoer 2024).</t>
  </si>
  <si>
    <t>nieuw</t>
  </si>
  <si>
    <t>Op basis van een gemiddelde bromfiets (tot 45km/u) of snorfiets (tot 35 km/u) (euroklassen: Pre euro, 2 (2-takt en 4 takt), 3, 4, 5). (Bron: STREAM Personenvervoer 2024)</t>
  </si>
  <si>
    <t xml:space="preserve">Het gaat hier om een personenbus met een vervoerscapaciteit van acht personen (exclusief chauffeur) (Bron: STREAM Personenvervoer 2024). </t>
  </si>
  <si>
    <t>STREAM Personenvervoer 2024, tabel 1</t>
  </si>
  <si>
    <t>berekend obv STREAM Personenvervoer 2024, tabellenbijlage</t>
  </si>
  <si>
    <t>Deze factor is berekend op basis van een bezettingsgraad van 48. Berekend op basis van de gemiddelde stroommix. Indien gebruik wordt gemaakt van groene stroom is de uitstoot 0 gr/km.</t>
  </si>
  <si>
    <t>Berekend op basis van de gemiddelde stroommix. Indien gebruik wordt gemaakt van groene stroom is de uitstoot 0 gr/km.</t>
  </si>
  <si>
    <t>gewogen gemiddelde van reizigerskilometers met de meest gebruike OV modaliteiten (trein, bus, tram, metro). Berekend op basis van gebruik groene stroom (zoals alle spoorvervoerders en de grootste aanbieders zoals RET, HTM en GVB doen)</t>
  </si>
  <si>
    <t>gewogen gemiddelde van reizigerskilometers met de meest gebruikte lokale of regionale OV modaliteiten (bus, tram, metro)</t>
  </si>
  <si>
    <t>Elektrische treinen rijden op groene stroom. Niet geldig voor buitenlandse treinreizen.</t>
  </si>
  <si>
    <t>Uitgaande van stoptreinen met een gemiddelde bezettingsgraad en gebruik van normale diesel. Gemiddelde bezettingsgraad.</t>
  </si>
  <si>
    <t>Geldig voor NS, intercity direct en regionale elektrische treinen. Alle OV bedrijven gebruiken 100% groene stroom, waardoor er geen emissies vrijkomen per reizigerskilometer. Gemiddelde bezettingsgraad stoptreinen 24% en intercity's 32%</t>
  </si>
  <si>
    <t>In Nederland op groene stroom, Internationaal op stroommix. 
De emissiecijfers zijn exclusief voor- en natransport.</t>
  </si>
  <si>
    <t>OV bedrijven gebruiken 100% groene stroom, waardoor er geen emissies vrijkomen per reizigerskilometer</t>
  </si>
  <si>
    <t xml:space="preserve">OV bedrijven gebruiken 100% groene stroom, waardoor er geen emissies vrijkomen per reizigerskilometer
</t>
  </si>
  <si>
    <t>IPCC AR 6</t>
  </si>
  <si>
    <t>Ammoniak is geen broeikgas</t>
  </si>
  <si>
    <t>Methaan (niet fossiel)</t>
  </si>
  <si>
    <t>Methaan (fossiel)</t>
  </si>
  <si>
    <t>opnemen???</t>
  </si>
  <si>
    <t>Stikstof trifluoride</t>
  </si>
  <si>
    <t>NF3</t>
  </si>
  <si>
    <t>DesFluraan</t>
  </si>
  <si>
    <t xml:space="preserve">Anesthesiegas. De waarden in deze tabel kunnen worden gebruikt om de klimaatschade van lekkend gas in een CO2-inventaris op te nemen.  </t>
  </si>
  <si>
    <t>IsoFluraan</t>
  </si>
  <si>
    <t>SevoFluraan</t>
  </si>
  <si>
    <t>Nieuwe bronnen:</t>
  </si>
  <si>
    <t>RVO, 2025: Nederlandse lijst Energiedragers en standaard CO2 emissiefactoren</t>
  </si>
  <si>
    <t xml:space="preserve">RVO, 2024. Duurzaamheidsrapport warmtebedrijven 2023.  </t>
  </si>
  <si>
    <t>CE Delft 2025, STREAM personenvervoer 2024,</t>
  </si>
  <si>
    <t>Milieucentraal 2024: Emissiefactoren elektriciteit, actualisatie obv. elektriciteitsmix 2023</t>
  </si>
  <si>
    <t>CE Delft 2024, Biogene emissies</t>
  </si>
  <si>
    <t>CE Delft 2024, emissiefactoren biobrandstoffen (verwerkt in Stream)</t>
  </si>
  <si>
    <t>Gem. 2030-40</t>
  </si>
  <si>
    <t>Voor VEKI 2025 geldt een factor van 0,14, die gebaseerd is op het gemiddelde van 2030-2040 (zie ook onderbouwing DEI in staatscourant 2024-41849)</t>
  </si>
  <si>
    <t>Referentiepark methode KEV 2024, tabel 27b</t>
  </si>
  <si>
    <t>de tabbladen Versie, Datasheet en CO2 emissiefactoren 2025 zijn verborgen</t>
  </si>
  <si>
    <t>Versie 1 - september 2025</t>
  </si>
  <si>
    <t>U kunt in de LICHTBLAUW gemarkeerde cellen via een "trekvenster"</t>
  </si>
  <si>
    <t>Doel van dit rekenmodel is om een heldere CO2 berekening te genereren, waarbij u gebruikmaakt van de juiste omrekeningsfactoren (CO2-emissiefactoren 2025)</t>
  </si>
  <si>
    <t>Selecteer een gassoort (als dat  van toepassing is)</t>
  </si>
  <si>
    <t>Selecteer een houtige brandstof (als dat  van toepassing is)</t>
  </si>
  <si>
    <t>Selecteer een brandstof (als dat  van toepassing is)</t>
  </si>
  <si>
    <t>Toelichting op de verschillende brandstof categorieën</t>
  </si>
  <si>
    <t>Levensduur van de investering voor de CO2 berekening is maximaal:</t>
  </si>
  <si>
    <t>De kosteneffectiviteit is bepaald op maximaal:</t>
  </si>
  <si>
    <t>Let op:</t>
  </si>
  <si>
    <t>Als het nulscenario  niet gelijk is aan de huidige situatie bij de aanvrager, dan moet u ook het tabblad 'aboslute CO2-reductie' invullen!</t>
  </si>
  <si>
    <r>
      <t xml:space="preserve">Als het nulscenario </t>
    </r>
    <r>
      <rPr>
        <b/>
        <u/>
        <sz val="18"/>
        <color rgb="FFFF0000"/>
        <rFont val="Calibri"/>
        <family val="2"/>
        <scheme val="minor"/>
      </rPr>
      <t>niet</t>
    </r>
    <r>
      <rPr>
        <b/>
        <sz val="18"/>
        <color rgb="FFFF0000"/>
        <rFont val="Calibri"/>
        <family val="2"/>
        <scheme val="minor"/>
      </rPr>
      <t xml:space="preserve"> gelijk is aan de huidige situatie bij de aanvrager, dan moet u ook het tabblad 'aboslute CO2-reductie' invullen!</t>
    </r>
  </si>
  <si>
    <t>Kosteneffectiviteit op basis van het nulscenario</t>
  </si>
  <si>
    <t>Absolute CO2 berekening op basis van de huidige situatie</t>
  </si>
  <si>
    <t>Totaal huidige situatie:</t>
  </si>
  <si>
    <t>Totaal:</t>
  </si>
  <si>
    <t>Wat is de levensduur van de installatie in jaren (maximaal 15 jaar)?</t>
  </si>
  <si>
    <t>Absolute CO2-besparing: 
(Huidige situatie) - (VEKI-project)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</si>
</sst>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 #,##0.00_ ;_ * \-#,##0.00_ ;_ * &quot;-&quot;??_ ;_ @_ "/>
    <numFmt numFmtId="164" formatCode="0.000"/>
    <numFmt numFmtId="165" formatCode="_ * #,##0.000_ ;_ * \-#,##0.000_ ;_ * &quot;-&quot;??_ ;_ @_ "/>
    <numFmt numFmtId="166" formatCode="_ * #,##0.0_ ;_ * \-#,##0.0_ ;_ * &quot;-&quot;??_ ;_ @_ "/>
    <numFmt numFmtId="167" formatCode="_ * #,##0_ ;_ * \-#,##0_ ;_ * &quot;-&quot;??_ ;_ @_ "/>
    <numFmt numFmtId="168" formatCode="#,##0.000_ ;\-#,##0.000\ "/>
  </numFmts>
  <fonts count="37" x14ac:knownFonts="1">
    <font>
      <sz val="11"/>
      <color theme="1"/>
      <name val="Calibri"/>
      <family val="2"/>
      <scheme val="minor"/>
    </font>
    <font>
      <sz val="11"/>
      <color theme="1"/>
      <name val="Calibri"/>
      <family val="2"/>
    </font>
    <font>
      <b/>
      <sz val="11"/>
      <color theme="1"/>
      <name val="Calibri"/>
      <family val="2"/>
      <scheme val="minor"/>
    </font>
    <font>
      <b/>
      <sz val="20"/>
      <color theme="1"/>
      <name val="Calibri"/>
      <family val="2"/>
      <scheme val="minor"/>
    </font>
    <font>
      <sz val="11"/>
      <color rgb="FF0000FF"/>
      <name val="Calibri"/>
      <family val="2"/>
      <scheme val="minor"/>
    </font>
    <font>
      <b/>
      <sz val="11"/>
      <color rgb="FF0000FF"/>
      <name val="Calibri"/>
      <family val="2"/>
      <scheme val="minor"/>
    </font>
    <font>
      <b/>
      <sz val="9"/>
      <color theme="1"/>
      <name val="Verdana"/>
      <family val="2"/>
    </font>
    <font>
      <b/>
      <vertAlign val="subscript"/>
      <sz val="9"/>
      <color theme="1"/>
      <name val="Verdana"/>
      <family val="2"/>
    </font>
    <font>
      <sz val="9"/>
      <name val="Verdana"/>
      <family val="2"/>
    </font>
    <font>
      <sz val="9"/>
      <color rgb="FFFF0000"/>
      <name val="Verdana"/>
      <family val="2"/>
    </font>
    <font>
      <b/>
      <sz val="9"/>
      <name val="Verdana"/>
      <family val="2"/>
    </font>
    <font>
      <sz val="11"/>
      <color theme="1"/>
      <name val="Calibri"/>
      <family val="2"/>
      <scheme val="minor"/>
    </font>
    <font>
      <b/>
      <sz val="11"/>
      <color rgb="FFFF0000"/>
      <name val="Calibri"/>
      <family val="2"/>
      <scheme val="minor"/>
    </font>
    <font>
      <b/>
      <i/>
      <sz val="11"/>
      <color rgb="FFFF0000"/>
      <name val="Calibri"/>
      <family val="2"/>
      <scheme val="minor"/>
    </font>
    <font>
      <b/>
      <sz val="12"/>
      <color theme="1"/>
      <name val="Calibri"/>
      <family val="2"/>
      <scheme val="minor"/>
    </font>
    <font>
      <b/>
      <sz val="18"/>
      <color theme="1"/>
      <name val="Calibri"/>
      <family val="2"/>
      <scheme val="minor"/>
    </font>
    <font>
      <b/>
      <sz val="9"/>
      <color theme="1"/>
      <name val="Calibri"/>
      <family val="2"/>
      <scheme val="minor"/>
    </font>
    <font>
      <sz val="8"/>
      <name val="Calibri"/>
      <family val="2"/>
      <scheme val="minor"/>
    </font>
    <font>
      <sz val="8"/>
      <color theme="1"/>
      <name val="Calibri"/>
      <family val="2"/>
      <scheme val="minor"/>
    </font>
    <font>
      <sz val="9"/>
      <color rgb="FFFF0000"/>
      <name val="Calibri"/>
      <family val="2"/>
      <scheme val="minor"/>
    </font>
    <font>
      <sz val="11"/>
      <name val="Calibri"/>
      <family val="2"/>
      <scheme val="minor"/>
    </font>
    <font>
      <b/>
      <sz val="14"/>
      <color theme="1"/>
      <name val="Calibri"/>
      <family val="2"/>
      <scheme val="minor"/>
    </font>
    <font>
      <b/>
      <sz val="10"/>
      <color theme="1"/>
      <name val="Calibri"/>
      <family val="2"/>
      <scheme val="minor"/>
    </font>
    <font>
      <sz val="9"/>
      <color theme="1"/>
      <name val="Verdana"/>
      <family val="2"/>
    </font>
    <font>
      <b/>
      <sz val="11"/>
      <color rgb="FF0070C0"/>
      <name val="Calibri"/>
      <family val="2"/>
      <scheme val="minor"/>
    </font>
    <font>
      <sz val="11"/>
      <color rgb="FFFF0000"/>
      <name val="Calibri"/>
      <family val="2"/>
      <scheme val="minor"/>
    </font>
    <font>
      <b/>
      <sz val="9"/>
      <color rgb="FFFF0000"/>
      <name val="Verdana"/>
      <family val="2"/>
    </font>
    <font>
      <sz val="9"/>
      <color theme="0"/>
      <name val="Verdana"/>
      <family val="2"/>
    </font>
    <font>
      <b/>
      <sz val="12"/>
      <name val="Calibri"/>
      <family val="2"/>
      <scheme val="minor"/>
    </font>
    <font>
      <b/>
      <sz val="14"/>
      <name val="Calibri"/>
      <family val="2"/>
      <scheme val="minor"/>
    </font>
    <font>
      <b/>
      <sz val="18"/>
      <color rgb="FFFF0000"/>
      <name val="Calibri"/>
      <family val="2"/>
      <scheme val="minor"/>
    </font>
    <font>
      <b/>
      <u/>
      <sz val="18"/>
      <color rgb="FFFF0000"/>
      <name val="Calibri"/>
      <family val="2"/>
      <scheme val="minor"/>
    </font>
    <font>
      <sz val="9"/>
      <color indexed="81"/>
      <name val="Tahoma"/>
      <charset val="1"/>
    </font>
    <font>
      <b/>
      <sz val="9"/>
      <color indexed="81"/>
      <name val="Tahoma"/>
      <charset val="1"/>
    </font>
    <font>
      <b/>
      <sz val="11"/>
      <name val="Calibri"/>
      <family val="2"/>
      <scheme val="minor"/>
    </font>
    <font>
      <u/>
      <sz val="11"/>
      <color theme="10"/>
      <name val="Calibri"/>
      <family val="2"/>
      <scheme val="minor"/>
    </font>
    <font>
      <b/>
      <sz val="16"/>
      <color theme="1"/>
      <name val="Calibri"/>
      <family val="2"/>
      <scheme val="minor"/>
    </font>
  </fonts>
  <fills count="13">
    <fill>
      <patternFill patternType="none"/>
    </fill>
    <fill>
      <patternFill patternType="gray125"/>
    </fill>
    <fill>
      <patternFill patternType="solid">
        <fgColor rgb="FF89B924"/>
        <bgColor indexed="64"/>
      </patternFill>
    </fill>
    <fill>
      <patternFill patternType="solid">
        <fgColor rgb="FF9BC345"/>
        <bgColor indexed="64"/>
      </patternFill>
    </fill>
    <fill>
      <patternFill patternType="solid">
        <fgColor theme="4" tint="0.79998168889431442"/>
        <bgColor indexed="64"/>
      </patternFill>
    </fill>
    <fill>
      <patternFill patternType="solid">
        <fgColor rgb="FFFFFF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FC000"/>
        <bgColor indexed="64"/>
      </patternFill>
    </fill>
    <fill>
      <patternFill patternType="solid">
        <fgColor rgb="FF00B0F0"/>
        <bgColor indexed="64"/>
      </patternFill>
    </fill>
    <fill>
      <patternFill patternType="solid">
        <fgColor theme="7"/>
        <bgColor indexed="64"/>
      </patternFill>
    </fill>
    <fill>
      <patternFill patternType="solid">
        <fgColor theme="9" tint="0.59999389629810485"/>
        <bgColor indexed="64"/>
      </patternFill>
    </fill>
    <fill>
      <patternFill patternType="solid">
        <fgColor theme="0" tint="-0.14999847407452621"/>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thin">
        <color indexed="64"/>
      </right>
      <top/>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thin">
        <color indexed="64"/>
      </left>
      <right style="medium">
        <color indexed="64"/>
      </right>
      <top style="thin">
        <color theme="1"/>
      </top>
      <bottom/>
      <diagonal/>
    </border>
    <border>
      <left style="thin">
        <color indexed="64"/>
      </left>
      <right style="medium">
        <color indexed="64"/>
      </right>
      <top style="thin">
        <color indexed="64"/>
      </top>
      <bottom style="thin">
        <color theme="1"/>
      </bottom>
      <diagonal/>
    </border>
    <border>
      <left style="thick">
        <color theme="1"/>
      </left>
      <right/>
      <top style="thin">
        <color theme="1"/>
      </top>
      <bottom style="thin">
        <color theme="1"/>
      </bottom>
      <diagonal/>
    </border>
    <border>
      <left style="thick">
        <color theme="1"/>
      </left>
      <right/>
      <top/>
      <bottom/>
      <diagonal/>
    </border>
    <border>
      <left style="medium">
        <color theme="1"/>
      </left>
      <right style="medium">
        <color theme="1"/>
      </right>
      <top style="medium">
        <color theme="1"/>
      </top>
      <bottom style="medium">
        <color theme="1"/>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4">
    <xf numFmtId="0" fontId="0" fillId="0" borderId="0"/>
    <xf numFmtId="43" fontId="11" fillId="0" borderId="0" applyFont="0" applyFill="0" applyBorder="0" applyAlignment="0" applyProtection="0"/>
    <xf numFmtId="0" fontId="23" fillId="0" borderId="0"/>
    <xf numFmtId="0" fontId="35" fillId="0" borderId="0" applyNumberFormat="0" applyFill="0" applyBorder="0" applyAlignment="0" applyProtection="0"/>
  </cellStyleXfs>
  <cellXfs count="225">
    <xf numFmtId="0" fontId="0" fillId="0" borderId="0" xfId="0"/>
    <xf numFmtId="0" fontId="2" fillId="0" borderId="0" xfId="0" applyFont="1"/>
    <xf numFmtId="0" fontId="3" fillId="0" borderId="0" xfId="0" applyFont="1"/>
    <xf numFmtId="0" fontId="0" fillId="0" borderId="1" xfId="0" applyBorder="1"/>
    <xf numFmtId="0" fontId="4" fillId="0" borderId="1" xfId="0" applyFont="1" applyBorder="1"/>
    <xf numFmtId="14" fontId="4" fillId="0" borderId="1" xfId="0" applyNumberFormat="1" applyFont="1" applyBorder="1"/>
    <xf numFmtId="0" fontId="0" fillId="0" borderId="0" xfId="0" applyAlignment="1">
      <alignment wrapText="1"/>
    </xf>
    <xf numFmtId="0" fontId="5" fillId="0" borderId="1" xfId="0" applyFont="1" applyBorder="1"/>
    <xf numFmtId="0" fontId="0" fillId="0" borderId="2" xfId="0" applyBorder="1"/>
    <xf numFmtId="0" fontId="2" fillId="0" borderId="3" xfId="0" applyFont="1" applyBorder="1"/>
    <xf numFmtId="0" fontId="2" fillId="0" borderId="4" xfId="0" applyFont="1" applyBorder="1" applyAlignment="1">
      <alignment wrapText="1"/>
    </xf>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1" xfId="0" applyBorder="1" applyAlignment="1">
      <alignment wrapText="1"/>
    </xf>
    <xf numFmtId="0" fontId="0" fillId="5" borderId="1" xfId="0" applyFill="1" applyBorder="1"/>
    <xf numFmtId="0" fontId="8" fillId="0" borderId="1" xfId="0" applyFont="1" applyBorder="1"/>
    <xf numFmtId="0" fontId="0" fillId="0" borderId="18" xfId="0" applyBorder="1"/>
    <xf numFmtId="0" fontId="0" fillId="0" borderId="19" xfId="0" applyBorder="1"/>
    <xf numFmtId="0" fontId="0" fillId="0" borderId="20" xfId="0" applyBorder="1"/>
    <xf numFmtId="0" fontId="0" fillId="0" borderId="21" xfId="0" applyBorder="1"/>
    <xf numFmtId="0" fontId="0" fillId="0" borderId="22" xfId="0" applyBorder="1" applyAlignment="1">
      <alignment wrapText="1"/>
    </xf>
    <xf numFmtId="0" fontId="0" fillId="0" borderId="23" xfId="0" applyBorder="1"/>
    <xf numFmtId="0" fontId="0" fillId="0" borderId="24" xfId="0" applyBorder="1"/>
    <xf numFmtId="0" fontId="0" fillId="0" borderId="25" xfId="0" applyBorder="1"/>
    <xf numFmtId="0" fontId="0" fillId="0" borderId="12" xfId="0" applyBorder="1"/>
    <xf numFmtId="0" fontId="0" fillId="0" borderId="27" xfId="0" applyBorder="1"/>
    <xf numFmtId="0" fontId="5" fillId="5" borderId="5" xfId="0" applyFont="1" applyFill="1" applyBorder="1"/>
    <xf numFmtId="0" fontId="13" fillId="0" borderId="0" xfId="0" applyFont="1"/>
    <xf numFmtId="165" fontId="0" fillId="0" borderId="0" xfId="1" applyNumberFormat="1" applyFont="1"/>
    <xf numFmtId="167" fontId="4" fillId="0" borderId="0" xfId="1" applyNumberFormat="1" applyFont="1"/>
    <xf numFmtId="167" fontId="0" fillId="0" borderId="0" xfId="1" applyNumberFormat="1" applyFont="1"/>
    <xf numFmtId="0" fontId="0" fillId="0" borderId="29" xfId="0" applyBorder="1"/>
    <xf numFmtId="0" fontId="0" fillId="0" borderId="30" xfId="0" applyBorder="1"/>
    <xf numFmtId="0" fontId="14" fillId="0" borderId="0" xfId="0" applyFont="1"/>
    <xf numFmtId="0" fontId="2" fillId="0" borderId="18" xfId="0" applyFont="1" applyBorder="1"/>
    <xf numFmtId="0" fontId="0" fillId="0" borderId="19" xfId="0" applyBorder="1" applyAlignment="1">
      <alignment wrapText="1"/>
    </xf>
    <xf numFmtId="0" fontId="2" fillId="0" borderId="24" xfId="0" applyFont="1" applyBorder="1"/>
    <xf numFmtId="167" fontId="2" fillId="0" borderId="1" xfId="1" applyNumberFormat="1" applyFont="1" applyBorder="1"/>
    <xf numFmtId="167" fontId="2" fillId="0" borderId="0" xfId="1" applyNumberFormat="1" applyFont="1" applyFill="1" applyBorder="1"/>
    <xf numFmtId="166" fontId="4" fillId="0" borderId="1" xfId="1" applyNumberFormat="1" applyFont="1" applyBorder="1"/>
    <xf numFmtId="0" fontId="2" fillId="0" borderId="31" xfId="0" applyFont="1" applyBorder="1"/>
    <xf numFmtId="0" fontId="2" fillId="0" borderId="32" xfId="0" applyFont="1" applyBorder="1"/>
    <xf numFmtId="0" fontId="17" fillId="7" borderId="33" xfId="0" applyFont="1" applyFill="1" applyBorder="1" applyAlignment="1">
      <alignment horizontal="center" vertical="center" wrapText="1"/>
    </xf>
    <xf numFmtId="0" fontId="2" fillId="0" borderId="27" xfId="0" applyFont="1" applyBorder="1" applyAlignment="1">
      <alignment horizontal="center"/>
    </xf>
    <xf numFmtId="0" fontId="18" fillId="5" borderId="28" xfId="0" applyFont="1" applyFill="1" applyBorder="1" applyAlignment="1">
      <alignment horizontal="center"/>
    </xf>
    <xf numFmtId="167" fontId="4" fillId="0" borderId="0" xfId="1" applyNumberFormat="1" applyFont="1" applyFill="1" applyBorder="1" applyProtection="1"/>
    <xf numFmtId="165" fontId="0" fillId="0" borderId="0" xfId="1" applyNumberFormat="1" applyFont="1" applyBorder="1" applyProtection="1"/>
    <xf numFmtId="0" fontId="21" fillId="0" borderId="0" xfId="0" applyFont="1"/>
    <xf numFmtId="0" fontId="4" fillId="7" borderId="1" xfId="0" applyFont="1" applyFill="1" applyBorder="1" applyAlignment="1">
      <alignment wrapText="1"/>
    </xf>
    <xf numFmtId="0" fontId="0" fillId="6" borderId="1" xfId="0" applyFill="1" applyBorder="1"/>
    <xf numFmtId="0" fontId="21" fillId="0" borderId="18" xfId="0" applyFont="1" applyBorder="1"/>
    <xf numFmtId="0" fontId="2" fillId="0" borderId="36" xfId="0" applyFont="1" applyBorder="1" applyAlignment="1">
      <alignment wrapText="1"/>
    </xf>
    <xf numFmtId="0" fontId="0" fillId="0" borderId="37" xfId="0" applyBorder="1"/>
    <xf numFmtId="0" fontId="4" fillId="6" borderId="1" xfId="0" applyFont="1" applyFill="1" applyBorder="1"/>
    <xf numFmtId="0" fontId="20" fillId="6" borderId="1" xfId="0" applyFont="1" applyFill="1" applyBorder="1"/>
    <xf numFmtId="0" fontId="22" fillId="0" borderId="0" xfId="0" applyFont="1" applyAlignment="1">
      <alignment wrapText="1"/>
    </xf>
    <xf numFmtId="1" fontId="4" fillId="0" borderId="1" xfId="0" applyNumberFormat="1" applyFont="1" applyBorder="1"/>
    <xf numFmtId="0" fontId="23" fillId="0" borderId="0" xfId="0" applyFont="1" applyAlignment="1">
      <alignment wrapText="1"/>
    </xf>
    <xf numFmtId="0" fontId="4" fillId="5" borderId="27" xfId="0" applyFont="1" applyFill="1" applyBorder="1" applyAlignment="1" applyProtection="1">
      <alignment wrapText="1"/>
      <protection locked="0"/>
    </xf>
    <xf numFmtId="167" fontId="19" fillId="0" borderId="0" xfId="1" applyNumberFormat="1" applyFont="1" applyFill="1" applyBorder="1" applyAlignment="1" applyProtection="1">
      <alignment horizontal="center" wrapText="1"/>
    </xf>
    <xf numFmtId="167" fontId="0" fillId="0" borderId="0" xfId="1" applyNumberFormat="1" applyFont="1" applyFill="1" applyBorder="1" applyProtection="1"/>
    <xf numFmtId="167" fontId="11" fillId="0" borderId="0" xfId="1" applyNumberFormat="1" applyFont="1" applyFill="1" applyBorder="1" applyProtection="1"/>
    <xf numFmtId="0" fontId="0" fillId="0" borderId="39" xfId="0" applyBorder="1"/>
    <xf numFmtId="167" fontId="4" fillId="5" borderId="27" xfId="1" applyNumberFormat="1" applyFont="1" applyFill="1" applyBorder="1" applyAlignment="1" applyProtection="1">
      <alignment wrapText="1"/>
      <protection locked="0"/>
    </xf>
    <xf numFmtId="0" fontId="0" fillId="0" borderId="40" xfId="0" applyBorder="1" applyAlignment="1">
      <alignment wrapText="1"/>
    </xf>
    <xf numFmtId="0" fontId="16" fillId="9" borderId="38" xfId="0" applyFont="1" applyFill="1" applyBorder="1"/>
    <xf numFmtId="0" fontId="16" fillId="9" borderId="28" xfId="0" applyFont="1" applyFill="1" applyBorder="1"/>
    <xf numFmtId="0" fontId="4" fillId="7" borderId="42" xfId="0" applyFont="1" applyFill="1" applyBorder="1" applyAlignment="1" applyProtection="1">
      <alignment wrapText="1"/>
      <protection locked="0"/>
    </xf>
    <xf numFmtId="0" fontId="4" fillId="7" borderId="30" xfId="0" applyFont="1" applyFill="1" applyBorder="1" applyAlignment="1" applyProtection="1">
      <alignment wrapText="1"/>
      <protection locked="0"/>
    </xf>
    <xf numFmtId="0" fontId="4" fillId="7" borderId="27" xfId="0" applyFont="1" applyFill="1" applyBorder="1" applyAlignment="1" applyProtection="1">
      <alignment wrapText="1"/>
      <protection locked="0"/>
    </xf>
    <xf numFmtId="0" fontId="0" fillId="0" borderId="26" xfId="0" applyBorder="1" applyAlignment="1">
      <alignment wrapText="1"/>
    </xf>
    <xf numFmtId="0" fontId="4" fillId="5" borderId="38" xfId="0" applyFont="1" applyFill="1" applyBorder="1" applyAlignment="1" applyProtection="1">
      <alignment wrapText="1"/>
      <protection locked="0"/>
    </xf>
    <xf numFmtId="0" fontId="4" fillId="5" borderId="28" xfId="0" applyFont="1" applyFill="1" applyBorder="1" applyAlignment="1" applyProtection="1">
      <alignment wrapText="1"/>
      <protection locked="0"/>
    </xf>
    <xf numFmtId="0" fontId="4" fillId="5" borderId="36" xfId="0" applyFont="1" applyFill="1" applyBorder="1" applyProtection="1">
      <protection locked="0"/>
    </xf>
    <xf numFmtId="0" fontId="0" fillId="0" borderId="27" xfId="0" applyBorder="1" applyProtection="1">
      <protection hidden="1"/>
    </xf>
    <xf numFmtId="1" fontId="0" fillId="0" borderId="27" xfId="0" applyNumberFormat="1" applyBorder="1" applyProtection="1">
      <protection hidden="1"/>
    </xf>
    <xf numFmtId="0" fontId="0" fillId="0" borderId="41" xfId="0" applyBorder="1" applyProtection="1">
      <protection hidden="1"/>
    </xf>
    <xf numFmtId="0" fontId="0" fillId="0" borderId="14" xfId="0" applyBorder="1" applyProtection="1">
      <protection hidden="1"/>
    </xf>
    <xf numFmtId="0" fontId="0" fillId="0" borderId="0" xfId="0" applyProtection="1">
      <protection hidden="1"/>
    </xf>
    <xf numFmtId="165" fontId="0" fillId="0" borderId="0" xfId="1" applyNumberFormat="1" applyFont="1" applyProtection="1">
      <protection hidden="1"/>
    </xf>
    <xf numFmtId="165" fontId="0" fillId="0" borderId="14" xfId="1" applyNumberFormat="1" applyFont="1" applyBorder="1" applyProtection="1">
      <protection hidden="1"/>
    </xf>
    <xf numFmtId="167" fontId="2" fillId="8" borderId="27" xfId="1" applyNumberFormat="1" applyFont="1" applyFill="1" applyBorder="1" applyProtection="1">
      <protection hidden="1"/>
    </xf>
    <xf numFmtId="167" fontId="0" fillId="0" borderId="27" xfId="0" applyNumberFormat="1" applyBorder="1" applyAlignment="1" applyProtection="1">
      <alignment wrapText="1"/>
      <protection hidden="1"/>
    </xf>
    <xf numFmtId="167" fontId="0" fillId="0" borderId="30" xfId="0" applyNumberFormat="1" applyBorder="1" applyAlignment="1" applyProtection="1">
      <alignment wrapText="1"/>
      <protection hidden="1"/>
    </xf>
    <xf numFmtId="167" fontId="14" fillId="0" borderId="27" xfId="0" applyNumberFormat="1" applyFont="1" applyBorder="1" applyAlignment="1" applyProtection="1">
      <alignment wrapText="1"/>
      <protection hidden="1"/>
    </xf>
    <xf numFmtId="0" fontId="24" fillId="0" borderId="0" xfId="0" applyFont="1" applyProtection="1">
      <protection hidden="1"/>
    </xf>
    <xf numFmtId="0" fontId="4" fillId="0" borderId="0" xfId="0" applyFont="1"/>
    <xf numFmtId="0" fontId="12" fillId="0" borderId="27" xfId="0" applyFont="1" applyBorder="1"/>
    <xf numFmtId="0" fontId="2" fillId="0" borderId="43" xfId="0" applyFont="1" applyBorder="1" applyAlignment="1">
      <alignment wrapText="1"/>
    </xf>
    <xf numFmtId="0" fontId="2" fillId="0" borderId="1" xfId="0" applyFont="1" applyBorder="1" applyAlignment="1">
      <alignment wrapText="1"/>
    </xf>
    <xf numFmtId="14" fontId="4" fillId="0" borderId="0" xfId="0" applyNumberFormat="1" applyFont="1"/>
    <xf numFmtId="0" fontId="2" fillId="0" borderId="44" xfId="0" applyFont="1" applyBorder="1"/>
    <xf numFmtId="165" fontId="0" fillId="0" borderId="45" xfId="1" applyNumberFormat="1" applyFont="1" applyBorder="1" applyProtection="1">
      <protection hidden="1"/>
    </xf>
    <xf numFmtId="165" fontId="0" fillId="0" borderId="12" xfId="1" applyNumberFormat="1" applyFont="1" applyBorder="1" applyProtection="1">
      <protection hidden="1"/>
    </xf>
    <xf numFmtId="168" fontId="4" fillId="5" borderId="36" xfId="1" applyNumberFormat="1" applyFont="1" applyFill="1" applyBorder="1" applyProtection="1">
      <protection locked="0"/>
    </xf>
    <xf numFmtId="165" fontId="0" fillId="0" borderId="12" xfId="1" applyNumberFormat="1" applyFont="1" applyBorder="1"/>
    <xf numFmtId="0" fontId="0" fillId="0" borderId="46" xfId="0" applyBorder="1"/>
    <xf numFmtId="0" fontId="0" fillId="0" borderId="47" xfId="0" applyBorder="1"/>
    <xf numFmtId="0" fontId="2" fillId="0" borderId="48" xfId="0" applyFont="1" applyBorder="1"/>
    <xf numFmtId="0" fontId="0" fillId="0" borderId="48" xfId="0" applyBorder="1"/>
    <xf numFmtId="167" fontId="4" fillId="5" borderId="48" xfId="1" applyNumberFormat="1" applyFont="1" applyFill="1" applyBorder="1" applyProtection="1">
      <protection locked="0"/>
    </xf>
    <xf numFmtId="167" fontId="4" fillId="0" borderId="48" xfId="1" applyNumberFormat="1" applyFont="1" applyBorder="1"/>
    <xf numFmtId="167" fontId="0" fillId="0" borderId="48" xfId="1" applyNumberFormat="1" applyFont="1" applyBorder="1" applyProtection="1">
      <protection hidden="1"/>
    </xf>
    <xf numFmtId="167" fontId="0" fillId="0" borderId="48" xfId="1" applyNumberFormat="1" applyFont="1" applyBorder="1"/>
    <xf numFmtId="0" fontId="0" fillId="0" borderId="49" xfId="0" applyBorder="1"/>
    <xf numFmtId="0" fontId="16" fillId="9" borderId="50" xfId="0" applyFont="1" applyFill="1" applyBorder="1"/>
    <xf numFmtId="0" fontId="25" fillId="0" borderId="0" xfId="0" applyFont="1"/>
    <xf numFmtId="0" fontId="28" fillId="0" borderId="0" xfId="0" applyFont="1"/>
    <xf numFmtId="0" fontId="20" fillId="0" borderId="0" xfId="0" applyFont="1"/>
    <xf numFmtId="0" fontId="20" fillId="0" borderId="18" xfId="0" applyFont="1" applyBorder="1"/>
    <xf numFmtId="0" fontId="10" fillId="3" borderId="1" xfId="0" applyFont="1" applyFill="1" applyBorder="1" applyAlignment="1">
      <alignment wrapText="1"/>
    </xf>
    <xf numFmtId="0" fontId="10" fillId="0" borderId="20" xfId="0" applyFont="1" applyBorder="1" applyAlignment="1">
      <alignment wrapText="1"/>
    </xf>
    <xf numFmtId="0" fontId="20" fillId="0" borderId="26" xfId="0" applyFont="1" applyBorder="1"/>
    <xf numFmtId="164" fontId="20" fillId="0" borderId="0" xfId="0" applyNumberFormat="1" applyFont="1"/>
    <xf numFmtId="0" fontId="20" fillId="0" borderId="25" xfId="0" applyFont="1" applyBorder="1"/>
    <xf numFmtId="0" fontId="20" fillId="0" borderId="1" xfId="0" applyFont="1" applyBorder="1"/>
    <xf numFmtId="164" fontId="20" fillId="0" borderId="1" xfId="0" applyNumberFormat="1" applyFont="1" applyBorder="1"/>
    <xf numFmtId="0" fontId="20" fillId="0" borderId="7" xfId="0" applyFont="1" applyBorder="1"/>
    <xf numFmtId="164" fontId="20" fillId="0" borderId="7" xfId="0" applyNumberFormat="1" applyFont="1" applyBorder="1"/>
    <xf numFmtId="0" fontId="20" fillId="0" borderId="23" xfId="0" applyFont="1" applyBorder="1"/>
    <xf numFmtId="0" fontId="20" fillId="11" borderId="34" xfId="0" applyFont="1" applyFill="1" applyBorder="1" applyAlignment="1">
      <alignment horizontal="left"/>
    </xf>
    <xf numFmtId="0" fontId="20" fillId="11" borderId="35" xfId="0" applyFont="1" applyFill="1" applyBorder="1" applyAlignment="1">
      <alignment horizontal="left"/>
    </xf>
    <xf numFmtId="0" fontId="20" fillId="11" borderId="1" xfId="0" applyFont="1" applyFill="1" applyBorder="1" applyAlignment="1">
      <alignment horizontal="left"/>
    </xf>
    <xf numFmtId="164" fontId="20" fillId="11" borderId="34" xfId="0" applyNumberFormat="1" applyFont="1" applyFill="1" applyBorder="1"/>
    <xf numFmtId="0" fontId="29" fillId="0" borderId="1" xfId="0" applyFont="1" applyBorder="1"/>
    <xf numFmtId="0" fontId="8" fillId="11" borderId="1" xfId="0" applyFont="1" applyFill="1" applyBorder="1"/>
    <xf numFmtId="0" fontId="8" fillId="11" borderId="1" xfId="0" applyFont="1" applyFill="1" applyBorder="1" applyAlignment="1">
      <alignment wrapText="1"/>
    </xf>
    <xf numFmtId="0" fontId="4" fillId="0" borderId="27" xfId="0" applyFont="1" applyBorder="1" applyAlignment="1" applyProtection="1">
      <alignment wrapText="1"/>
      <protection locked="0"/>
    </xf>
    <xf numFmtId="0" fontId="15" fillId="10" borderId="27" xfId="0" applyFont="1" applyFill="1" applyBorder="1" applyAlignment="1">
      <alignment vertical="center"/>
    </xf>
    <xf numFmtId="167" fontId="2" fillId="0" borderId="0" xfId="1" applyNumberFormat="1" applyFont="1" applyBorder="1"/>
    <xf numFmtId="0" fontId="21" fillId="10" borderId="27" xfId="0" applyFont="1" applyFill="1" applyBorder="1"/>
    <xf numFmtId="0" fontId="30" fillId="0" borderId="0" xfId="0" applyFont="1"/>
    <xf numFmtId="1" fontId="0" fillId="0" borderId="0" xfId="0" applyNumberFormat="1" applyProtection="1">
      <protection hidden="1"/>
    </xf>
    <xf numFmtId="167" fontId="0" fillId="0" borderId="0" xfId="0" applyNumberFormat="1" applyProtection="1">
      <protection hidden="1"/>
    </xf>
    <xf numFmtId="167" fontId="2" fillId="0" borderId="1" xfId="1" applyNumberFormat="1" applyFont="1" applyBorder="1" applyAlignment="1">
      <alignment horizontal="left" vertical="top" wrapText="1"/>
    </xf>
    <xf numFmtId="0" fontId="0" fillId="0" borderId="51" xfId="0" applyBorder="1"/>
    <xf numFmtId="0" fontId="2" fillId="5" borderId="3" xfId="0" applyFont="1" applyFill="1" applyBorder="1"/>
    <xf numFmtId="0" fontId="6" fillId="2" borderId="0" xfId="2" applyFont="1" applyFill="1" applyAlignment="1">
      <alignment wrapText="1"/>
    </xf>
    <xf numFmtId="0" fontId="23" fillId="2" borderId="0" xfId="2" applyFill="1"/>
    <xf numFmtId="0" fontId="23" fillId="2" borderId="0" xfId="2" applyFill="1" applyAlignment="1">
      <alignment horizontal="left" wrapText="1"/>
    </xf>
    <xf numFmtId="0" fontId="23" fillId="2" borderId="0" xfId="2" applyFill="1" applyAlignment="1">
      <alignment wrapText="1"/>
    </xf>
    <xf numFmtId="0" fontId="23" fillId="0" borderId="0" xfId="2"/>
    <xf numFmtId="0" fontId="6" fillId="3" borderId="0" xfId="2" applyFont="1" applyFill="1" applyAlignment="1">
      <alignment wrapText="1"/>
    </xf>
    <xf numFmtId="0" fontId="6" fillId="3" borderId="0" xfId="2" applyFont="1" applyFill="1" applyAlignment="1">
      <alignment horizontal="left" wrapText="1"/>
    </xf>
    <xf numFmtId="0" fontId="26" fillId="0" borderId="0" xfId="2" applyFont="1" applyAlignment="1">
      <alignment wrapText="1"/>
    </xf>
    <xf numFmtId="0" fontId="6" fillId="0" borderId="9" xfId="2" applyFont="1" applyBorder="1" applyAlignment="1">
      <alignment wrapText="1"/>
    </xf>
    <xf numFmtId="0" fontId="6" fillId="0" borderId="10" xfId="2" applyFont="1" applyBorder="1" applyAlignment="1">
      <alignment wrapText="1"/>
    </xf>
    <xf numFmtId="0" fontId="6" fillId="0" borderId="11" xfId="2" applyFont="1" applyBorder="1" applyAlignment="1">
      <alignment wrapText="1"/>
    </xf>
    <xf numFmtId="0" fontId="9" fillId="0" borderId="0" xfId="2" applyFont="1"/>
    <xf numFmtId="0" fontId="23" fillId="0" borderId="0" xfId="2" applyAlignment="1">
      <alignment horizontal="left" vertical="center"/>
    </xf>
    <xf numFmtId="0" fontId="9" fillId="0" borderId="0" xfId="2" applyFont="1" applyAlignment="1">
      <alignment horizontal="left" vertical="center"/>
    </xf>
    <xf numFmtId="0" fontId="8" fillId="0" borderId="0" xfId="2" applyFont="1"/>
    <xf numFmtId="0" fontId="6" fillId="0" borderId="1" xfId="2" applyFont="1" applyBorder="1" applyAlignment="1">
      <alignment wrapText="1"/>
    </xf>
    <xf numFmtId="164" fontId="23" fillId="0" borderId="1" xfId="2" applyNumberFormat="1" applyBorder="1"/>
    <xf numFmtId="0" fontId="23" fillId="3" borderId="1" xfId="2" applyFill="1" applyBorder="1"/>
    <xf numFmtId="0" fontId="23" fillId="3" borderId="1" xfId="2" applyFill="1" applyBorder="1" applyAlignment="1">
      <alignment wrapText="1"/>
    </xf>
    <xf numFmtId="164" fontId="23" fillId="3" borderId="1" xfId="2" applyNumberFormat="1" applyFill="1" applyBorder="1"/>
    <xf numFmtId="164" fontId="23" fillId="3" borderId="1" xfId="2" applyNumberFormat="1" applyFill="1" applyBorder="1" applyAlignment="1">
      <alignment wrapText="1"/>
    </xf>
    <xf numFmtId="0" fontId="23" fillId="12" borderId="1" xfId="2" applyFill="1" applyBorder="1"/>
    <xf numFmtId="0" fontId="23" fillId="0" borderId="1" xfId="2" applyBorder="1" applyAlignment="1">
      <alignment wrapText="1"/>
    </xf>
    <xf numFmtId="164" fontId="23" fillId="0" borderId="1" xfId="2" applyNumberFormat="1" applyBorder="1" applyAlignment="1">
      <alignment wrapText="1"/>
    </xf>
    <xf numFmtId="0" fontId="23" fillId="0" borderId="1" xfId="2" applyBorder="1"/>
    <xf numFmtId="0" fontId="23" fillId="0" borderId="0" xfId="2" applyAlignment="1">
      <alignment wrapText="1"/>
    </xf>
    <xf numFmtId="0" fontId="8" fillId="3" borderId="1" xfId="2" applyFont="1" applyFill="1" applyBorder="1"/>
    <xf numFmtId="164" fontId="8" fillId="3" borderId="1" xfId="2" applyNumberFormat="1" applyFont="1" applyFill="1" applyBorder="1"/>
    <xf numFmtId="0" fontId="8" fillId="3" borderId="1" xfId="2" applyFont="1" applyFill="1" applyBorder="1" applyAlignment="1">
      <alignment wrapText="1"/>
    </xf>
    <xf numFmtId="0" fontId="9" fillId="0" borderId="0" xfId="2" applyFont="1" applyAlignment="1">
      <alignment wrapText="1"/>
    </xf>
    <xf numFmtId="0" fontId="23" fillId="0" borderId="12" xfId="2" applyBorder="1" applyAlignment="1">
      <alignment horizontal="left"/>
    </xf>
    <xf numFmtId="0" fontId="23" fillId="0" borderId="14" xfId="2" applyBorder="1" applyAlignment="1">
      <alignment horizontal="left"/>
    </xf>
    <xf numFmtId="0" fontId="9" fillId="0" borderId="0" xfId="2" applyFont="1" applyAlignment="1">
      <alignment horizontal="center"/>
    </xf>
    <xf numFmtId="164" fontId="27" fillId="0" borderId="0" xfId="2" applyNumberFormat="1" applyFont="1"/>
    <xf numFmtId="164" fontId="8" fillId="0" borderId="0" xfId="2" applyNumberFormat="1" applyFont="1"/>
    <xf numFmtId="0" fontId="9" fillId="0" borderId="0" xfId="2" applyFont="1" applyAlignment="1">
      <alignment horizontal="left"/>
    </xf>
    <xf numFmtId="0" fontId="23" fillId="0" borderId="14" xfId="2" applyBorder="1" applyAlignment="1">
      <alignment horizontal="left" wrapText="1"/>
    </xf>
    <xf numFmtId="0" fontId="8" fillId="0" borderId="1" xfId="2" applyFont="1" applyBorder="1" applyAlignment="1">
      <alignment wrapText="1"/>
    </xf>
    <xf numFmtId="17" fontId="23" fillId="3" borderId="1" xfId="2" applyNumberFormat="1" applyFill="1" applyBorder="1" applyAlignment="1">
      <alignment horizontal="left" wrapText="1"/>
    </xf>
    <xf numFmtId="0" fontId="8" fillId="0" borderId="0" xfId="2" applyFont="1" applyAlignment="1">
      <alignment wrapText="1"/>
    </xf>
    <xf numFmtId="2" fontId="23" fillId="3" borderId="1" xfId="2" applyNumberFormat="1" applyFill="1" applyBorder="1"/>
    <xf numFmtId="2" fontId="23" fillId="3" borderId="1" xfId="2" applyNumberFormat="1" applyFill="1" applyBorder="1" applyAlignment="1">
      <alignment wrapText="1"/>
    </xf>
    <xf numFmtId="0" fontId="26" fillId="0" borderId="1" xfId="2" applyFont="1" applyBorder="1" applyAlignment="1">
      <alignment wrapText="1"/>
    </xf>
    <xf numFmtId="0" fontId="35" fillId="0" borderId="0" xfId="3"/>
    <xf numFmtId="164" fontId="8" fillId="3" borderId="1" xfId="2" applyNumberFormat="1" applyFont="1" applyFill="1" applyBorder="1" applyAlignment="1">
      <alignment wrapText="1"/>
    </xf>
    <xf numFmtId="0" fontId="23" fillId="3" borderId="1" xfId="2" applyFill="1" applyBorder="1" applyAlignment="1">
      <alignment horizontal="right"/>
    </xf>
    <xf numFmtId="0" fontId="23" fillId="0" borderId="1" xfId="2" applyBorder="1" applyAlignment="1">
      <alignment horizontal="left" wrapText="1"/>
    </xf>
    <xf numFmtId="0" fontId="1" fillId="0" borderId="0" xfId="2" applyFont="1" applyAlignment="1">
      <alignment vertical="center"/>
    </xf>
    <xf numFmtId="0" fontId="8" fillId="0" borderId="1" xfId="2" applyFont="1" applyBorder="1"/>
    <xf numFmtId="0" fontId="23" fillId="2" borderId="1" xfId="2" applyFill="1" applyBorder="1" applyAlignment="1">
      <alignment horizontal="right" wrapText="1"/>
    </xf>
    <xf numFmtId="0" fontId="23" fillId="2" borderId="1" xfId="2" applyFill="1" applyBorder="1"/>
    <xf numFmtId="0" fontId="23" fillId="2" borderId="1" xfId="2" applyFill="1" applyBorder="1" applyAlignment="1">
      <alignment wrapText="1"/>
    </xf>
    <xf numFmtId="0" fontId="8" fillId="2" borderId="1" xfId="2" applyFont="1" applyFill="1" applyBorder="1"/>
    <xf numFmtId="0" fontId="10" fillId="0" borderId="0" xfId="2" applyFont="1" applyAlignment="1">
      <alignment wrapText="1"/>
    </xf>
    <xf numFmtId="0" fontId="23" fillId="0" borderId="16" xfId="2" applyBorder="1" applyAlignment="1">
      <alignment wrapText="1"/>
    </xf>
    <xf numFmtId="0" fontId="23" fillId="0" borderId="16" xfId="2" applyBorder="1"/>
    <xf numFmtId="0" fontId="23" fillId="0" borderId="17" xfId="2" applyBorder="1"/>
    <xf numFmtId="0" fontId="23" fillId="3" borderId="15" xfId="2" applyFill="1" applyBorder="1"/>
    <xf numFmtId="0" fontId="8" fillId="3" borderId="0" xfId="2" applyFont="1" applyFill="1"/>
    <xf numFmtId="0" fontId="23" fillId="3" borderId="0" xfId="2" applyFill="1" applyAlignment="1">
      <alignment horizontal="left" vertical="top" wrapText="1"/>
    </xf>
    <xf numFmtId="0" fontId="23" fillId="0" borderId="41" xfId="2" applyBorder="1" applyAlignment="1">
      <alignment horizontal="left" vertical="top" wrapText="1"/>
    </xf>
    <xf numFmtId="0" fontId="23" fillId="0" borderId="0" xfId="2" applyAlignment="1">
      <alignment vertical="top"/>
    </xf>
    <xf numFmtId="0" fontId="9" fillId="0" borderId="0" xfId="2" applyFont="1" applyAlignment="1">
      <alignment vertical="top"/>
    </xf>
    <xf numFmtId="0" fontId="8" fillId="0" borderId="45" xfId="2" applyFont="1" applyBorder="1" applyAlignment="1">
      <alignment wrapText="1"/>
    </xf>
    <xf numFmtId="0" fontId="8" fillId="3" borderId="0" xfId="2" applyFont="1" applyFill="1" applyAlignment="1">
      <alignment wrapText="1"/>
    </xf>
    <xf numFmtId="0" fontId="2" fillId="5" borderId="3" xfId="0" applyFont="1" applyFill="1" applyBorder="1" applyAlignment="1">
      <alignment wrapText="1"/>
    </xf>
    <xf numFmtId="0" fontId="2" fillId="5" borderId="52" xfId="0" applyFont="1" applyFill="1" applyBorder="1"/>
    <xf numFmtId="0" fontId="5" fillId="5" borderId="1" xfId="0" applyFont="1" applyFill="1" applyBorder="1"/>
    <xf numFmtId="164" fontId="20" fillId="0" borderId="26" xfId="0" applyNumberFormat="1" applyFont="1" applyBorder="1"/>
    <xf numFmtId="0" fontId="20" fillId="0" borderId="1" xfId="0" applyFont="1" applyBorder="1" applyAlignment="1">
      <alignment wrapText="1"/>
    </xf>
    <xf numFmtId="164" fontId="4" fillId="0" borderId="1" xfId="0" applyNumberFormat="1" applyFont="1" applyBorder="1"/>
    <xf numFmtId="0" fontId="36" fillId="10" borderId="27" xfId="0" applyFont="1" applyFill="1" applyBorder="1" applyAlignment="1">
      <alignment vertical="center" wrapText="1"/>
    </xf>
    <xf numFmtId="167" fontId="2" fillId="0" borderId="0" xfId="1" applyNumberFormat="1" applyFont="1" applyBorder="1" applyAlignment="1">
      <alignment horizontal="left"/>
    </xf>
    <xf numFmtId="0" fontId="23" fillId="0" borderId="12" xfId="2" applyBorder="1" applyAlignment="1">
      <alignment horizontal="left" wrapText="1"/>
    </xf>
    <xf numFmtId="0" fontId="23" fillId="0" borderId="14" xfId="2" applyBorder="1" applyAlignment="1">
      <alignment horizontal="left" wrapText="1"/>
    </xf>
    <xf numFmtId="0" fontId="6" fillId="0" borderId="1" xfId="2" applyFont="1" applyBorder="1" applyAlignment="1">
      <alignment horizontal="left" wrapText="1"/>
    </xf>
    <xf numFmtId="0" fontId="23" fillId="0" borderId="12" xfId="2" applyBorder="1" applyAlignment="1">
      <alignment horizontal="left"/>
    </xf>
    <xf numFmtId="0" fontId="23" fillId="0" borderId="14" xfId="2" applyBorder="1" applyAlignment="1">
      <alignment horizontal="left"/>
    </xf>
    <xf numFmtId="0" fontId="6" fillId="4" borderId="1" xfId="2" applyFont="1" applyFill="1" applyBorder="1" applyAlignment="1">
      <alignment horizontal="left" wrapText="1"/>
    </xf>
    <xf numFmtId="0" fontId="23" fillId="0" borderId="12" xfId="2" applyBorder="1" applyAlignment="1">
      <alignment horizontal="left" vertical="center" wrapText="1"/>
    </xf>
    <xf numFmtId="0" fontId="23" fillId="0" borderId="13" xfId="2" applyBorder="1" applyAlignment="1">
      <alignment horizontal="left" vertical="center" wrapText="1"/>
    </xf>
    <xf numFmtId="0" fontId="23" fillId="0" borderId="14" xfId="2" applyBorder="1" applyAlignment="1">
      <alignment horizontal="left" vertical="center" wrapText="1"/>
    </xf>
    <xf numFmtId="0" fontId="6" fillId="4" borderId="12" xfId="2" applyFont="1" applyFill="1" applyBorder="1" applyAlignment="1">
      <alignment horizontal="left" wrapText="1"/>
    </xf>
    <xf numFmtId="0" fontId="6" fillId="4" borderId="13" xfId="2" applyFont="1" applyFill="1" applyBorder="1" applyAlignment="1">
      <alignment horizontal="left" wrapText="1"/>
    </xf>
    <xf numFmtId="0" fontId="6" fillId="4" borderId="14" xfId="2" applyFont="1" applyFill="1" applyBorder="1" applyAlignment="1">
      <alignment horizontal="left" wrapText="1"/>
    </xf>
  </cellXfs>
  <cellStyles count="4">
    <cellStyle name="Hyperlink" xfId="3" builtinId="8"/>
    <cellStyle name="Komma" xfId="1" builtinId="3"/>
    <cellStyle name="Standaard" xfId="0" builtinId="0"/>
    <cellStyle name="Standaard 2" xfId="2" xr:uid="{8D8CBBC6-68C5-42E4-81F7-28F12069F9F5}"/>
  </cellStyles>
  <dxfs count="22">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6</xdr:col>
      <xdr:colOff>495300</xdr:colOff>
      <xdr:row>0</xdr:row>
      <xdr:rowOff>0</xdr:rowOff>
    </xdr:from>
    <xdr:to>
      <xdr:col>6</xdr:col>
      <xdr:colOff>962025</xdr:colOff>
      <xdr:row>0</xdr:row>
      <xdr:rowOff>1333500</xdr:rowOff>
    </xdr:to>
    <xdr:pic>
      <xdr:nvPicPr>
        <xdr:cNvPr id="2" name="Afbeelding 1" descr="Rijkslogo">
          <a:extLst>
            <a:ext uri="{FF2B5EF4-FFF2-40B4-BE49-F238E27FC236}">
              <a16:creationId xmlns:a16="http://schemas.microsoft.com/office/drawing/2014/main" id="{EFD48732-8DF6-DDDD-F449-53124B6EB3C5}"/>
            </a:ext>
          </a:extLst>
        </xdr:cNvPr>
        <xdr:cNvPicPr>
          <a:picLocks noChangeAspect="1"/>
        </xdr:cNvPicPr>
      </xdr:nvPicPr>
      <xdr:blipFill>
        <a:blip xmlns:r="http://schemas.openxmlformats.org/officeDocument/2006/relationships" r:embed="rId1"/>
        <a:srcRect/>
        <a:stretch>
          <a:fillRect/>
        </a:stretch>
      </xdr:blipFill>
      <xdr:spPr bwMode="auto">
        <a:xfrm>
          <a:off x="4000500" y="0"/>
          <a:ext cx="466725" cy="1333500"/>
        </a:xfrm>
        <a:prstGeom prst="rect">
          <a:avLst/>
        </a:prstGeom>
        <a:noFill/>
        <a:ln w="9525">
          <a:noFill/>
          <a:miter lim="800000"/>
          <a:headEnd/>
          <a:tailEnd/>
        </a:ln>
      </xdr:spPr>
    </xdr:pic>
    <xdr:clientData/>
  </xdr:twoCellAnchor>
  <xdr:twoCellAnchor editAs="oneCell">
    <xdr:from>
      <xdr:col>6</xdr:col>
      <xdr:colOff>952500</xdr:colOff>
      <xdr:row>0</xdr:row>
      <xdr:rowOff>0</xdr:rowOff>
    </xdr:from>
    <xdr:to>
      <xdr:col>9</xdr:col>
      <xdr:colOff>560705</xdr:colOff>
      <xdr:row>0</xdr:row>
      <xdr:rowOff>1590675</xdr:rowOff>
    </xdr:to>
    <xdr:pic>
      <xdr:nvPicPr>
        <xdr:cNvPr id="4" name="Afbeelding 3">
          <a:extLst>
            <a:ext uri="{FF2B5EF4-FFF2-40B4-BE49-F238E27FC236}">
              <a16:creationId xmlns:a16="http://schemas.microsoft.com/office/drawing/2014/main" id="{68638E4C-187B-1A55-1F8F-FBFB1D9A09F7}"/>
            </a:ext>
            <a:ext uri="{C183D7F6-B498-43B3-948B-1728B52AA6E4}">
              <adec:decorative xmlns:adec="http://schemas.microsoft.com/office/drawing/2017/decorative" val="1"/>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457700" y="0"/>
          <a:ext cx="2351405" cy="1590675"/>
        </a:xfrm>
        <a:prstGeom prst="rect">
          <a:avLst/>
        </a:prstGeom>
      </xdr:spPr>
    </xdr:pic>
    <xdr:clientData/>
  </xdr:twoCellAnchor>
  <xdr:twoCellAnchor editAs="oneCell">
    <xdr:from>
      <xdr:col>8</xdr:col>
      <xdr:colOff>171451</xdr:colOff>
      <xdr:row>4</xdr:row>
      <xdr:rowOff>177212</xdr:rowOff>
    </xdr:from>
    <xdr:to>
      <xdr:col>13</xdr:col>
      <xdr:colOff>257176</xdr:colOff>
      <xdr:row>14</xdr:row>
      <xdr:rowOff>190171</xdr:rowOff>
    </xdr:to>
    <xdr:pic>
      <xdr:nvPicPr>
        <xdr:cNvPr id="6" name="Afbeelding 5">
          <a:extLst>
            <a:ext uri="{FF2B5EF4-FFF2-40B4-BE49-F238E27FC236}">
              <a16:creationId xmlns:a16="http://schemas.microsoft.com/office/drawing/2014/main" id="{47BA7014-886B-312D-A2C0-9A92842F08A6}"/>
            </a:ext>
          </a:extLst>
        </xdr:cNvPr>
        <xdr:cNvPicPr>
          <a:picLocks noChangeAspect="1"/>
        </xdr:cNvPicPr>
      </xdr:nvPicPr>
      <xdr:blipFill rotWithShape="1">
        <a:blip xmlns:r="http://schemas.openxmlformats.org/officeDocument/2006/relationships" r:embed="rId3"/>
        <a:srcRect r="30807"/>
        <a:stretch>
          <a:fillRect/>
        </a:stretch>
      </xdr:blipFill>
      <xdr:spPr>
        <a:xfrm>
          <a:off x="5857876" y="2482262"/>
          <a:ext cx="4000500" cy="191795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9</xdr:col>
      <xdr:colOff>1990725</xdr:colOff>
      <xdr:row>0</xdr:row>
      <xdr:rowOff>76200</xdr:rowOff>
    </xdr:from>
    <xdr:ext cx="3055152" cy="859631"/>
    <xdr:pic>
      <xdr:nvPicPr>
        <xdr:cNvPr id="2" name="Afbeelding 1">
          <a:extLst>
            <a:ext uri="{FF2B5EF4-FFF2-40B4-BE49-F238E27FC236}">
              <a16:creationId xmlns:a16="http://schemas.microsoft.com/office/drawing/2014/main" id="{7CE9465F-CA0A-4CFD-9BD5-422DBEFF0B01}"/>
            </a:ext>
          </a:extLst>
        </xdr:cNvPr>
        <xdr:cNvPicPr>
          <a:picLocks noChangeAspect="1"/>
        </xdr:cNvPicPr>
      </xdr:nvPicPr>
      <xdr:blipFill rotWithShape="1">
        <a:blip xmlns:r="http://schemas.openxmlformats.org/officeDocument/2006/relationships" r:embed="rId1"/>
        <a:srcRect t="6542" b="11215"/>
        <a:stretch/>
      </xdr:blipFill>
      <xdr:spPr>
        <a:xfrm>
          <a:off x="10668000" y="76200"/>
          <a:ext cx="3055152" cy="859631"/>
        </a:xfrm>
        <a:prstGeom prst="rect">
          <a:avLst/>
        </a:prstGeom>
      </xdr:spPr>
    </xdr:pic>
    <xdr:clientData/>
  </xdr:oneCellAnchor>
</xdr:wsDr>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9B82EA-60A8-4692-8077-DF0184FA07D8}">
  <sheetPr codeName="Blad1"/>
  <dimension ref="A1:J35"/>
  <sheetViews>
    <sheetView workbookViewId="0">
      <selection activeCell="J4" sqref="J4"/>
    </sheetView>
  </sheetViews>
  <sheetFormatPr defaultRowHeight="15" x14ac:dyDescent="0.25"/>
  <cols>
    <col min="4" max="4" width="15" customWidth="1"/>
  </cols>
  <sheetData>
    <row r="1" spans="1:10" ht="26.25" x14ac:dyDescent="0.4">
      <c r="A1" s="2" t="s">
        <v>0</v>
      </c>
    </row>
    <row r="2" spans="1:10" x14ac:dyDescent="0.25">
      <c r="A2" s="3" t="s">
        <v>292</v>
      </c>
      <c r="B2" s="3"/>
      <c r="C2" s="3"/>
      <c r="D2" s="3" t="s">
        <v>2</v>
      </c>
      <c r="E2" s="3" t="s">
        <v>328</v>
      </c>
      <c r="F2" s="3"/>
      <c r="G2" s="3"/>
      <c r="H2" s="3"/>
      <c r="J2" s="4" t="s">
        <v>429</v>
      </c>
    </row>
    <row r="3" spans="1:10" x14ac:dyDescent="0.25">
      <c r="A3" s="4" t="s">
        <v>1</v>
      </c>
      <c r="B3" s="42" t="s">
        <v>430</v>
      </c>
      <c r="C3" s="4" t="s">
        <v>428</v>
      </c>
      <c r="D3" s="5">
        <v>45384</v>
      </c>
      <c r="E3" s="4" t="s">
        <v>333</v>
      </c>
      <c r="F3" s="4"/>
      <c r="G3" s="4"/>
      <c r="H3" s="4"/>
      <c r="J3" s="4" t="s">
        <v>520</v>
      </c>
    </row>
    <row r="4" spans="1:10" x14ac:dyDescent="0.25">
      <c r="A4" s="4" t="s">
        <v>1</v>
      </c>
      <c r="B4" s="42" t="s">
        <v>434</v>
      </c>
      <c r="C4" s="4" t="s">
        <v>436</v>
      </c>
      <c r="D4" s="5">
        <v>45770</v>
      </c>
      <c r="E4" s="4" t="s">
        <v>435</v>
      </c>
      <c r="F4" s="4"/>
      <c r="G4" s="4"/>
      <c r="H4" s="4"/>
      <c r="J4" s="4" t="s">
        <v>327</v>
      </c>
    </row>
    <row r="5" spans="1:10" x14ac:dyDescent="0.25">
      <c r="A5" s="4"/>
      <c r="B5" s="42"/>
      <c r="C5" s="4"/>
      <c r="D5" s="5"/>
      <c r="E5" s="4"/>
      <c r="F5" s="4"/>
      <c r="G5" s="4"/>
      <c r="H5" s="4"/>
      <c r="J5" s="4"/>
    </row>
    <row r="6" spans="1:10" x14ac:dyDescent="0.25">
      <c r="A6" s="4"/>
      <c r="B6" s="42"/>
      <c r="C6" s="4"/>
      <c r="D6" s="5"/>
      <c r="E6" s="4"/>
      <c r="F6" s="4"/>
      <c r="G6" s="4"/>
      <c r="H6" s="4"/>
    </row>
    <row r="7" spans="1:10" x14ac:dyDescent="0.25">
      <c r="A7" s="4"/>
      <c r="B7" s="42"/>
      <c r="C7" s="4"/>
      <c r="D7" s="5"/>
      <c r="E7" s="4"/>
      <c r="F7" s="4"/>
      <c r="G7" s="4"/>
      <c r="H7" s="4"/>
      <c r="J7" s="89"/>
    </row>
    <row r="8" spans="1:10" x14ac:dyDescent="0.25">
      <c r="A8" s="4"/>
      <c r="B8" s="42"/>
      <c r="C8" s="4"/>
      <c r="D8" s="5"/>
      <c r="E8" s="4"/>
      <c r="F8" s="4"/>
      <c r="G8" s="4"/>
      <c r="H8" s="4"/>
    </row>
    <row r="9" spans="1:10" x14ac:dyDescent="0.25">
      <c r="A9" s="4"/>
      <c r="B9" s="42"/>
      <c r="C9" s="4"/>
      <c r="D9" s="5"/>
      <c r="E9" s="4"/>
      <c r="F9" s="4"/>
      <c r="G9" s="4"/>
      <c r="H9" s="3"/>
    </row>
    <row r="10" spans="1:10" x14ac:dyDescent="0.25">
      <c r="A10" s="4"/>
      <c r="B10" s="42"/>
      <c r="C10" s="4"/>
      <c r="D10" s="5"/>
      <c r="E10" s="4"/>
      <c r="F10" s="4"/>
      <c r="G10" s="4"/>
      <c r="H10" s="3"/>
    </row>
    <row r="11" spans="1:10" x14ac:dyDescent="0.25">
      <c r="A11" s="4"/>
      <c r="B11" s="42"/>
      <c r="C11" s="4"/>
      <c r="D11" s="5"/>
      <c r="E11" s="4"/>
      <c r="F11" s="4"/>
      <c r="G11" s="4"/>
      <c r="H11" s="4"/>
    </row>
    <row r="12" spans="1:10" x14ac:dyDescent="0.25">
      <c r="A12" s="4"/>
      <c r="B12" s="42"/>
      <c r="C12" s="4"/>
      <c r="D12" s="5"/>
      <c r="E12" s="4"/>
      <c r="F12" s="4"/>
      <c r="G12" s="4"/>
      <c r="H12" s="4"/>
    </row>
    <row r="13" spans="1:10" x14ac:dyDescent="0.25">
      <c r="A13" s="4"/>
      <c r="B13" s="42"/>
      <c r="C13" s="4"/>
      <c r="D13" s="5"/>
      <c r="E13" s="4"/>
      <c r="F13" s="4"/>
      <c r="G13" s="4"/>
      <c r="H13" s="4"/>
    </row>
    <row r="14" spans="1:10" x14ac:dyDescent="0.25">
      <c r="A14" s="4"/>
      <c r="B14" s="42"/>
      <c r="C14" s="4"/>
      <c r="D14" s="5"/>
      <c r="E14" s="4"/>
      <c r="F14" s="4"/>
      <c r="G14" s="4"/>
      <c r="H14" s="4"/>
    </row>
    <row r="15" spans="1:10" x14ac:dyDescent="0.25">
      <c r="A15" s="4"/>
      <c r="B15" s="42"/>
      <c r="C15" s="4"/>
      <c r="D15" s="5"/>
      <c r="E15" s="4"/>
      <c r="F15" s="4"/>
      <c r="G15" s="4"/>
      <c r="H15" s="4"/>
    </row>
    <row r="16" spans="1:10" x14ac:dyDescent="0.25">
      <c r="A16" s="4"/>
      <c r="B16" s="42"/>
      <c r="C16" s="4"/>
      <c r="D16" s="5"/>
      <c r="E16" s="4"/>
      <c r="F16" s="4"/>
      <c r="G16" s="4"/>
      <c r="H16" s="4"/>
    </row>
    <row r="17" spans="1:8" x14ac:dyDescent="0.25">
      <c r="A17" s="4"/>
      <c r="B17" s="42"/>
      <c r="C17" s="4"/>
      <c r="D17" s="5"/>
      <c r="E17" s="4"/>
      <c r="F17" s="4"/>
      <c r="G17" s="4"/>
      <c r="H17" s="4"/>
    </row>
    <row r="18" spans="1:8" x14ac:dyDescent="0.25">
      <c r="A18" s="4"/>
      <c r="B18" s="42"/>
      <c r="C18" s="4"/>
      <c r="D18" s="5"/>
      <c r="E18" s="4"/>
      <c r="F18" s="4"/>
      <c r="G18" s="4"/>
      <c r="H18" s="4"/>
    </row>
    <row r="19" spans="1:8" x14ac:dyDescent="0.25">
      <c r="A19" s="4"/>
      <c r="B19" s="4"/>
      <c r="C19" s="4"/>
      <c r="D19" s="5"/>
      <c r="E19" s="4"/>
      <c r="F19" s="4"/>
      <c r="G19" s="4"/>
      <c r="H19" s="4"/>
    </row>
    <row r="20" spans="1:8" x14ac:dyDescent="0.25">
      <c r="A20" s="4"/>
      <c r="B20" s="4"/>
      <c r="C20" s="4"/>
      <c r="D20" s="5"/>
      <c r="E20" s="4"/>
      <c r="F20" s="4"/>
      <c r="G20" s="4"/>
      <c r="H20" s="4"/>
    </row>
    <row r="21" spans="1:8" x14ac:dyDescent="0.25">
      <c r="A21" s="4"/>
      <c r="B21" s="4"/>
      <c r="C21" s="4"/>
      <c r="D21" s="5"/>
      <c r="E21" s="4"/>
      <c r="F21" s="4"/>
      <c r="G21" s="4"/>
      <c r="H21" s="4"/>
    </row>
    <row r="22" spans="1:8" x14ac:dyDescent="0.25">
      <c r="A22" s="4"/>
      <c r="B22" s="4"/>
      <c r="C22" s="4"/>
      <c r="D22" s="5"/>
      <c r="E22" s="4"/>
      <c r="F22" s="4"/>
      <c r="G22" s="4"/>
      <c r="H22" s="4"/>
    </row>
    <row r="23" spans="1:8" x14ac:dyDescent="0.25">
      <c r="A23" s="4"/>
      <c r="B23" s="4"/>
      <c r="C23" s="4"/>
      <c r="D23" s="5"/>
      <c r="E23" s="4"/>
      <c r="F23" s="4"/>
      <c r="G23" s="4"/>
      <c r="H23" s="4"/>
    </row>
    <row r="24" spans="1:8" x14ac:dyDescent="0.25">
      <c r="A24" s="4"/>
      <c r="B24" s="4"/>
      <c r="C24" s="4"/>
      <c r="D24" s="5"/>
      <c r="E24" s="4"/>
      <c r="F24" s="4"/>
      <c r="G24" s="4"/>
      <c r="H24" s="4"/>
    </row>
    <row r="25" spans="1:8" x14ac:dyDescent="0.25">
      <c r="A25" s="4"/>
      <c r="B25" s="4"/>
      <c r="C25" s="4"/>
      <c r="D25" s="5"/>
      <c r="E25" s="4"/>
      <c r="F25" s="4"/>
      <c r="G25" s="4"/>
      <c r="H25" s="4"/>
    </row>
    <row r="26" spans="1:8" x14ac:dyDescent="0.25">
      <c r="A26" s="4"/>
      <c r="B26" s="4"/>
      <c r="C26" s="4"/>
      <c r="D26" s="5"/>
      <c r="E26" s="4"/>
      <c r="F26" s="4"/>
      <c r="G26" s="4"/>
      <c r="H26" s="4"/>
    </row>
    <row r="27" spans="1:8" x14ac:dyDescent="0.25">
      <c r="A27" s="4"/>
      <c r="B27" s="4"/>
      <c r="C27" s="4"/>
      <c r="D27" s="5"/>
      <c r="E27" s="4"/>
      <c r="F27" s="4"/>
      <c r="G27" s="4"/>
      <c r="H27" s="4"/>
    </row>
    <row r="28" spans="1:8" x14ac:dyDescent="0.25">
      <c r="A28" s="4"/>
      <c r="B28" s="4"/>
      <c r="C28" s="4"/>
      <c r="D28" s="5"/>
      <c r="E28" s="4"/>
      <c r="F28" s="4"/>
      <c r="G28" s="4"/>
      <c r="H28" s="4"/>
    </row>
    <row r="29" spans="1:8" x14ac:dyDescent="0.25">
      <c r="A29" s="4"/>
      <c r="B29" s="4"/>
      <c r="C29" s="4"/>
      <c r="D29" s="5"/>
      <c r="E29" s="4"/>
      <c r="F29" s="4"/>
      <c r="G29" s="4"/>
      <c r="H29" s="4"/>
    </row>
    <row r="30" spans="1:8" x14ac:dyDescent="0.25">
      <c r="A30" s="89"/>
      <c r="B30" s="89"/>
      <c r="C30" s="89"/>
      <c r="D30" s="93"/>
      <c r="E30" s="89"/>
      <c r="F30" s="89"/>
      <c r="G30" s="89"/>
      <c r="H30" s="89"/>
    </row>
    <row r="31" spans="1:8" x14ac:dyDescent="0.25">
      <c r="A31" s="89"/>
      <c r="B31" s="89"/>
      <c r="C31" s="89"/>
      <c r="D31" s="89"/>
      <c r="E31" s="89"/>
      <c r="F31" s="89"/>
      <c r="G31" s="89"/>
      <c r="H31" s="89"/>
    </row>
    <row r="35" spans="4:4" x14ac:dyDescent="0.25">
      <c r="D35" s="1"/>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322DB-54DB-4829-9A1C-81C43406CA21}">
  <sheetPr codeName="Blad2">
    <tabColor theme="7" tint="0.39997558519241921"/>
  </sheetPr>
  <dimension ref="A2:S55"/>
  <sheetViews>
    <sheetView workbookViewId="0">
      <selection activeCell="D15" sqref="D15"/>
    </sheetView>
  </sheetViews>
  <sheetFormatPr defaultRowHeight="15" x14ac:dyDescent="0.25"/>
  <cols>
    <col min="1" max="1" width="24.7109375" customWidth="1"/>
    <col min="7" max="7" width="22.28515625" customWidth="1"/>
    <col min="8" max="8" width="12.42578125" customWidth="1"/>
    <col min="9" max="9" width="13.5703125" customWidth="1"/>
    <col min="11" max="11" width="22.7109375" customWidth="1"/>
    <col min="13" max="13" width="24.7109375" customWidth="1"/>
  </cols>
  <sheetData>
    <row r="2" spans="1:19" x14ac:dyDescent="0.25">
      <c r="A2" t="s">
        <v>3</v>
      </c>
      <c r="K2" s="1" t="s">
        <v>519</v>
      </c>
      <c r="O2" t="s">
        <v>6</v>
      </c>
    </row>
    <row r="3" spans="1:19" ht="15.75" thickBot="1" x14ac:dyDescent="0.3">
      <c r="K3" s="30" t="s">
        <v>518</v>
      </c>
    </row>
    <row r="4" spans="1:19" ht="60" x14ac:dyDescent="0.25">
      <c r="G4" s="16" t="s">
        <v>315</v>
      </c>
      <c r="H4" s="59">
        <v>15</v>
      </c>
      <c r="I4" s="3" t="s">
        <v>314</v>
      </c>
      <c r="K4" s="8"/>
      <c r="L4" s="9">
        <v>2005</v>
      </c>
      <c r="M4" s="9">
        <v>2015</v>
      </c>
      <c r="N4" s="9">
        <v>2020</v>
      </c>
      <c r="O4" s="9">
        <v>2021</v>
      </c>
      <c r="P4" s="9">
        <v>2025</v>
      </c>
      <c r="Q4" s="139">
        <v>2030</v>
      </c>
      <c r="R4" s="205" t="s">
        <v>517</v>
      </c>
      <c r="S4" s="206">
        <v>2040</v>
      </c>
    </row>
    <row r="5" spans="1:19" ht="45.75" thickBot="1" x14ac:dyDescent="0.3">
      <c r="A5" s="110" t="s">
        <v>268</v>
      </c>
      <c r="B5" s="111"/>
      <c r="C5" s="111"/>
      <c r="D5" s="111"/>
      <c r="E5" s="111"/>
      <c r="G5" s="3" t="s">
        <v>316</v>
      </c>
      <c r="H5" s="4">
        <v>80</v>
      </c>
      <c r="I5" s="3" t="s">
        <v>317</v>
      </c>
      <c r="K5" s="10" t="s">
        <v>4</v>
      </c>
      <c r="L5" s="7">
        <v>0.62</v>
      </c>
      <c r="M5" s="7">
        <v>0.68</v>
      </c>
      <c r="N5" s="7">
        <v>0.42</v>
      </c>
      <c r="O5" s="7" t="s">
        <v>5</v>
      </c>
      <c r="P5" s="7">
        <v>0.56000000000000005</v>
      </c>
      <c r="Q5" s="207">
        <v>0.28000000000000003</v>
      </c>
      <c r="R5" s="207">
        <f>AVERAGE(Q5,S5)</f>
        <v>0.14000000000000001</v>
      </c>
      <c r="S5" s="29">
        <v>0</v>
      </c>
    </row>
    <row r="6" spans="1:19" ht="35.25" x14ac:dyDescent="0.25">
      <c r="A6" s="112"/>
      <c r="B6" s="113" t="s">
        <v>8</v>
      </c>
      <c r="C6" s="113" t="s">
        <v>280</v>
      </c>
      <c r="D6" s="113" t="s">
        <v>281</v>
      </c>
      <c r="E6" s="114"/>
      <c r="G6" s="60" t="s">
        <v>318</v>
      </c>
      <c r="K6" s="11"/>
      <c r="L6" s="3"/>
      <c r="M6" s="3"/>
      <c r="N6" s="3"/>
      <c r="O6" s="3"/>
      <c r="P6" s="3"/>
      <c r="Q6" s="3"/>
      <c r="R6" s="3"/>
      <c r="S6" s="12"/>
    </row>
    <row r="7" spans="1:19" x14ac:dyDescent="0.25">
      <c r="A7" s="123" t="s">
        <v>278</v>
      </c>
      <c r="B7" s="115" t="s">
        <v>26</v>
      </c>
      <c r="C7" s="116"/>
      <c r="D7" s="208">
        <v>2.8250000000000002</v>
      </c>
      <c r="E7" s="117" t="s">
        <v>279</v>
      </c>
      <c r="K7" s="11"/>
      <c r="L7" s="3"/>
      <c r="M7" s="3"/>
      <c r="N7" s="3"/>
      <c r="O7" s="3"/>
      <c r="P7" s="3"/>
      <c r="Q7" s="27"/>
      <c r="R7" s="27"/>
      <c r="S7" s="12"/>
    </row>
    <row r="8" spans="1:19" ht="15.75" thickBot="1" x14ac:dyDescent="0.3">
      <c r="A8" s="123" t="s">
        <v>54</v>
      </c>
      <c r="B8" s="118" t="s">
        <v>26</v>
      </c>
      <c r="C8" s="119"/>
      <c r="D8" s="119">
        <v>2.88</v>
      </c>
      <c r="E8" s="117" t="s">
        <v>279</v>
      </c>
      <c r="K8" s="13"/>
      <c r="L8" s="14"/>
      <c r="M8" s="14"/>
      <c r="N8" s="14"/>
      <c r="O8" s="14"/>
      <c r="P8" s="14"/>
      <c r="Q8" s="138"/>
      <c r="R8" s="138"/>
      <c r="S8" s="15"/>
    </row>
    <row r="9" spans="1:19" ht="15.75" thickBot="1" x14ac:dyDescent="0.3">
      <c r="A9" s="126" t="s">
        <v>16</v>
      </c>
      <c r="B9" s="119" t="s">
        <v>17</v>
      </c>
      <c r="C9" s="118"/>
      <c r="D9" s="209">
        <v>2.1760000000000002</v>
      </c>
      <c r="E9" s="117" t="s">
        <v>279</v>
      </c>
      <c r="G9" s="19" t="s">
        <v>269</v>
      </c>
      <c r="H9" s="20" t="s">
        <v>272</v>
      </c>
      <c r="I9" s="21" t="s">
        <v>273</v>
      </c>
    </row>
    <row r="10" spans="1:19" ht="60.75" thickBot="1" x14ac:dyDescent="0.3">
      <c r="A10" s="126" t="s">
        <v>24</v>
      </c>
      <c r="B10" s="119" t="s">
        <v>17</v>
      </c>
      <c r="C10" s="118"/>
      <c r="D10" s="209">
        <v>3.1E-2</v>
      </c>
      <c r="E10" s="117" t="s">
        <v>279</v>
      </c>
      <c r="G10" s="22" t="s">
        <v>270</v>
      </c>
      <c r="H10" s="23" t="s">
        <v>271</v>
      </c>
      <c r="I10" s="24" t="s">
        <v>274</v>
      </c>
      <c r="K10" s="28" t="s">
        <v>287</v>
      </c>
    </row>
    <row r="11" spans="1:19" ht="15.75" thickBot="1" x14ac:dyDescent="0.3">
      <c r="A11" s="126" t="s">
        <v>22</v>
      </c>
      <c r="B11" s="119" t="s">
        <v>17</v>
      </c>
      <c r="C11" s="118"/>
      <c r="D11" s="209">
        <v>3.2000000000000001E-2</v>
      </c>
      <c r="E11" s="117" t="s">
        <v>279</v>
      </c>
      <c r="K11" s="34" t="s">
        <v>304</v>
      </c>
    </row>
    <row r="12" spans="1:19" ht="19.5" thickBot="1" x14ac:dyDescent="0.35">
      <c r="A12" s="126" t="s">
        <v>20</v>
      </c>
      <c r="B12" s="119" t="s">
        <v>17</v>
      </c>
      <c r="C12" s="118"/>
      <c r="D12" s="209">
        <v>2.8000000000000001E-2</v>
      </c>
      <c r="E12" s="117" t="s">
        <v>279</v>
      </c>
      <c r="G12" s="53" t="s">
        <v>301</v>
      </c>
      <c r="H12" s="20"/>
      <c r="I12" s="21"/>
      <c r="K12" s="35" t="s">
        <v>305</v>
      </c>
    </row>
    <row r="13" spans="1:19" x14ac:dyDescent="0.25">
      <c r="A13" s="123" t="s">
        <v>46</v>
      </c>
      <c r="B13" s="118" t="s">
        <v>26</v>
      </c>
      <c r="C13" s="119"/>
      <c r="D13" s="119">
        <v>3.3809999999999998</v>
      </c>
      <c r="E13" s="117" t="s">
        <v>279</v>
      </c>
      <c r="G13" s="25"/>
      <c r="H13" t="s">
        <v>275</v>
      </c>
      <c r="I13" s="26"/>
    </row>
    <row r="14" spans="1:19" x14ac:dyDescent="0.25">
      <c r="A14" s="123" t="s">
        <v>59</v>
      </c>
      <c r="B14" s="118" t="s">
        <v>26</v>
      </c>
      <c r="C14" s="119"/>
      <c r="D14" s="119">
        <v>0.95230000000000004</v>
      </c>
      <c r="E14" s="117" t="s">
        <v>279</v>
      </c>
      <c r="G14" s="52" t="s">
        <v>62</v>
      </c>
      <c r="H14" s="210">
        <v>1.7789999999999999</v>
      </c>
      <c r="I14" s="3" t="s">
        <v>63</v>
      </c>
    </row>
    <row r="15" spans="1:19" x14ac:dyDescent="0.25">
      <c r="A15" s="123" t="s">
        <v>58</v>
      </c>
      <c r="B15" s="118" t="s">
        <v>26</v>
      </c>
      <c r="C15" s="119"/>
      <c r="D15" s="119">
        <v>2.02</v>
      </c>
      <c r="E15" s="117" t="s">
        <v>279</v>
      </c>
      <c r="G15" s="52" t="s">
        <v>27</v>
      </c>
      <c r="H15" s="210">
        <v>0.112</v>
      </c>
      <c r="I15" s="18" t="s">
        <v>26</v>
      </c>
      <c r="K15" s="111" t="s">
        <v>437</v>
      </c>
    </row>
    <row r="16" spans="1:19" x14ac:dyDescent="0.25">
      <c r="A16" s="123" t="s">
        <v>52</v>
      </c>
      <c r="B16" s="118" t="s">
        <v>26</v>
      </c>
      <c r="C16" s="119"/>
      <c r="D16" s="119">
        <v>2.7930000000000001</v>
      </c>
      <c r="E16" s="117" t="s">
        <v>279</v>
      </c>
      <c r="G16" s="52" t="s">
        <v>29</v>
      </c>
      <c r="H16" s="4">
        <v>0.17599999999999999</v>
      </c>
      <c r="I16" s="18" t="s">
        <v>26</v>
      </c>
      <c r="K16" s="111" t="s">
        <v>329</v>
      </c>
    </row>
    <row r="17" spans="1:13" x14ac:dyDescent="0.25">
      <c r="A17" s="123" t="s">
        <v>55</v>
      </c>
      <c r="B17" s="118" t="s">
        <v>26</v>
      </c>
      <c r="C17" s="119"/>
      <c r="D17" s="119">
        <v>2.6880000000000002</v>
      </c>
      <c r="E17" s="117" t="s">
        <v>279</v>
      </c>
      <c r="G17" s="52" t="s">
        <v>69</v>
      </c>
      <c r="H17" s="210">
        <v>0</v>
      </c>
      <c r="I17" s="3" t="s">
        <v>63</v>
      </c>
    </row>
    <row r="18" spans="1:13" x14ac:dyDescent="0.25">
      <c r="A18" s="123" t="s">
        <v>57</v>
      </c>
      <c r="B18" s="118" t="s">
        <v>26</v>
      </c>
      <c r="C18" s="119"/>
      <c r="D18" s="119">
        <v>2.5680000000000001</v>
      </c>
      <c r="E18" s="117" t="s">
        <v>279</v>
      </c>
      <c r="G18" s="52" t="s">
        <v>74</v>
      </c>
      <c r="H18" s="210">
        <v>0</v>
      </c>
      <c r="I18" s="3" t="s">
        <v>63</v>
      </c>
    </row>
    <row r="19" spans="1:13" x14ac:dyDescent="0.25">
      <c r="A19" s="123" t="s">
        <v>56</v>
      </c>
      <c r="B19" s="118" t="s">
        <v>26</v>
      </c>
      <c r="C19" s="119"/>
      <c r="D19" s="119">
        <v>2.7280000000000002</v>
      </c>
      <c r="E19" s="117" t="s">
        <v>279</v>
      </c>
      <c r="G19" s="52" t="s">
        <v>72</v>
      </c>
      <c r="H19" s="210">
        <v>0</v>
      </c>
      <c r="I19" s="3" t="s">
        <v>63</v>
      </c>
    </row>
    <row r="20" spans="1:13" ht="15.75" thickBot="1" x14ac:dyDescent="0.3">
      <c r="A20" s="126" t="s">
        <v>21</v>
      </c>
      <c r="B20" s="119" t="s">
        <v>17</v>
      </c>
      <c r="C20" s="118"/>
      <c r="D20" s="209">
        <v>2.468</v>
      </c>
      <c r="E20" s="117" t="s">
        <v>279</v>
      </c>
      <c r="G20" s="52" t="s">
        <v>73</v>
      </c>
      <c r="H20" s="210">
        <v>0</v>
      </c>
      <c r="I20" s="3" t="s">
        <v>63</v>
      </c>
    </row>
    <row r="21" spans="1:13" ht="45.75" thickBot="1" x14ac:dyDescent="0.3">
      <c r="A21" s="123" t="s">
        <v>44</v>
      </c>
      <c r="B21" s="118" t="s">
        <v>26</v>
      </c>
      <c r="C21" s="119"/>
      <c r="D21" s="119">
        <v>2.7839999999999998</v>
      </c>
      <c r="E21" s="117" t="s">
        <v>279</v>
      </c>
      <c r="G21" s="52" t="s">
        <v>68</v>
      </c>
      <c r="H21" s="210">
        <v>0</v>
      </c>
      <c r="I21" s="3" t="s">
        <v>63</v>
      </c>
      <c r="K21" s="54" t="str">
        <f>+M21&amp;$L$21&amp;" jaar"</f>
        <v>Totale CO2 besparing over de opgegeven periode van 15 jaar</v>
      </c>
      <c r="L21" s="90">
        <f>IF(Kosteneffectiviteit!$C$5&gt;$H$4,$H$4,Kosteneffectiviteit!C5)</f>
        <v>15</v>
      </c>
      <c r="M21" s="54" t="s">
        <v>330</v>
      </c>
    </row>
    <row r="22" spans="1:13" ht="15.75" thickBot="1" x14ac:dyDescent="0.3">
      <c r="A22" s="123" t="s">
        <v>43</v>
      </c>
      <c r="B22" s="118" t="s">
        <v>26</v>
      </c>
      <c r="C22" s="119"/>
      <c r="D22" s="119">
        <v>2.7930000000000001</v>
      </c>
      <c r="E22" s="117" t="s">
        <v>279</v>
      </c>
      <c r="G22" s="57" t="s">
        <v>310</v>
      </c>
      <c r="H22" s="4">
        <v>265</v>
      </c>
      <c r="I22" s="18" t="s">
        <v>311</v>
      </c>
      <c r="M22" s="54"/>
    </row>
    <row r="23" spans="1:13" ht="45.75" thickBot="1" x14ac:dyDescent="0.3">
      <c r="A23" s="123" t="s">
        <v>45</v>
      </c>
      <c r="B23" s="118" t="s">
        <v>26</v>
      </c>
      <c r="C23" s="119"/>
      <c r="D23" s="119">
        <v>3.2250000000000001</v>
      </c>
      <c r="E23" s="117" t="s">
        <v>279</v>
      </c>
      <c r="G23" s="52" t="s">
        <v>28</v>
      </c>
      <c r="H23" s="210">
        <v>2.9449999999999998</v>
      </c>
      <c r="I23" s="18" t="s">
        <v>26</v>
      </c>
      <c r="K23" s="54" t="str">
        <f>+M23&amp;$L$21&amp;" jaar"</f>
        <v>Totale CO2 toename over de opgegeven periode van 15 jaar</v>
      </c>
      <c r="L23" s="3"/>
      <c r="M23" s="91" t="s">
        <v>331</v>
      </c>
    </row>
    <row r="24" spans="1:13" x14ac:dyDescent="0.25">
      <c r="A24" s="123" t="s">
        <v>40</v>
      </c>
      <c r="B24" s="118" t="s">
        <v>26</v>
      </c>
      <c r="C24" s="119"/>
      <c r="D24" s="119">
        <v>2.1179999999999999</v>
      </c>
      <c r="E24" s="117" t="s">
        <v>279</v>
      </c>
      <c r="G24" s="52" t="s">
        <v>30</v>
      </c>
      <c r="H24" s="4">
        <v>1.635</v>
      </c>
      <c r="I24" s="18" t="s">
        <v>17</v>
      </c>
    </row>
    <row r="25" spans="1:13" x14ac:dyDescent="0.25">
      <c r="A25" s="123" t="s">
        <v>53</v>
      </c>
      <c r="B25" s="118" t="s">
        <v>26</v>
      </c>
      <c r="C25" s="119"/>
      <c r="D25" s="119">
        <v>2.9470000000000001</v>
      </c>
      <c r="E25" s="117" t="s">
        <v>279</v>
      </c>
      <c r="G25" s="52" t="s">
        <v>67</v>
      </c>
      <c r="H25" s="210">
        <v>1.53</v>
      </c>
      <c r="I25" s="3" t="s">
        <v>17</v>
      </c>
    </row>
    <row r="26" spans="1:13" x14ac:dyDescent="0.25">
      <c r="A26" s="123" t="s">
        <v>42</v>
      </c>
      <c r="B26" s="118" t="s">
        <v>26</v>
      </c>
      <c r="C26" s="119"/>
      <c r="D26" s="119">
        <v>3.0990000000000002</v>
      </c>
      <c r="E26" s="117" t="s">
        <v>279</v>
      </c>
      <c r="G26" s="52" t="s">
        <v>31</v>
      </c>
      <c r="H26" s="4">
        <v>0</v>
      </c>
      <c r="I26" s="18" t="s">
        <v>26</v>
      </c>
    </row>
    <row r="27" spans="1:13" x14ac:dyDescent="0.25">
      <c r="A27" s="123" t="s">
        <v>48</v>
      </c>
      <c r="B27" s="118" t="s">
        <v>26</v>
      </c>
      <c r="C27" s="119"/>
      <c r="D27" s="119">
        <v>3.4319999999999999</v>
      </c>
      <c r="E27" s="117" t="s">
        <v>279</v>
      </c>
      <c r="G27" s="52" t="s">
        <v>32</v>
      </c>
      <c r="H27" s="4">
        <v>0</v>
      </c>
      <c r="I27" s="18" t="s">
        <v>26</v>
      </c>
    </row>
    <row r="28" spans="1:13" x14ac:dyDescent="0.25">
      <c r="A28" s="123" t="s">
        <v>50</v>
      </c>
      <c r="B28" s="118" t="s">
        <v>26</v>
      </c>
      <c r="C28" s="119"/>
      <c r="D28" s="119">
        <v>2.911</v>
      </c>
      <c r="E28" s="117" t="s">
        <v>279</v>
      </c>
      <c r="G28" s="56"/>
      <c r="H28" s="4"/>
      <c r="I28" s="3"/>
    </row>
    <row r="29" spans="1:13" x14ac:dyDescent="0.25">
      <c r="A29" s="123" t="s">
        <v>438</v>
      </c>
      <c r="B29" s="118" t="s">
        <v>26</v>
      </c>
      <c r="C29" s="119"/>
      <c r="D29" s="119">
        <v>3.1520000000000001</v>
      </c>
      <c r="E29" s="117" t="s">
        <v>279</v>
      </c>
      <c r="G29" s="56"/>
      <c r="H29" s="4"/>
      <c r="I29" s="3"/>
    </row>
    <row r="30" spans="1:13" x14ac:dyDescent="0.25">
      <c r="A30" s="123" t="s">
        <v>38</v>
      </c>
      <c r="B30" s="118" t="s">
        <v>26</v>
      </c>
      <c r="C30" s="119"/>
      <c r="D30" s="119">
        <v>3.13</v>
      </c>
      <c r="E30" s="117" t="s">
        <v>279</v>
      </c>
      <c r="G30" s="56"/>
      <c r="H30" s="4"/>
      <c r="I30" s="3"/>
    </row>
    <row r="31" spans="1:13" ht="25.35" customHeight="1" thickBot="1" x14ac:dyDescent="0.3">
      <c r="A31" s="124" t="s">
        <v>47</v>
      </c>
      <c r="B31" s="120" t="s">
        <v>26</v>
      </c>
      <c r="C31" s="121"/>
      <c r="D31" s="121">
        <v>3.0350000000000001</v>
      </c>
      <c r="E31" s="122" t="s">
        <v>279</v>
      </c>
      <c r="G31" s="56"/>
      <c r="H31" s="4"/>
      <c r="I31" s="3"/>
    </row>
    <row r="32" spans="1:13" ht="15.75" thickBot="1" x14ac:dyDescent="0.3">
      <c r="A32" s="124" t="s">
        <v>370</v>
      </c>
      <c r="B32" s="118" t="s">
        <v>26</v>
      </c>
      <c r="C32" s="119"/>
      <c r="D32" s="119">
        <v>2.2896899999999998</v>
      </c>
      <c r="E32" s="122" t="s">
        <v>279</v>
      </c>
    </row>
    <row r="33" spans="1:10" ht="15.75" thickBot="1" x14ac:dyDescent="0.3">
      <c r="A33" s="125" t="s">
        <v>61</v>
      </c>
      <c r="B33" s="118" t="s">
        <v>26</v>
      </c>
      <c r="C33" s="119"/>
      <c r="D33" s="119">
        <v>2.0179999999999998</v>
      </c>
      <c r="E33" s="122" t="s">
        <v>279</v>
      </c>
    </row>
    <row r="34" spans="1:10" ht="15.75" thickBot="1" x14ac:dyDescent="0.3">
      <c r="A34" s="125" t="s">
        <v>426</v>
      </c>
      <c r="B34" s="118" t="s">
        <v>26</v>
      </c>
      <c r="C34" s="119"/>
      <c r="D34" s="119">
        <v>1.8160000000000001</v>
      </c>
      <c r="E34" s="122" t="s">
        <v>279</v>
      </c>
    </row>
    <row r="35" spans="1:10" ht="15.75" thickBot="1" x14ac:dyDescent="0.3">
      <c r="A35" s="125" t="s">
        <v>60</v>
      </c>
      <c r="B35" s="118" t="s">
        <v>26</v>
      </c>
      <c r="C35" s="119"/>
      <c r="D35" s="119">
        <v>1.0349999999999999</v>
      </c>
      <c r="E35" s="122" t="s">
        <v>279</v>
      </c>
    </row>
    <row r="36" spans="1:10" ht="18.75" x14ac:dyDescent="0.3">
      <c r="G36" s="127" t="s">
        <v>300</v>
      </c>
      <c r="H36" s="111"/>
      <c r="I36" s="111"/>
      <c r="J36" s="111"/>
    </row>
    <row r="37" spans="1:10" x14ac:dyDescent="0.25">
      <c r="G37" s="128" t="s">
        <v>76</v>
      </c>
      <c r="H37" s="118" t="s">
        <v>77</v>
      </c>
      <c r="I37" s="119">
        <v>8.9999999999999993E-3</v>
      </c>
      <c r="J37" s="118" t="s">
        <v>279</v>
      </c>
    </row>
    <row r="38" spans="1:10" x14ac:dyDescent="0.25">
      <c r="G38" s="128" t="s">
        <v>299</v>
      </c>
      <c r="H38" s="118" t="s">
        <v>77</v>
      </c>
      <c r="I38" s="119">
        <v>8.9999999999999993E-3</v>
      </c>
      <c r="J38" s="118" t="s">
        <v>279</v>
      </c>
    </row>
    <row r="39" spans="1:10" ht="35.25" x14ac:dyDescent="0.25">
      <c r="A39" s="109"/>
      <c r="B39" s="109"/>
      <c r="G39" s="129" t="s">
        <v>83</v>
      </c>
      <c r="H39" s="118" t="s">
        <v>77</v>
      </c>
      <c r="I39" s="119">
        <v>6.0000000000000001E-3</v>
      </c>
      <c r="J39" s="118" t="s">
        <v>279</v>
      </c>
    </row>
    <row r="40" spans="1:10" x14ac:dyDescent="0.25">
      <c r="A40" s="109"/>
      <c r="B40" s="109"/>
      <c r="G40" s="128" t="s">
        <v>85</v>
      </c>
      <c r="H40" s="118" t="s">
        <v>77</v>
      </c>
      <c r="I40" s="119">
        <v>6.0000000000000001E-3</v>
      </c>
      <c r="J40" s="118" t="s">
        <v>279</v>
      </c>
    </row>
    <row r="41" spans="1:10" x14ac:dyDescent="0.25">
      <c r="A41" s="109"/>
      <c r="B41" s="109"/>
      <c r="G41" s="128" t="s">
        <v>87</v>
      </c>
      <c r="H41" s="118" t="s">
        <v>77</v>
      </c>
      <c r="I41" s="119">
        <v>8.9999999999999993E-3</v>
      </c>
      <c r="J41" s="118" t="s">
        <v>279</v>
      </c>
    </row>
    <row r="42" spans="1:10" x14ac:dyDescent="0.25">
      <c r="A42" s="109"/>
      <c r="B42" s="109"/>
    </row>
    <row r="43" spans="1:10" x14ac:dyDescent="0.25">
      <c r="A43" s="109"/>
      <c r="B43" s="109"/>
    </row>
    <row r="44" spans="1:10" x14ac:dyDescent="0.25">
      <c r="A44" s="109"/>
      <c r="B44" s="109"/>
      <c r="C44" s="109"/>
      <c r="D44" s="109"/>
      <c r="E44" s="109"/>
    </row>
    <row r="45" spans="1:10" x14ac:dyDescent="0.25">
      <c r="A45" s="109"/>
      <c r="B45" s="109"/>
      <c r="C45" s="109"/>
      <c r="D45" s="109"/>
      <c r="E45" s="109"/>
    </row>
    <row r="46" spans="1:10" x14ac:dyDescent="0.25">
      <c r="A46" s="109"/>
      <c r="B46" s="109"/>
      <c r="C46" s="109"/>
      <c r="D46" s="109"/>
      <c r="E46" s="109"/>
    </row>
    <row r="47" spans="1:10" x14ac:dyDescent="0.25">
      <c r="A47" s="109"/>
      <c r="B47" s="109"/>
      <c r="C47" s="109"/>
      <c r="D47" s="109"/>
      <c r="E47" s="109"/>
    </row>
    <row r="48" spans="1:10" x14ac:dyDescent="0.25">
      <c r="A48" s="109"/>
      <c r="B48" s="109"/>
      <c r="C48" s="109"/>
      <c r="D48" s="109"/>
      <c r="E48" s="109"/>
    </row>
    <row r="49" spans="1:5" x14ac:dyDescent="0.25">
      <c r="A49" s="109"/>
      <c r="B49" s="109"/>
      <c r="C49" s="109"/>
      <c r="D49" s="109"/>
      <c r="E49" s="109"/>
    </row>
    <row r="50" spans="1:5" x14ac:dyDescent="0.25">
      <c r="A50" s="109"/>
      <c r="B50" s="109"/>
      <c r="C50" s="109"/>
      <c r="D50" s="109"/>
      <c r="E50" s="109"/>
    </row>
    <row r="51" spans="1:5" x14ac:dyDescent="0.25">
      <c r="A51" s="109"/>
      <c r="B51" s="109"/>
      <c r="C51" s="109"/>
      <c r="D51" s="109"/>
      <c r="E51" s="109"/>
    </row>
    <row r="52" spans="1:5" x14ac:dyDescent="0.25">
      <c r="A52" s="109"/>
      <c r="B52" s="109"/>
      <c r="C52" s="109"/>
      <c r="D52" s="109"/>
      <c r="E52" s="109"/>
    </row>
    <row r="53" spans="1:5" x14ac:dyDescent="0.25">
      <c r="A53" s="109"/>
      <c r="B53" s="109"/>
      <c r="C53" s="109"/>
      <c r="D53" s="109"/>
      <c r="E53" s="109"/>
    </row>
    <row r="54" spans="1:5" x14ac:dyDescent="0.25">
      <c r="A54" s="109"/>
      <c r="B54" s="109"/>
      <c r="C54" s="109"/>
      <c r="D54" s="109"/>
      <c r="E54" s="109"/>
    </row>
    <row r="55" spans="1:5" x14ac:dyDescent="0.25">
      <c r="A55" s="109"/>
      <c r="B55" s="109"/>
      <c r="C55" s="109"/>
      <c r="D55" s="109"/>
      <c r="E55" s="109"/>
    </row>
  </sheetData>
  <sortState xmlns:xlrd2="http://schemas.microsoft.com/office/spreadsheetml/2017/richdata2" ref="G15:I27">
    <sortCondition ref="G14:G27"/>
  </sortState>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58542F-225A-41E5-AD49-BD2AD408F1D1}">
  <sheetPr codeName="Blad3">
    <tabColor rgb="FF0070C0"/>
  </sheetPr>
  <dimension ref="A1:K25"/>
  <sheetViews>
    <sheetView showGridLines="0" tabSelected="1" zoomScaleNormal="100" workbookViewId="0">
      <selection activeCell="A25" sqref="A25"/>
    </sheetView>
  </sheetViews>
  <sheetFormatPr defaultRowHeight="15" x14ac:dyDescent="0.25"/>
  <cols>
    <col min="1" max="1" width="12" customWidth="1"/>
    <col min="6" max="6" width="7" customWidth="1"/>
    <col min="7" max="7" width="21.42578125" customWidth="1"/>
    <col min="8" max="8" width="8.28515625" customWidth="1"/>
    <col min="9" max="9" width="11.42578125" customWidth="1"/>
    <col min="10" max="10" width="9.140625" customWidth="1"/>
    <col min="11" max="11" width="19.85546875" customWidth="1"/>
  </cols>
  <sheetData>
    <row r="1" spans="1:11" ht="132" customHeight="1" thickBot="1" x14ac:dyDescent="0.3"/>
    <row r="2" spans="1:11" ht="19.5" thickBot="1" x14ac:dyDescent="0.35">
      <c r="A2" s="50" t="s">
        <v>433</v>
      </c>
      <c r="K2" s="108" t="s">
        <v>521</v>
      </c>
    </row>
    <row r="4" spans="1:11" x14ac:dyDescent="0.25">
      <c r="A4" t="s">
        <v>523</v>
      </c>
    </row>
    <row r="6" spans="1:11" x14ac:dyDescent="0.25">
      <c r="A6" t="s">
        <v>296</v>
      </c>
      <c r="B6" t="s">
        <v>297</v>
      </c>
      <c r="H6" s="17"/>
    </row>
    <row r="7" spans="1:11" x14ac:dyDescent="0.25">
      <c r="B7" t="s">
        <v>522</v>
      </c>
      <c r="H7" s="51"/>
    </row>
    <row r="8" spans="1:11" x14ac:dyDescent="0.25">
      <c r="B8" t="s">
        <v>298</v>
      </c>
    </row>
    <row r="9" spans="1:11" x14ac:dyDescent="0.25">
      <c r="B9" t="s">
        <v>312</v>
      </c>
    </row>
    <row r="12" spans="1:11" x14ac:dyDescent="0.25">
      <c r="A12" t="s">
        <v>527</v>
      </c>
    </row>
    <row r="13" spans="1:11" x14ac:dyDescent="0.25">
      <c r="A13">
        <v>1</v>
      </c>
      <c r="B13" t="s">
        <v>524</v>
      </c>
    </row>
    <row r="14" spans="1:11" x14ac:dyDescent="0.25">
      <c r="A14">
        <v>2</v>
      </c>
      <c r="B14" t="s">
        <v>525</v>
      </c>
    </row>
    <row r="15" spans="1:11" x14ac:dyDescent="0.25">
      <c r="A15">
        <v>3</v>
      </c>
      <c r="B15" t="s">
        <v>526</v>
      </c>
    </row>
    <row r="16" spans="1:11" x14ac:dyDescent="0.25">
      <c r="A16">
        <v>4</v>
      </c>
      <c r="B16" t="s">
        <v>526</v>
      </c>
    </row>
    <row r="17" spans="1:9" x14ac:dyDescent="0.25">
      <c r="A17">
        <v>5</v>
      </c>
      <c r="B17" t="s">
        <v>319</v>
      </c>
    </row>
    <row r="18" spans="1:9" x14ac:dyDescent="0.25">
      <c r="A18">
        <v>6</v>
      </c>
      <c r="B18" t="s">
        <v>323</v>
      </c>
    </row>
    <row r="19" spans="1:9" x14ac:dyDescent="0.25">
      <c r="B19" t="s">
        <v>322</v>
      </c>
    </row>
    <row r="20" spans="1:9" ht="15.75" thickBot="1" x14ac:dyDescent="0.3"/>
    <row r="21" spans="1:9" ht="15.75" thickBot="1" x14ac:dyDescent="0.3">
      <c r="B21" t="s">
        <v>529</v>
      </c>
      <c r="H21" s="77">
        <f>+Datasheet!H5</f>
        <v>80</v>
      </c>
      <c r="I21" t="s">
        <v>309</v>
      </c>
    </row>
    <row r="22" spans="1:9" ht="15.75" thickBot="1" x14ac:dyDescent="0.3">
      <c r="B22" t="s">
        <v>528</v>
      </c>
      <c r="H22" s="78">
        <f>+Datasheet!H4</f>
        <v>15</v>
      </c>
      <c r="I22" t="s">
        <v>314</v>
      </c>
    </row>
    <row r="24" spans="1:9" x14ac:dyDescent="0.25">
      <c r="A24" s="1" t="s">
        <v>530</v>
      </c>
    </row>
    <row r="25" spans="1:9" x14ac:dyDescent="0.25">
      <c r="A25" t="s">
        <v>531</v>
      </c>
    </row>
  </sheetData>
  <sheetProtection algorithmName="SHA-512" hashValue="7tkzikzvLYMiv1QEItOTilXHWDudmyiADE2/uE0npgOb0WEnWuYnuh2R3LAIllpv4xL/i3wCaBCvCNi3RldPeA==" saltValue="PUAb/Z4ueCiHAu89sbzVMQ==" spinCount="100000" sheet="1" objects="1" scenarios="1" selectLockedCells="1"/>
  <pageMargins left="0.70866141732283472" right="0.70866141732283472" top="0.74803149606299213" bottom="0.74803149606299213" header="0.31496062992125984" footer="0.31496062992125984"/>
  <pageSetup paperSize="9" scale="77" orientation="landscape" horizontalDpi="1200" verticalDpi="1200" r:id="rId1"/>
  <headerFooter>
    <oddFooter>&amp;L&amp;F&amp;C&amp;A&amp;R&amp;P van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DB51C-95FC-4567-95D5-B7AC080EDBCC}">
  <sheetPr codeName="Blad4">
    <tabColor rgb="FFFFFF00"/>
    <pageSetUpPr fitToPage="1"/>
  </sheetPr>
  <dimension ref="A1:J38"/>
  <sheetViews>
    <sheetView showGridLines="0" zoomScaleNormal="100" workbookViewId="0">
      <selection activeCell="F15" sqref="F15"/>
    </sheetView>
  </sheetViews>
  <sheetFormatPr defaultRowHeight="15" x14ac:dyDescent="0.25"/>
  <cols>
    <col min="1" max="1" width="2.42578125" customWidth="1"/>
    <col min="2" max="2" width="40.7109375" customWidth="1"/>
    <col min="3" max="3" width="16.42578125" customWidth="1"/>
    <col min="4" max="4" width="8.28515625" customWidth="1"/>
    <col min="5" max="5" width="9.7109375" customWidth="1"/>
    <col min="6" max="9" width="17.7109375" customWidth="1"/>
  </cols>
  <sheetData>
    <row r="1" spans="1:10" ht="23.25" x14ac:dyDescent="0.35">
      <c r="B1" s="134" t="s">
        <v>532</v>
      </c>
    </row>
    <row r="2" spans="1:10" ht="15.75" thickBot="1" x14ac:dyDescent="0.3"/>
    <row r="3" spans="1:10" ht="15" customHeight="1" thickBot="1" x14ac:dyDescent="0.3">
      <c r="F3" s="46" t="s">
        <v>293</v>
      </c>
    </row>
    <row r="4" spans="1:10" ht="45" customHeight="1" thickBot="1" x14ac:dyDescent="0.3">
      <c r="B4" s="211" t="s">
        <v>533</v>
      </c>
      <c r="C4" s="131" t="s">
        <v>313</v>
      </c>
      <c r="F4" s="45" t="s">
        <v>290</v>
      </c>
    </row>
    <row r="5" spans="1:10" ht="28.9" customHeight="1" thickBot="1" x14ac:dyDescent="0.3">
      <c r="B5" s="58" t="s">
        <v>537</v>
      </c>
      <c r="C5" s="61">
        <v>15</v>
      </c>
      <c r="F5" s="47" t="s">
        <v>291</v>
      </c>
    </row>
    <row r="6" spans="1:10" ht="15" customHeight="1" x14ac:dyDescent="0.25"/>
    <row r="7" spans="1:10" ht="16.5" thickBot="1" x14ac:dyDescent="0.3">
      <c r="B7" s="36" t="s">
        <v>284</v>
      </c>
      <c r="F7" s="101" t="s">
        <v>332</v>
      </c>
      <c r="G7" s="101" t="s">
        <v>427</v>
      </c>
      <c r="H7" s="101" t="s">
        <v>285</v>
      </c>
      <c r="I7" s="101" t="s">
        <v>286</v>
      </c>
      <c r="J7" s="107"/>
    </row>
    <row r="8" spans="1:10" ht="15.75" thickBot="1" x14ac:dyDescent="0.3">
      <c r="C8" s="43" t="s">
        <v>282</v>
      </c>
      <c r="D8" s="44" t="s">
        <v>8</v>
      </c>
      <c r="E8" s="94" t="s">
        <v>277</v>
      </c>
      <c r="F8" s="102" t="s">
        <v>288</v>
      </c>
      <c r="G8" s="102" t="s">
        <v>288</v>
      </c>
      <c r="H8" s="102" t="s">
        <v>294</v>
      </c>
      <c r="I8" s="106" t="s">
        <v>295</v>
      </c>
      <c r="J8" s="107"/>
    </row>
    <row r="9" spans="1:10" ht="15.75" thickBot="1" x14ac:dyDescent="0.3">
      <c r="A9">
        <v>1</v>
      </c>
      <c r="B9" s="99" t="s">
        <v>276</v>
      </c>
      <c r="C9" s="70"/>
      <c r="D9" s="79" t="str">
        <f>IFERROR(VLOOKUP($C9,Datasheet!$G$14:$I$26,3)," ")</f>
        <v xml:space="preserve"> </v>
      </c>
      <c r="E9" s="95">
        <f>IFERROR(VLOOKUP($C9,Datasheet!$G$14:$I$26,2),0)</f>
        <v>0</v>
      </c>
      <c r="F9" s="103"/>
      <c r="G9" s="103"/>
      <c r="H9" s="105">
        <f>+G9-F9</f>
        <v>0</v>
      </c>
      <c r="I9" s="105">
        <f>+H9*E9</f>
        <v>0</v>
      </c>
      <c r="J9" s="107"/>
    </row>
    <row r="10" spans="1:10" ht="15.75" thickBot="1" x14ac:dyDescent="0.3">
      <c r="B10" s="12" t="s">
        <v>276</v>
      </c>
      <c r="C10" s="72"/>
      <c r="D10" s="80" t="str">
        <f>IFERROR(VLOOKUP($C10,Datasheet!$G$14:$I$26,3)," ")</f>
        <v xml:space="preserve"> </v>
      </c>
      <c r="E10" s="96">
        <f>IFERROR(VLOOKUP($C10,Datasheet!$G$14:$I$26,2),0)</f>
        <v>0</v>
      </c>
      <c r="F10" s="103"/>
      <c r="G10" s="103"/>
      <c r="H10" s="105">
        <f>+G10-F10</f>
        <v>0</v>
      </c>
      <c r="I10" s="105">
        <f>+H10*E10</f>
        <v>0</v>
      </c>
      <c r="J10" s="107"/>
    </row>
    <row r="11" spans="1:10" ht="15.75" thickBot="1" x14ac:dyDescent="0.3">
      <c r="B11" s="100" t="s">
        <v>276</v>
      </c>
      <c r="C11" s="71"/>
      <c r="D11" s="80" t="str">
        <f>IFERROR(VLOOKUP($C11,Datasheet!$G$14:$I$26,3)," ")</f>
        <v xml:space="preserve"> </v>
      </c>
      <c r="E11" s="96">
        <f>IFERROR(VLOOKUP($C11,Datasheet!$G$14:$I$26,2),0)</f>
        <v>0</v>
      </c>
      <c r="F11" s="103"/>
      <c r="G11" s="103"/>
      <c r="H11" s="105">
        <f>+G11-F11</f>
        <v>0</v>
      </c>
      <c r="I11" s="105">
        <f>+H11*E11</f>
        <v>0</v>
      </c>
      <c r="J11" s="107"/>
    </row>
    <row r="12" spans="1:10" ht="15.75" thickBot="1" x14ac:dyDescent="0.3">
      <c r="C12" s="6"/>
      <c r="D12" s="81"/>
      <c r="E12" s="82"/>
      <c r="F12" s="104"/>
      <c r="G12" s="104"/>
      <c r="H12" s="105"/>
      <c r="I12" s="105"/>
      <c r="J12" s="107"/>
    </row>
    <row r="13" spans="1:10" ht="15.75" thickBot="1" x14ac:dyDescent="0.3">
      <c r="A13">
        <v>2</v>
      </c>
      <c r="B13" s="27" t="s">
        <v>324</v>
      </c>
      <c r="C13" s="72"/>
      <c r="D13" s="83" t="str">
        <f>IFERROR(VLOOKUP($C$13,Datasheet!$G$37:$J$41,2,)," ")</f>
        <v xml:space="preserve"> </v>
      </c>
      <c r="E13" s="96">
        <f>IFERROR(VLOOKUP($C$13,Datasheet!$G$37:$J$41,3,),0)</f>
        <v>0</v>
      </c>
      <c r="F13" s="103"/>
      <c r="G13" s="103"/>
      <c r="H13" s="105">
        <f>+G13-F13</f>
        <v>0</v>
      </c>
      <c r="I13" s="105">
        <f>+H13*E13</f>
        <v>0</v>
      </c>
      <c r="J13" s="107"/>
    </row>
    <row r="14" spans="1:10" ht="15.75" thickBot="1" x14ac:dyDescent="0.3">
      <c r="C14" s="6"/>
      <c r="D14" s="81"/>
      <c r="E14" s="82"/>
      <c r="F14" s="104"/>
      <c r="G14" s="104"/>
      <c r="H14" s="105"/>
      <c r="I14" s="105"/>
      <c r="J14" s="107"/>
    </row>
    <row r="15" spans="1:10" ht="15.75" thickBot="1" x14ac:dyDescent="0.3">
      <c r="A15">
        <v>3</v>
      </c>
      <c r="B15" s="27" t="s">
        <v>325</v>
      </c>
      <c r="C15" s="72"/>
      <c r="D15" s="80" t="str">
        <f>IFERROR(VLOOKUP($C15,Datasheet!$A$7:'Datasheet'!$E$35,2),"")</f>
        <v/>
      </c>
      <c r="E15" s="96">
        <f>IFERROR(VLOOKUP($C$15,Datasheet!$A$7:$E$35,4),0)</f>
        <v>0</v>
      </c>
      <c r="F15" s="103"/>
      <c r="G15" s="103"/>
      <c r="H15" s="105">
        <f>+G15-F15</f>
        <v>0</v>
      </c>
      <c r="I15" s="105">
        <f>+H15*E15</f>
        <v>0</v>
      </c>
      <c r="J15" s="107"/>
    </row>
    <row r="16" spans="1:10" ht="15.75" thickBot="1" x14ac:dyDescent="0.3">
      <c r="C16" s="6"/>
      <c r="D16" s="81"/>
      <c r="E16" s="82"/>
      <c r="F16" s="104"/>
      <c r="G16" s="104"/>
      <c r="H16" s="105"/>
      <c r="I16" s="105"/>
      <c r="J16" s="107"/>
    </row>
    <row r="17" spans="1:10" ht="15.75" thickBot="1" x14ac:dyDescent="0.3">
      <c r="A17">
        <v>4</v>
      </c>
      <c r="B17" s="27" t="s">
        <v>325</v>
      </c>
      <c r="C17" s="72"/>
      <c r="D17" s="80" t="str">
        <f>IFERROR(VLOOKUP($C$17,Datasheet!$A$7:$E$35,2),"")</f>
        <v/>
      </c>
      <c r="E17" s="96">
        <f>IFERROR(VLOOKUP($C$17,Datasheet!$A$7:$E$35,4),0)</f>
        <v>0</v>
      </c>
      <c r="F17" s="103"/>
      <c r="G17" s="103"/>
      <c r="H17" s="105">
        <f>+G17-F17</f>
        <v>0</v>
      </c>
      <c r="I17" s="105">
        <f>+H17*E17</f>
        <v>0</v>
      </c>
      <c r="J17" s="107"/>
    </row>
    <row r="18" spans="1:10" ht="15.75" thickBot="1" x14ac:dyDescent="0.3">
      <c r="C18" s="6"/>
      <c r="E18" s="31"/>
      <c r="F18" s="104"/>
      <c r="G18" s="104"/>
      <c r="H18" s="105"/>
      <c r="I18" s="105"/>
      <c r="J18" s="107"/>
    </row>
    <row r="19" spans="1:10" ht="15.75" thickBot="1" x14ac:dyDescent="0.3">
      <c r="A19">
        <v>5</v>
      </c>
      <c r="B19" s="27" t="s">
        <v>320</v>
      </c>
      <c r="C19" s="74"/>
      <c r="D19" s="76"/>
      <c r="E19" s="97"/>
      <c r="F19" s="103"/>
      <c r="G19" s="103"/>
      <c r="H19" s="105">
        <f>+G19-F19</f>
        <v>0</v>
      </c>
      <c r="I19" s="105">
        <f>+H19*E19</f>
        <v>0</v>
      </c>
      <c r="J19" s="107"/>
    </row>
    <row r="20" spans="1:10" ht="15.75" thickBot="1" x14ac:dyDescent="0.3">
      <c r="B20" t="s">
        <v>302</v>
      </c>
      <c r="C20" s="75"/>
      <c r="E20" s="31"/>
      <c r="F20" s="104"/>
      <c r="G20" s="104"/>
      <c r="H20" s="105"/>
      <c r="I20" s="105"/>
      <c r="J20" s="107"/>
    </row>
    <row r="21" spans="1:10" x14ac:dyDescent="0.25">
      <c r="A21">
        <v>6</v>
      </c>
      <c r="B21" s="3" t="s">
        <v>326</v>
      </c>
      <c r="C21" s="73" t="s">
        <v>283</v>
      </c>
      <c r="D21" s="3" t="s">
        <v>94</v>
      </c>
      <c r="E21" s="98">
        <f>Datasheet!$R$5</f>
        <v>0.14000000000000001</v>
      </c>
      <c r="F21" s="103"/>
      <c r="G21" s="103"/>
      <c r="H21" s="105">
        <f>+G21-F21</f>
        <v>0</v>
      </c>
      <c r="I21" s="105">
        <f>+H21*E21</f>
        <v>0</v>
      </c>
      <c r="J21" s="107"/>
    </row>
    <row r="22" spans="1:10" ht="15.75" thickBot="1" x14ac:dyDescent="0.3">
      <c r="C22" s="6"/>
      <c r="E22" s="49"/>
      <c r="F22" s="48"/>
      <c r="G22" s="48"/>
      <c r="H22" s="63"/>
      <c r="I22" s="64"/>
    </row>
    <row r="23" spans="1:10" ht="15.75" thickBot="1" x14ac:dyDescent="0.3">
      <c r="C23" s="6"/>
      <c r="E23" s="49"/>
      <c r="F23" s="62"/>
      <c r="G23" s="48"/>
      <c r="H23" s="40" t="s">
        <v>536</v>
      </c>
      <c r="I23" s="84">
        <f>SUM(I9:I21)</f>
        <v>0</v>
      </c>
    </row>
    <row r="24" spans="1:10" x14ac:dyDescent="0.25">
      <c r="B24" s="37" t="s">
        <v>303</v>
      </c>
      <c r="C24" s="38"/>
      <c r="D24" s="21"/>
      <c r="E24" s="31"/>
      <c r="F24" s="32"/>
      <c r="G24" s="32"/>
      <c r="H24" s="33"/>
      <c r="I24" s="41"/>
    </row>
    <row r="25" spans="1:10" ht="15.75" thickBot="1" x14ac:dyDescent="0.3">
      <c r="B25" s="25"/>
      <c r="C25" s="6"/>
      <c r="D25" s="26"/>
      <c r="E25" s="31"/>
      <c r="G25" s="32"/>
      <c r="H25" s="33"/>
    </row>
    <row r="26" spans="1:10" ht="15.75" thickBot="1" x14ac:dyDescent="0.3">
      <c r="B26" s="39" t="str">
        <f>IF($I$23&lt;=0,Datasheet!$K$11,Datasheet!$K$12)</f>
        <v>Totale besparing CO2/jaar</v>
      </c>
      <c r="C26" s="85">
        <f>-I23</f>
        <v>0</v>
      </c>
      <c r="D26" s="26" t="s">
        <v>277</v>
      </c>
      <c r="E26" s="31"/>
    </row>
    <row r="27" spans="1:10" ht="15.75" thickBot="1" x14ac:dyDescent="0.3">
      <c r="B27" s="22"/>
      <c r="C27" s="86">
        <f>+C26/1000</f>
        <v>0</v>
      </c>
      <c r="D27" s="24" t="s">
        <v>306</v>
      </c>
      <c r="E27" s="31"/>
    </row>
    <row r="28" spans="1:10" ht="15.75" thickBot="1" x14ac:dyDescent="0.3">
      <c r="C28" s="6"/>
      <c r="E28" s="31"/>
    </row>
    <row r="29" spans="1:10" ht="30.75" thickBot="1" x14ac:dyDescent="0.3">
      <c r="B29" s="92" t="str">
        <f>IF($I$37&lt;=0,Datasheet!$K$21,Datasheet!$K$23)</f>
        <v>Totale CO2 besparing over de opgegeven periode van 15 jaar</v>
      </c>
      <c r="C29" s="85">
        <f>IF($C$5&gt;Datasheet!$H$4,+C27*Datasheet!$H$4,$C$27*$C$5)</f>
        <v>0</v>
      </c>
      <c r="D29" s="55" t="s">
        <v>306</v>
      </c>
    </row>
    <row r="30" spans="1:10" ht="15.75" thickBot="1" x14ac:dyDescent="0.3">
      <c r="C30" s="6"/>
    </row>
    <row r="31" spans="1:10" ht="15.75" thickBot="1" x14ac:dyDescent="0.3">
      <c r="B31" s="28" t="s">
        <v>307</v>
      </c>
      <c r="C31" s="66"/>
      <c r="D31" s="65" t="s">
        <v>308</v>
      </c>
    </row>
    <row r="32" spans="1:10" ht="30.75" thickBot="1" x14ac:dyDescent="0.3">
      <c r="B32" s="22" t="s">
        <v>321</v>
      </c>
      <c r="C32" s="87">
        <f>IFERROR(+C31/C29,0)</f>
        <v>0</v>
      </c>
      <c r="D32" s="67" t="s">
        <v>309</v>
      </c>
    </row>
    <row r="33" spans="2:3" x14ac:dyDescent="0.25">
      <c r="B33" s="88" t="str">
        <f>IF(C32&gt;Datasheet!$H$5,"Let op, kosteneffectiviteit mag maximaal "&amp;Datasheet!$H$5&amp;" euro per ton CO2 zijn !","De kosteneffectiviteit valt binnen de norm")</f>
        <v>De kosteneffectiviteit valt binnen de norm</v>
      </c>
    </row>
    <row r="34" spans="2:3" ht="15.75" thickBot="1" x14ac:dyDescent="0.3"/>
    <row r="35" spans="2:3" x14ac:dyDescent="0.25">
      <c r="B35" s="68" t="s">
        <v>289</v>
      </c>
      <c r="C35" s="6"/>
    </row>
    <row r="36" spans="2:3" ht="15.75" thickBot="1" x14ac:dyDescent="0.3">
      <c r="B36" s="69" t="str">
        <f>Toelichting!K2</f>
        <v>Versie 1 - september 2025</v>
      </c>
      <c r="C36" s="6"/>
    </row>
    <row r="37" spans="2:3" x14ac:dyDescent="0.25">
      <c r="C37" s="6"/>
    </row>
    <row r="38" spans="2:3" x14ac:dyDescent="0.25">
      <c r="C38" s="6"/>
    </row>
  </sheetData>
  <sheetProtection algorithmName="SHA-512" hashValue="6n0NAHtMp6nSiF57jJRY0w6c3lvMr7TDMAfEQa2mZiOVB7c9pHfRxslIoOpvBQUDzYyDGY/JGMwqIcZHCaIfKg==" saltValue="1RLhQFGjtvzh8u/s1Z79AQ==" spinCount="100000" sheet="1" objects="1" scenarios="1" selectLockedCells="1"/>
  <dataConsolidate/>
  <conditionalFormatting sqref="C26:C27">
    <cfRule type="cellIs" dxfId="21" priority="1" operator="lessThan">
      <formula>0</formula>
    </cfRule>
    <cfRule type="cellIs" dxfId="20" priority="2" operator="greaterThan">
      <formula>0</formula>
    </cfRule>
  </conditionalFormatting>
  <conditionalFormatting sqref="C29">
    <cfRule type="cellIs" dxfId="19" priority="21" operator="lessThan">
      <formula>0</formula>
    </cfRule>
    <cfRule type="cellIs" dxfId="18" priority="22" operator="greaterThan">
      <formula>0</formula>
    </cfRule>
  </conditionalFormatting>
  <conditionalFormatting sqref="I9:I11">
    <cfRule type="cellIs" dxfId="15" priority="13" operator="greaterThan">
      <formula>0</formula>
    </cfRule>
    <cfRule type="cellIs" dxfId="14" priority="14" operator="lessThan">
      <formula>0</formula>
    </cfRule>
  </conditionalFormatting>
  <conditionalFormatting sqref="I13">
    <cfRule type="cellIs" dxfId="13" priority="11" operator="greaterThan">
      <formula>0</formula>
    </cfRule>
    <cfRule type="cellIs" dxfId="12" priority="12" operator="lessThan">
      <formula>0</formula>
    </cfRule>
  </conditionalFormatting>
  <conditionalFormatting sqref="I15">
    <cfRule type="cellIs" dxfId="11" priority="9" operator="greaterThan">
      <formula>0</formula>
    </cfRule>
    <cfRule type="cellIs" dxfId="10" priority="10" operator="lessThan">
      <formula>0</formula>
    </cfRule>
  </conditionalFormatting>
  <conditionalFormatting sqref="I17">
    <cfRule type="cellIs" dxfId="9" priority="7" operator="greaterThan">
      <formula>0</formula>
    </cfRule>
    <cfRule type="cellIs" dxfId="8" priority="8" operator="lessThan">
      <formula>0</formula>
    </cfRule>
  </conditionalFormatting>
  <conditionalFormatting sqref="I19">
    <cfRule type="cellIs" dxfId="7" priority="5" operator="greaterThan">
      <formula>0</formula>
    </cfRule>
    <cfRule type="cellIs" dxfId="6" priority="6" operator="lessThan">
      <formula>0</formula>
    </cfRule>
  </conditionalFormatting>
  <conditionalFormatting sqref="I21">
    <cfRule type="cellIs" dxfId="5" priority="3" operator="greaterThan">
      <formula>0</formula>
    </cfRule>
    <cfRule type="cellIs" dxfId="4" priority="4" operator="lessThan">
      <formula>0</formula>
    </cfRule>
  </conditionalFormatting>
  <pageMargins left="0.70866141732283472" right="0.70866141732283472" top="0.74803149606299213" bottom="0.74803149606299213" header="0.31496062992125984" footer="0.31496062992125984"/>
  <pageSetup paperSize="9" scale="71" fitToHeight="0" orientation="landscape" horizontalDpi="1200" verticalDpi="1200" r:id="rId1"/>
  <headerFooter>
    <oddFooter>&amp;L&amp;F&amp;C&amp;A&amp;R&amp;P van &amp;N</oddFooter>
  </headerFooter>
  <extLst>
    <ext xmlns:x14="http://schemas.microsoft.com/office/spreadsheetml/2009/9/main" uri="{78C0D931-6437-407d-A8EE-F0AAD7539E65}">
      <x14:conditionalFormattings>
        <x14:conditionalFormatting xmlns:xm="http://schemas.microsoft.com/office/excel/2006/main">
          <x14:cfRule type="cellIs" priority="30" operator="greaterThan" id="{FC80DC17-6DF6-4D52-96B3-F8AE9A489F59}">
            <xm:f>Datasheet!$H$5</xm:f>
            <x14:dxf>
              <fill>
                <patternFill>
                  <bgColor rgb="FFFF0000"/>
                </patternFill>
              </fill>
            </x14:dxf>
          </x14:cfRule>
          <x14:cfRule type="cellIs" priority="31" operator="lessThan" id="{6B3ED1FF-C98D-480F-A31B-AA3EAD3E46E9}">
            <xm:f>Datasheet!$H$5</xm:f>
            <x14:dxf>
              <fill>
                <patternFill>
                  <bgColor rgb="FF92D050"/>
                </patternFill>
              </fill>
            </x14:dxf>
          </x14:cfRule>
          <xm:sqref>C32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A50DD52E-2544-4D01-AEA2-F94E50C1EC99}">
          <x14:formula1>
            <xm:f>Datasheet!$G$14:$G$27</xm:f>
          </x14:formula1>
          <xm:sqref>C9:C11</xm:sqref>
        </x14:dataValidation>
        <x14:dataValidation type="list" allowBlank="1" showInputMessage="1" showErrorMessage="1" xr:uid="{00216725-6C14-4B73-A37A-853D7CDEECC5}">
          <x14:formula1>
            <xm:f>Datasheet!$G$37:$G$41</xm:f>
          </x14:formula1>
          <xm:sqref>C13</xm:sqref>
        </x14:dataValidation>
        <x14:dataValidation type="list" allowBlank="1" showInputMessage="1" showErrorMessage="1" xr:uid="{75C13D07-D136-42AA-BB9C-F20A4CF228E4}">
          <x14:formula1>
            <xm:f>Datasheet!$A$7:$A$35</xm:f>
          </x14:formula1>
          <xm:sqref>C15 C17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8D806E-43EF-407A-86D9-61AA5CCDC393}">
  <sheetPr codeName="Blad5">
    <tabColor rgb="FFFFFF00"/>
  </sheetPr>
  <dimension ref="A1:H41"/>
  <sheetViews>
    <sheetView showGridLines="0" zoomScaleNormal="100" workbookViewId="0">
      <selection activeCell="F9" sqref="F9"/>
    </sheetView>
  </sheetViews>
  <sheetFormatPr defaultRowHeight="15" x14ac:dyDescent="0.25"/>
  <cols>
    <col min="1" max="1" width="2.42578125" customWidth="1"/>
    <col min="2" max="2" width="40.7109375" customWidth="1"/>
    <col min="3" max="3" width="16.42578125" customWidth="1"/>
    <col min="4" max="4" width="8.28515625" customWidth="1"/>
    <col min="5" max="5" width="9.7109375" customWidth="1"/>
    <col min="6" max="7" width="17.7109375" customWidth="1"/>
  </cols>
  <sheetData>
    <row r="1" spans="1:8" ht="23.25" x14ac:dyDescent="0.35">
      <c r="B1" s="134" t="s">
        <v>532</v>
      </c>
    </row>
    <row r="2" spans="1:8" ht="15.75" thickBot="1" x14ac:dyDescent="0.3"/>
    <row r="3" spans="1:8" ht="15" customHeight="1" thickBot="1" x14ac:dyDescent="0.3">
      <c r="F3" s="46" t="s">
        <v>293</v>
      </c>
    </row>
    <row r="4" spans="1:8" ht="45" customHeight="1" thickBot="1" x14ac:dyDescent="0.35">
      <c r="B4" s="211" t="s">
        <v>534</v>
      </c>
      <c r="C4" s="133" t="s">
        <v>313</v>
      </c>
      <c r="F4" s="45" t="s">
        <v>290</v>
      </c>
    </row>
    <row r="5" spans="1:8" ht="28.9" customHeight="1" thickBot="1" x14ac:dyDescent="0.3">
      <c r="B5" s="58"/>
      <c r="C5" s="130"/>
      <c r="F5" s="47" t="s">
        <v>291</v>
      </c>
    </row>
    <row r="6" spans="1:8" ht="15" customHeight="1" x14ac:dyDescent="0.25"/>
    <row r="7" spans="1:8" ht="16.5" thickBot="1" x14ac:dyDescent="0.3">
      <c r="B7" s="36" t="s">
        <v>284</v>
      </c>
      <c r="F7" s="101" t="s">
        <v>431</v>
      </c>
      <c r="G7" s="101" t="s">
        <v>286</v>
      </c>
      <c r="H7" s="107"/>
    </row>
    <row r="8" spans="1:8" ht="15.75" thickBot="1" x14ac:dyDescent="0.3">
      <c r="C8" s="43" t="s">
        <v>282</v>
      </c>
      <c r="D8" s="44" t="s">
        <v>8</v>
      </c>
      <c r="E8" s="94" t="s">
        <v>277</v>
      </c>
      <c r="F8" s="102" t="s">
        <v>288</v>
      </c>
      <c r="G8" s="106" t="s">
        <v>295</v>
      </c>
      <c r="H8" s="107"/>
    </row>
    <row r="9" spans="1:8" ht="15.75" thickBot="1" x14ac:dyDescent="0.3">
      <c r="A9">
        <v>1</v>
      </c>
      <c r="B9" s="99" t="s">
        <v>276</v>
      </c>
      <c r="C9" s="70"/>
      <c r="D9" s="79" t="str">
        <f>IFERROR(VLOOKUP($C9,Datasheet!$G$14:$I$26,3)," ")</f>
        <v xml:space="preserve"> </v>
      </c>
      <c r="E9" s="95">
        <f>IFERROR(VLOOKUP($C9,Datasheet!$G$14:$I$26,2),0)</f>
        <v>0</v>
      </c>
      <c r="F9" s="103"/>
      <c r="G9" s="105">
        <f>+F9*E9</f>
        <v>0</v>
      </c>
      <c r="H9" s="107"/>
    </row>
    <row r="10" spans="1:8" ht="15.75" thickBot="1" x14ac:dyDescent="0.3">
      <c r="B10" s="12" t="s">
        <v>276</v>
      </c>
      <c r="C10" s="72"/>
      <c r="D10" s="80" t="str">
        <f>IFERROR(VLOOKUP($C10,Datasheet!$G$14:$I$26,3)," ")</f>
        <v xml:space="preserve"> </v>
      </c>
      <c r="E10" s="96">
        <f>IFERROR(VLOOKUP($C10,Datasheet!$G$14:$I$26,2),0)</f>
        <v>0</v>
      </c>
      <c r="F10" s="103"/>
      <c r="G10" s="105">
        <f t="shared" ref="G10:G21" si="0">+F10*E10</f>
        <v>0</v>
      </c>
      <c r="H10" s="107"/>
    </row>
    <row r="11" spans="1:8" ht="15.75" thickBot="1" x14ac:dyDescent="0.3">
      <c r="B11" s="100" t="s">
        <v>276</v>
      </c>
      <c r="C11" s="71"/>
      <c r="D11" s="80" t="str">
        <f>IFERROR(VLOOKUP($C11,Datasheet!$G$14:$I$26,3)," ")</f>
        <v xml:space="preserve"> </v>
      </c>
      <c r="E11" s="96">
        <f>IFERROR(VLOOKUP($C11,Datasheet!$G$14:$I$26,2),0)</f>
        <v>0</v>
      </c>
      <c r="F11" s="103"/>
      <c r="G11" s="105">
        <f t="shared" si="0"/>
        <v>0</v>
      </c>
      <c r="H11" s="107"/>
    </row>
    <row r="12" spans="1:8" ht="15.75" thickBot="1" x14ac:dyDescent="0.3">
      <c r="C12" s="6"/>
      <c r="D12" s="81"/>
      <c r="E12" s="82"/>
      <c r="F12" s="104"/>
      <c r="G12" s="105">
        <f t="shared" si="0"/>
        <v>0</v>
      </c>
      <c r="H12" s="107"/>
    </row>
    <row r="13" spans="1:8" ht="15.75" thickBot="1" x14ac:dyDescent="0.3">
      <c r="A13">
        <v>2</v>
      </c>
      <c r="B13" s="27" t="s">
        <v>324</v>
      </c>
      <c r="C13" s="72"/>
      <c r="D13" s="83" t="str">
        <f>IFERROR(VLOOKUP($C$13,Datasheet!$G$37:$J$41,2,)," ")</f>
        <v xml:space="preserve"> </v>
      </c>
      <c r="E13" s="96">
        <f>IFERROR(VLOOKUP($C$13,Datasheet!$G$37:$J$41,3,),0)</f>
        <v>0</v>
      </c>
      <c r="F13" s="103"/>
      <c r="G13" s="105">
        <f t="shared" si="0"/>
        <v>0</v>
      </c>
      <c r="H13" s="107"/>
    </row>
    <row r="14" spans="1:8" ht="15.75" thickBot="1" x14ac:dyDescent="0.3">
      <c r="C14" s="6"/>
      <c r="D14" s="81"/>
      <c r="E14" s="82"/>
      <c r="F14" s="104"/>
      <c r="G14" s="105">
        <f t="shared" si="0"/>
        <v>0</v>
      </c>
      <c r="H14" s="107"/>
    </row>
    <row r="15" spans="1:8" ht="15.75" thickBot="1" x14ac:dyDescent="0.3">
      <c r="A15">
        <v>3</v>
      </c>
      <c r="B15" s="27" t="s">
        <v>325</v>
      </c>
      <c r="C15" s="72"/>
      <c r="D15" s="80" t="str">
        <f>IFERROR(VLOOKUP($C15,Datasheet!$A$7:'Datasheet'!$E$35,2),"")</f>
        <v/>
      </c>
      <c r="E15" s="96">
        <f>IFERROR(VLOOKUP($C$15,Datasheet!$A$7:$E$35,4),0)</f>
        <v>0</v>
      </c>
      <c r="F15" s="103"/>
      <c r="G15" s="105">
        <f t="shared" si="0"/>
        <v>0</v>
      </c>
      <c r="H15" s="107"/>
    </row>
    <row r="16" spans="1:8" ht="15.75" thickBot="1" x14ac:dyDescent="0.3">
      <c r="C16" s="6"/>
      <c r="D16" s="81"/>
      <c r="E16" s="82"/>
      <c r="F16" s="104"/>
      <c r="G16" s="105">
        <f t="shared" si="0"/>
        <v>0</v>
      </c>
      <c r="H16" s="107"/>
    </row>
    <row r="17" spans="1:8" ht="15.75" thickBot="1" x14ac:dyDescent="0.3">
      <c r="A17">
        <v>4</v>
      </c>
      <c r="B17" s="27" t="s">
        <v>325</v>
      </c>
      <c r="C17" s="72"/>
      <c r="D17" s="80" t="str">
        <f>IFERROR(VLOOKUP($C$17,Datasheet!$A$7:$E$35,2),"")</f>
        <v/>
      </c>
      <c r="E17" s="96">
        <f>IFERROR(VLOOKUP($C$17,Datasheet!$A$7:$E$35,4),0)</f>
        <v>0</v>
      </c>
      <c r="F17" s="103"/>
      <c r="G17" s="105">
        <f t="shared" si="0"/>
        <v>0</v>
      </c>
      <c r="H17" s="107"/>
    </row>
    <row r="18" spans="1:8" ht="15.75" thickBot="1" x14ac:dyDescent="0.3">
      <c r="C18" s="6"/>
      <c r="E18" s="31"/>
      <c r="F18" s="104"/>
      <c r="G18" s="105">
        <f t="shared" si="0"/>
        <v>0</v>
      </c>
      <c r="H18" s="107"/>
    </row>
    <row r="19" spans="1:8" ht="15.75" thickBot="1" x14ac:dyDescent="0.3">
      <c r="A19">
        <v>5</v>
      </c>
      <c r="B19" s="27" t="s">
        <v>320</v>
      </c>
      <c r="C19" s="74"/>
      <c r="D19" s="76"/>
      <c r="E19" s="97"/>
      <c r="F19" s="103"/>
      <c r="G19" s="105">
        <f t="shared" si="0"/>
        <v>0</v>
      </c>
      <c r="H19" s="107"/>
    </row>
    <row r="20" spans="1:8" ht="15.75" thickBot="1" x14ac:dyDescent="0.3">
      <c r="B20" t="s">
        <v>302</v>
      </c>
      <c r="C20" s="75"/>
      <c r="E20" s="31"/>
      <c r="F20" s="104"/>
      <c r="G20" s="105">
        <f t="shared" si="0"/>
        <v>0</v>
      </c>
      <c r="H20" s="107"/>
    </row>
    <row r="21" spans="1:8" x14ac:dyDescent="0.25">
      <c r="A21">
        <v>6</v>
      </c>
      <c r="B21" s="3" t="s">
        <v>326</v>
      </c>
      <c r="C21" s="73" t="s">
        <v>283</v>
      </c>
      <c r="D21" s="3" t="s">
        <v>94</v>
      </c>
      <c r="E21" s="98">
        <f>Datasheet!$R$5</f>
        <v>0.14000000000000001</v>
      </c>
      <c r="F21" s="103"/>
      <c r="G21" s="105">
        <f t="shared" si="0"/>
        <v>0</v>
      </c>
      <c r="H21" s="107"/>
    </row>
    <row r="22" spans="1:8" ht="15.75" thickBot="1" x14ac:dyDescent="0.3">
      <c r="C22" s="6"/>
      <c r="E22" s="49"/>
      <c r="F22" s="48"/>
      <c r="G22" s="64"/>
    </row>
    <row r="23" spans="1:8" ht="30.75" thickBot="1" x14ac:dyDescent="0.3">
      <c r="F23" s="137" t="s">
        <v>535</v>
      </c>
      <c r="G23" s="84">
        <f>SUM(G9:G21)</f>
        <v>0</v>
      </c>
    </row>
    <row r="24" spans="1:8" x14ac:dyDescent="0.25">
      <c r="F24" s="212"/>
      <c r="G24" s="41"/>
    </row>
    <row r="25" spans="1:8" x14ac:dyDescent="0.25">
      <c r="B25" t="s">
        <v>432</v>
      </c>
      <c r="C25" s="135">
        <f>Kosteneffectiviteit!E9*Kosteneffectiviteit!G9+Kosteneffectiviteit!E10*Kosteneffectiviteit!G10+Kosteneffectiviteit!E11*Kosteneffectiviteit!G11+Kosteneffectiviteit!E13*Kosteneffectiviteit!G13+Kosteneffectiviteit!E15*Kosteneffectiviteit!G15+Kosteneffectiviteit!E17*Kosteneffectiviteit!G17+Kosteneffectiviteit!E19*Kosteneffectiviteit!G19+Kosteneffectiviteit!E21*Kosteneffectiviteit!G21</f>
        <v>0</v>
      </c>
      <c r="D25" t="s">
        <v>277</v>
      </c>
      <c r="F25" s="132"/>
      <c r="G25" s="41"/>
    </row>
    <row r="26" spans="1:8" ht="30" x14ac:dyDescent="0.25">
      <c r="B26" s="6" t="s">
        <v>538</v>
      </c>
      <c r="C26" s="136">
        <f>G23-C25</f>
        <v>0</v>
      </c>
      <c r="D26" t="s">
        <v>277</v>
      </c>
      <c r="F26" s="132"/>
      <c r="G26" s="41"/>
    </row>
    <row r="27" spans="1:8" ht="15.75" thickBot="1" x14ac:dyDescent="0.3">
      <c r="C27" s="6"/>
      <c r="E27" s="49"/>
      <c r="F27" s="32"/>
      <c r="G27" s="41"/>
    </row>
    <row r="28" spans="1:8" x14ac:dyDescent="0.25">
      <c r="B28" s="37" t="s">
        <v>303</v>
      </c>
      <c r="C28" s="38"/>
      <c r="D28" s="21"/>
      <c r="E28" s="31"/>
    </row>
    <row r="29" spans="1:8" ht="15.75" thickBot="1" x14ac:dyDescent="0.3">
      <c r="B29" s="25"/>
      <c r="C29" s="6"/>
      <c r="D29" s="26"/>
      <c r="E29" s="31"/>
    </row>
    <row r="30" spans="1:8" ht="15.75" thickBot="1" x14ac:dyDescent="0.3">
      <c r="B30" s="39" t="str">
        <f>IF($G$23&lt;=0,Datasheet!$K$11,Datasheet!$K$12)</f>
        <v>Totale besparing CO2/jaar</v>
      </c>
      <c r="C30" s="85">
        <f>C26</f>
        <v>0</v>
      </c>
      <c r="D30" s="26" t="s">
        <v>277</v>
      </c>
      <c r="E30" s="31"/>
    </row>
    <row r="31" spans="1:8" ht="15.75" thickBot="1" x14ac:dyDescent="0.3">
      <c r="B31" s="22"/>
      <c r="C31" s="86">
        <f>+C30/1000</f>
        <v>0</v>
      </c>
      <c r="D31" s="24" t="s">
        <v>306</v>
      </c>
      <c r="E31" s="31"/>
    </row>
    <row r="32" spans="1:8" x14ac:dyDescent="0.25">
      <c r="C32" s="6"/>
      <c r="E32" s="31"/>
    </row>
    <row r="33" spans="2:3" x14ac:dyDescent="0.25">
      <c r="C33" s="6"/>
    </row>
    <row r="34" spans="2:3" x14ac:dyDescent="0.25">
      <c r="C34" s="6"/>
    </row>
    <row r="35" spans="2:3" x14ac:dyDescent="0.25">
      <c r="C35" s="6"/>
    </row>
    <row r="36" spans="2:3" x14ac:dyDescent="0.25">
      <c r="C36" s="6"/>
    </row>
    <row r="37" spans="2:3" ht="15.75" thickBot="1" x14ac:dyDescent="0.3">
      <c r="C37" s="6"/>
    </row>
    <row r="38" spans="2:3" x14ac:dyDescent="0.25">
      <c r="B38" s="68" t="s">
        <v>289</v>
      </c>
      <c r="C38" s="6"/>
    </row>
    <row r="39" spans="2:3" ht="15.75" thickBot="1" x14ac:dyDescent="0.3">
      <c r="B39" s="69" t="str">
        <f>Toelichting!K2</f>
        <v>Versie 1 - september 2025</v>
      </c>
      <c r="C39" s="6"/>
    </row>
    <row r="40" spans="2:3" x14ac:dyDescent="0.25">
      <c r="C40" s="6"/>
    </row>
    <row r="41" spans="2:3" x14ac:dyDescent="0.25">
      <c r="C41" s="6"/>
    </row>
  </sheetData>
  <sheetProtection algorithmName="SHA-512" hashValue="HXr71weUAeaLqAeI2McaZcorMb+Fz8BX8m8nB+48CfVY1G6u8M3oVybPd1YDDy21wx/qqcDcX2cjd2fgmhSbtw==" saltValue="4v0unD6tmRtuSpHhQUgv4Q==" spinCount="100000" sheet="1" objects="1" scenarios="1" selectLockedCells="1"/>
  <dataConsolidate/>
  <conditionalFormatting sqref="C30:C31">
    <cfRule type="cellIs" dxfId="3" priority="1" operator="lessThan">
      <formula>0</formula>
    </cfRule>
    <cfRule type="cellIs" dxfId="2" priority="2" operator="greaterThan">
      <formula>0</formula>
    </cfRule>
  </conditionalFormatting>
  <conditionalFormatting sqref="G9:G21">
    <cfRule type="cellIs" dxfId="1" priority="15" operator="greaterThan">
      <formula>0</formula>
    </cfRule>
    <cfRule type="cellIs" dxfId="0" priority="16" operator="lessThan">
      <formula>0</formula>
    </cfRule>
  </conditionalFormatting>
  <pageMargins left="0.70866141732283472" right="0.70866141732283472" top="0.74803149606299213" bottom="0.74803149606299213" header="0.31496062992125984" footer="0.31496062992125984"/>
  <pageSetup paperSize="9" scale="68" orientation="landscape" horizontalDpi="1200" verticalDpi="1200" r:id="rId1"/>
  <headerFooter>
    <oddFooter>&amp;L&amp;F&amp;C&amp;A&amp;R&amp;P van &amp;N</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r:uid="{78BF642C-E239-4C3D-B5AF-0179B71064AE}">
          <x14:formula1>
            <xm:f>Datasheet!$A$7:$A$35</xm:f>
          </x14:formula1>
          <xm:sqref>C15 C17</xm:sqref>
        </x14:dataValidation>
        <x14:dataValidation type="list" allowBlank="1" showInputMessage="1" showErrorMessage="1" xr:uid="{AC6D83BF-3F6D-43DB-83C1-DDCF93928BF0}">
          <x14:formula1>
            <xm:f>Datasheet!$G$37:$G$41</xm:f>
          </x14:formula1>
          <xm:sqref>C13</xm:sqref>
        </x14:dataValidation>
        <x14:dataValidation type="list" allowBlank="1" showInputMessage="1" showErrorMessage="1" xr:uid="{CCB6163F-6993-4D2D-88BD-55DE52B6E54F}">
          <x14:formula1>
            <xm:f>Datasheet!$G$14:$G$27</xm:f>
          </x14:formula1>
          <xm:sqref>C9:C11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3CCE63-3960-4C4F-8CD5-FD3B73CD0EE0}">
  <sheetPr>
    <tabColor rgb="FF92D050"/>
    <pageSetUpPr fitToPage="1"/>
  </sheetPr>
  <dimension ref="A1:V214"/>
  <sheetViews>
    <sheetView zoomScaleNormal="100" workbookViewId="0">
      <pane xSplit="4" ySplit="2" topLeftCell="E4" activePane="bottomRight" state="frozen"/>
      <selection pane="topRight" activeCell="E1" sqref="E1"/>
      <selection pane="bottomLeft" activeCell="A3" sqref="A3"/>
      <selection pane="bottomRight" activeCell="E9" sqref="E9"/>
    </sheetView>
  </sheetViews>
  <sheetFormatPr defaultColWidth="10.28515625" defaultRowHeight="11.25" x14ac:dyDescent="0.15"/>
  <cols>
    <col min="1" max="1" width="24.7109375" style="193" customWidth="1"/>
    <col min="2" max="2" width="11.85546875" style="154" customWidth="1"/>
    <col min="3" max="3" width="11.42578125" style="154" customWidth="1"/>
    <col min="4" max="4" width="17.42578125" style="154" customWidth="1"/>
    <col min="5" max="6" width="11.140625" style="154" customWidth="1"/>
    <col min="7" max="7" width="11.5703125" style="154" customWidth="1"/>
    <col min="8" max="8" width="18.5703125" style="179" customWidth="1"/>
    <col min="9" max="9" width="12.28515625" style="179" customWidth="1"/>
    <col min="10" max="10" width="80.42578125" style="179" customWidth="1"/>
    <col min="11" max="11" width="10.28515625" style="154"/>
    <col min="12" max="12" width="2" style="154" customWidth="1"/>
    <col min="13" max="13" width="10.28515625" style="154"/>
    <col min="14" max="14" width="31.42578125" style="154" customWidth="1"/>
    <col min="15" max="16384" width="10.28515625" style="154"/>
  </cols>
  <sheetData>
    <row r="1" spans="1:21" s="144" customFormat="1" x14ac:dyDescent="0.15">
      <c r="A1" s="140"/>
      <c r="B1" s="141"/>
      <c r="C1" s="141"/>
      <c r="D1" s="141"/>
      <c r="E1" s="141"/>
      <c r="F1" s="141"/>
      <c r="G1" s="141"/>
      <c r="H1" s="142"/>
      <c r="I1" s="142"/>
      <c r="J1" s="143"/>
      <c r="K1" s="141"/>
    </row>
    <row r="2" spans="1:21" s="144" customFormat="1" ht="45" x14ac:dyDescent="0.15">
      <c r="A2" s="145" t="s">
        <v>7</v>
      </c>
      <c r="B2" s="145"/>
      <c r="C2" s="145"/>
      <c r="D2" s="145" t="s">
        <v>8</v>
      </c>
      <c r="E2" s="145" t="s">
        <v>9</v>
      </c>
      <c r="F2" s="145" t="s">
        <v>10</v>
      </c>
      <c r="G2" s="145" t="s">
        <v>11</v>
      </c>
      <c r="H2" s="146" t="s">
        <v>12</v>
      </c>
      <c r="I2" s="146" t="s">
        <v>439</v>
      </c>
      <c r="J2" s="145" t="s">
        <v>13</v>
      </c>
      <c r="K2" s="145" t="s">
        <v>14</v>
      </c>
      <c r="N2" s="147"/>
    </row>
    <row r="3" spans="1:21" s="144" customFormat="1" x14ac:dyDescent="0.15">
      <c r="A3" s="148"/>
      <c r="B3" s="149"/>
      <c r="C3" s="149"/>
      <c r="D3" s="149"/>
      <c r="E3" s="149"/>
      <c r="F3" s="149"/>
      <c r="G3" s="149"/>
      <c r="H3" s="149"/>
      <c r="I3" s="149"/>
      <c r="J3" s="149"/>
      <c r="K3" s="150"/>
      <c r="N3" s="151"/>
    </row>
    <row r="4" spans="1:21" s="152" customFormat="1" ht="179.25" customHeight="1" x14ac:dyDescent="0.15">
      <c r="A4" s="219" t="s">
        <v>440</v>
      </c>
      <c r="B4" s="220"/>
      <c r="C4" s="220"/>
      <c r="D4" s="220"/>
      <c r="E4" s="220"/>
      <c r="F4" s="220"/>
      <c r="G4" s="220"/>
      <c r="H4" s="220"/>
      <c r="I4" s="220"/>
      <c r="J4" s="220"/>
      <c r="K4" s="221"/>
      <c r="N4" s="153"/>
      <c r="O4" s="151"/>
      <c r="Q4" s="151"/>
    </row>
    <row r="5" spans="1:21" x14ac:dyDescent="0.15">
      <c r="A5" s="222" t="s">
        <v>15</v>
      </c>
      <c r="B5" s="223"/>
      <c r="C5" s="223"/>
      <c r="D5" s="223"/>
      <c r="E5" s="223"/>
      <c r="F5" s="223"/>
      <c r="G5" s="223"/>
      <c r="H5" s="223"/>
      <c r="I5" s="223"/>
      <c r="J5" s="223"/>
      <c r="K5" s="224"/>
    </row>
    <row r="6" spans="1:21" ht="33.75" x14ac:dyDescent="0.15">
      <c r="A6" s="155"/>
      <c r="B6" s="156" t="s">
        <v>111</v>
      </c>
      <c r="C6" s="156" t="s">
        <v>334</v>
      </c>
      <c r="D6" s="156" t="s">
        <v>17</v>
      </c>
      <c r="E6" s="157">
        <v>2.7970000000000002</v>
      </c>
      <c r="F6" s="158">
        <v>2.1389999999999998</v>
      </c>
      <c r="G6" s="159">
        <v>0.65800000000000003</v>
      </c>
      <c r="H6" s="157" t="s">
        <v>441</v>
      </c>
      <c r="I6" s="157">
        <v>0.14899999999999999</v>
      </c>
      <c r="J6" s="160" t="s">
        <v>442</v>
      </c>
      <c r="K6" s="157" t="s">
        <v>443</v>
      </c>
      <c r="O6" s="144"/>
      <c r="P6" s="144"/>
      <c r="T6" s="144"/>
      <c r="U6" s="144"/>
    </row>
    <row r="7" spans="1:21" ht="33.75" x14ac:dyDescent="0.15">
      <c r="A7" s="155"/>
      <c r="B7" s="156" t="s">
        <v>111</v>
      </c>
      <c r="C7" s="156" t="s">
        <v>336</v>
      </c>
      <c r="D7" s="156" t="s">
        <v>17</v>
      </c>
      <c r="E7" s="157">
        <v>3.0590000000000002</v>
      </c>
      <c r="F7" s="158">
        <v>2.3740000000000001</v>
      </c>
      <c r="G7" s="159">
        <v>0.68500000000000005</v>
      </c>
      <c r="H7" s="157" t="s">
        <v>441</v>
      </c>
      <c r="I7" s="157">
        <v>0</v>
      </c>
      <c r="J7" s="160" t="s">
        <v>444</v>
      </c>
      <c r="K7" s="157" t="s">
        <v>443</v>
      </c>
      <c r="O7" s="144"/>
      <c r="P7" s="144"/>
      <c r="T7" s="144"/>
      <c r="U7" s="144"/>
    </row>
    <row r="8" spans="1:21" ht="123.75" x14ac:dyDescent="0.15">
      <c r="A8" s="155"/>
      <c r="B8" s="156" t="s">
        <v>337</v>
      </c>
      <c r="C8" s="156" t="s">
        <v>445</v>
      </c>
      <c r="D8" s="156" t="s">
        <v>17</v>
      </c>
      <c r="E8" s="159">
        <v>0.436</v>
      </c>
      <c r="F8" s="158">
        <v>1.9E-2</v>
      </c>
      <c r="G8" s="159">
        <v>0.41699999999999998</v>
      </c>
      <c r="H8" s="157" t="s">
        <v>441</v>
      </c>
      <c r="I8" s="159">
        <v>1.49</v>
      </c>
      <c r="J8" s="160" t="s">
        <v>446</v>
      </c>
      <c r="K8" s="157" t="s">
        <v>443</v>
      </c>
      <c r="N8" s="165"/>
      <c r="O8" s="144"/>
      <c r="P8" s="144"/>
      <c r="T8" s="144"/>
      <c r="U8" s="144"/>
    </row>
    <row r="9" spans="1:21" ht="135" x14ac:dyDescent="0.15">
      <c r="A9" s="155"/>
      <c r="B9" s="156" t="s">
        <v>337</v>
      </c>
      <c r="C9" s="156" t="s">
        <v>338</v>
      </c>
      <c r="D9" s="156" t="s">
        <v>17</v>
      </c>
      <c r="E9" s="159">
        <v>0.83</v>
      </c>
      <c r="F9" s="158">
        <v>0.372</v>
      </c>
      <c r="G9" s="159">
        <v>0.45800000000000002</v>
      </c>
      <c r="H9" s="157" t="s">
        <v>441</v>
      </c>
      <c r="I9" s="157">
        <v>1.266</v>
      </c>
      <c r="J9" s="160" t="s">
        <v>447</v>
      </c>
      <c r="K9" s="157" t="s">
        <v>443</v>
      </c>
      <c r="N9" s="144"/>
      <c r="O9" s="144"/>
      <c r="P9" s="144"/>
      <c r="T9" s="144"/>
      <c r="U9" s="144"/>
    </row>
    <row r="10" spans="1:21" ht="33.75" x14ac:dyDescent="0.15">
      <c r="A10" s="155"/>
      <c r="B10" s="156" t="s">
        <v>339</v>
      </c>
      <c r="C10" s="156" t="s">
        <v>340</v>
      </c>
      <c r="D10" s="156" t="s">
        <v>17</v>
      </c>
      <c r="E10" s="157">
        <v>3.2509999999999999</v>
      </c>
      <c r="F10" s="158">
        <v>2.4620000000000002</v>
      </c>
      <c r="G10" s="159">
        <v>0.78800000000000003</v>
      </c>
      <c r="H10" s="157" t="s">
        <v>441</v>
      </c>
      <c r="I10" s="157">
        <v>0.17599999999999999</v>
      </c>
      <c r="J10" s="160" t="s">
        <v>448</v>
      </c>
      <c r="K10" s="157" t="s">
        <v>443</v>
      </c>
      <c r="N10" s="144"/>
      <c r="O10" s="144"/>
      <c r="P10" s="144"/>
      <c r="T10" s="144"/>
      <c r="U10" s="144"/>
    </row>
    <row r="11" spans="1:21" ht="33.75" x14ac:dyDescent="0.15">
      <c r="A11" s="155"/>
      <c r="B11" s="159" t="s">
        <v>339</v>
      </c>
      <c r="C11" s="159" t="s">
        <v>449</v>
      </c>
      <c r="D11" s="159" t="s">
        <v>17</v>
      </c>
      <c r="E11" s="157">
        <v>2.552</v>
      </c>
      <c r="F11" s="158">
        <v>1.8580000000000001</v>
      </c>
      <c r="G11" s="159">
        <v>0.69399999999999995</v>
      </c>
      <c r="H11" s="157" t="s">
        <v>441</v>
      </c>
      <c r="I11" s="157">
        <v>0.73399999999999999</v>
      </c>
      <c r="J11" s="160" t="s">
        <v>450</v>
      </c>
      <c r="K11" s="157" t="s">
        <v>443</v>
      </c>
      <c r="N11" s="144"/>
      <c r="O11" s="144"/>
      <c r="P11" s="144"/>
      <c r="T11" s="144"/>
      <c r="U11" s="144"/>
    </row>
    <row r="12" spans="1:21" ht="22.5" x14ac:dyDescent="0.15">
      <c r="A12" s="155"/>
      <c r="B12" s="156" t="s">
        <v>116</v>
      </c>
      <c r="C12" s="156" t="s">
        <v>336</v>
      </c>
      <c r="D12" s="156" t="s">
        <v>17</v>
      </c>
      <c r="E12" s="157">
        <v>3.4620000000000002</v>
      </c>
      <c r="F12" s="158">
        <v>2.6459999999999999</v>
      </c>
      <c r="G12" s="156">
        <v>0.81599999999999995</v>
      </c>
      <c r="H12" s="157" t="s">
        <v>441</v>
      </c>
      <c r="I12" s="157">
        <v>0</v>
      </c>
      <c r="J12" s="160" t="s">
        <v>451</v>
      </c>
      <c r="K12" s="157" t="s">
        <v>443</v>
      </c>
      <c r="N12" s="144"/>
      <c r="O12" s="144"/>
      <c r="P12" s="144"/>
      <c r="T12" s="144"/>
      <c r="U12" s="144"/>
    </row>
    <row r="13" spans="1:21" ht="123.75" x14ac:dyDescent="0.15">
      <c r="A13" s="155"/>
      <c r="B13" s="156" t="s">
        <v>116</v>
      </c>
      <c r="C13" s="156" t="s">
        <v>22</v>
      </c>
      <c r="D13" s="156" t="s">
        <v>17</v>
      </c>
      <c r="E13" s="157">
        <v>0.441</v>
      </c>
      <c r="F13" s="158">
        <v>2.5999999999999999E-2</v>
      </c>
      <c r="G13" s="159">
        <v>0.41499999999999998</v>
      </c>
      <c r="H13" s="157" t="s">
        <v>441</v>
      </c>
      <c r="I13" s="157">
        <v>2.4460000000000002</v>
      </c>
      <c r="J13" s="160" t="s">
        <v>452</v>
      </c>
      <c r="K13" s="157" t="s">
        <v>443</v>
      </c>
      <c r="N13" s="144"/>
      <c r="O13" s="144"/>
      <c r="P13" s="144"/>
      <c r="T13" s="144"/>
      <c r="U13" s="144"/>
    </row>
    <row r="14" spans="1:21" ht="78.75" x14ac:dyDescent="0.15">
      <c r="A14" s="155"/>
      <c r="B14" s="156" t="s">
        <v>116</v>
      </c>
      <c r="C14" s="156" t="s">
        <v>24</v>
      </c>
      <c r="D14" s="156" t="s">
        <v>17</v>
      </c>
      <c r="E14" s="157">
        <v>0.441</v>
      </c>
      <c r="F14" s="160">
        <v>2.5000000000000001E-2</v>
      </c>
      <c r="G14" s="159">
        <v>0.41599999999999998</v>
      </c>
      <c r="H14" s="157" t="s">
        <v>441</v>
      </c>
      <c r="I14" s="157">
        <v>2.5089999999999999</v>
      </c>
      <c r="J14" s="160" t="s">
        <v>453</v>
      </c>
      <c r="K14" s="157" t="s">
        <v>443</v>
      </c>
      <c r="N14" s="144"/>
      <c r="O14" s="144"/>
      <c r="P14" s="144"/>
      <c r="T14" s="144"/>
      <c r="U14" s="144"/>
    </row>
    <row r="15" spans="1:21" ht="33.75" x14ac:dyDescent="0.15">
      <c r="A15" s="155"/>
      <c r="B15" s="156" t="s">
        <v>116</v>
      </c>
      <c r="C15" s="156" t="s">
        <v>25</v>
      </c>
      <c r="D15" s="156" t="s">
        <v>17</v>
      </c>
      <c r="E15" s="157">
        <v>3.2629999999999999</v>
      </c>
      <c r="F15" s="160">
        <v>2.46</v>
      </c>
      <c r="G15" s="156">
        <v>0.80300000000000005</v>
      </c>
      <c r="H15" s="157" t="s">
        <v>441</v>
      </c>
      <c r="I15" s="157">
        <v>0</v>
      </c>
      <c r="J15" s="160" t="s">
        <v>454</v>
      </c>
      <c r="K15" s="157" t="s">
        <v>443</v>
      </c>
      <c r="N15" s="144"/>
      <c r="O15" s="144"/>
      <c r="P15" s="144"/>
      <c r="T15" s="144"/>
      <c r="U15" s="144"/>
    </row>
    <row r="16" spans="1:21" x14ac:dyDescent="0.15">
      <c r="A16" s="155"/>
      <c r="B16" s="156" t="s">
        <v>341</v>
      </c>
      <c r="C16" s="156" t="s">
        <v>342</v>
      </c>
      <c r="D16" s="156" t="s">
        <v>26</v>
      </c>
      <c r="E16" s="157">
        <v>2.831</v>
      </c>
      <c r="F16" s="158">
        <v>2.246</v>
      </c>
      <c r="G16" s="159">
        <v>0.58499999999999996</v>
      </c>
      <c r="H16" s="157" t="s">
        <v>441</v>
      </c>
      <c r="I16" s="157">
        <v>0</v>
      </c>
      <c r="J16" s="163" t="s">
        <v>343</v>
      </c>
      <c r="K16" s="157" t="s">
        <v>443</v>
      </c>
      <c r="N16" s="144"/>
      <c r="O16" s="144"/>
      <c r="P16" s="144"/>
      <c r="T16" s="144"/>
      <c r="U16" s="144"/>
    </row>
    <row r="17" spans="1:21" ht="78.75" x14ac:dyDescent="0.15">
      <c r="A17" s="155"/>
      <c r="B17" s="156" t="s">
        <v>344</v>
      </c>
      <c r="C17" s="156" t="s">
        <v>345</v>
      </c>
      <c r="D17" s="156" t="s">
        <v>26</v>
      </c>
      <c r="E17" s="166">
        <v>0.79400000000000004</v>
      </c>
      <c r="F17" s="167">
        <v>0.11</v>
      </c>
      <c r="G17" s="168">
        <v>0.68400000000000005</v>
      </c>
      <c r="H17" s="157" t="s">
        <v>441</v>
      </c>
      <c r="I17" s="166">
        <v>2.1360000000000001</v>
      </c>
      <c r="J17" s="163" t="s">
        <v>346</v>
      </c>
      <c r="K17" s="157" t="s">
        <v>443</v>
      </c>
      <c r="N17" s="144"/>
      <c r="O17" s="144"/>
      <c r="P17" s="144"/>
      <c r="T17" s="144"/>
      <c r="U17" s="144"/>
    </row>
    <row r="18" spans="1:21" ht="56.25" x14ac:dyDescent="0.15">
      <c r="A18" s="155"/>
      <c r="B18" s="156" t="s">
        <v>28</v>
      </c>
      <c r="C18" s="156" t="s">
        <v>342</v>
      </c>
      <c r="D18" s="156" t="s">
        <v>26</v>
      </c>
      <c r="E18" s="161">
        <v>3.6509999999999998</v>
      </c>
      <c r="F18" s="162">
        <v>2.9449999999999998</v>
      </c>
      <c r="G18" s="156">
        <v>0.70599999999999996</v>
      </c>
      <c r="H18" s="164" t="s">
        <v>18</v>
      </c>
      <c r="I18" s="166">
        <v>0</v>
      </c>
      <c r="J18" s="163" t="s">
        <v>347</v>
      </c>
      <c r="K18" s="164" t="s">
        <v>19</v>
      </c>
      <c r="N18" s="144"/>
      <c r="O18" s="144"/>
      <c r="P18" s="144"/>
      <c r="T18" s="144"/>
      <c r="U18" s="144"/>
    </row>
    <row r="19" spans="1:21" ht="112.5" x14ac:dyDescent="0.15">
      <c r="A19" s="155"/>
      <c r="B19" s="156" t="s">
        <v>28</v>
      </c>
      <c r="C19" s="156" t="s">
        <v>345</v>
      </c>
      <c r="D19" s="156" t="s">
        <v>26</v>
      </c>
      <c r="E19" s="166">
        <v>0.59499999999999997</v>
      </c>
      <c r="F19" s="168">
        <v>0.14499999999999999</v>
      </c>
      <c r="G19" s="167">
        <v>0.45</v>
      </c>
      <c r="H19" s="157" t="s">
        <v>441</v>
      </c>
      <c r="I19" s="166">
        <v>2.754</v>
      </c>
      <c r="J19" s="163" t="s">
        <v>455</v>
      </c>
      <c r="K19" s="157" t="s">
        <v>443</v>
      </c>
      <c r="N19" s="144"/>
      <c r="O19" s="144"/>
      <c r="P19" s="144"/>
      <c r="T19" s="144"/>
      <c r="U19" s="144"/>
    </row>
    <row r="20" spans="1:21" x14ac:dyDescent="0.15">
      <c r="A20" s="155"/>
      <c r="B20" s="156" t="s">
        <v>30</v>
      </c>
      <c r="C20" s="156" t="s">
        <v>336</v>
      </c>
      <c r="D20" s="156" t="s">
        <v>17</v>
      </c>
      <c r="E20" s="157">
        <v>1.792</v>
      </c>
      <c r="F20" s="158">
        <v>1.625</v>
      </c>
      <c r="G20" s="156">
        <v>0.16700000000000001</v>
      </c>
      <c r="H20" s="157" t="s">
        <v>441</v>
      </c>
      <c r="I20" s="157">
        <v>0</v>
      </c>
      <c r="J20" s="160" t="s">
        <v>456</v>
      </c>
      <c r="K20" s="157" t="s">
        <v>443</v>
      </c>
      <c r="N20" s="144"/>
      <c r="O20" s="144"/>
      <c r="P20" s="144"/>
      <c r="T20" s="144"/>
      <c r="U20" s="144"/>
    </row>
    <row r="21" spans="1:21" ht="78.75" x14ac:dyDescent="0.15">
      <c r="A21" s="155"/>
      <c r="B21" s="156" t="s">
        <v>348</v>
      </c>
      <c r="C21" s="156"/>
      <c r="D21" s="156" t="s">
        <v>26</v>
      </c>
      <c r="E21" s="164">
        <v>12.516</v>
      </c>
      <c r="F21" s="162">
        <v>0</v>
      </c>
      <c r="G21" s="156">
        <v>12.516</v>
      </c>
      <c r="H21" s="157" t="s">
        <v>441</v>
      </c>
      <c r="I21" s="157">
        <v>0</v>
      </c>
      <c r="J21" s="163" t="s">
        <v>349</v>
      </c>
      <c r="K21" s="164" t="s">
        <v>335</v>
      </c>
      <c r="N21" s="169"/>
      <c r="O21" s="144"/>
      <c r="P21" s="144"/>
      <c r="T21" s="144"/>
      <c r="U21" s="144"/>
    </row>
    <row r="22" spans="1:21" ht="78.75" x14ac:dyDescent="0.15">
      <c r="A22" s="155"/>
      <c r="B22" s="156" t="s">
        <v>32</v>
      </c>
      <c r="C22" s="156"/>
      <c r="D22" s="156" t="s">
        <v>26</v>
      </c>
      <c r="E22" s="159">
        <v>1.08</v>
      </c>
      <c r="F22" s="162">
        <v>0</v>
      </c>
      <c r="G22" s="159">
        <v>1.08</v>
      </c>
      <c r="H22" s="157" t="s">
        <v>441</v>
      </c>
      <c r="I22" s="157">
        <v>0</v>
      </c>
      <c r="J22" s="163" t="s">
        <v>350</v>
      </c>
      <c r="K22" s="164" t="s">
        <v>443</v>
      </c>
      <c r="N22" s="169"/>
      <c r="O22" s="144"/>
      <c r="P22" s="144"/>
      <c r="T22" s="144"/>
      <c r="U22" s="144"/>
    </row>
    <row r="23" spans="1:21" ht="67.5" x14ac:dyDescent="0.15">
      <c r="A23" s="155"/>
      <c r="B23" s="156" t="s">
        <v>33</v>
      </c>
      <c r="C23" s="156"/>
      <c r="D23" s="156" t="s">
        <v>17</v>
      </c>
      <c r="E23" s="164">
        <v>3.4359999999999999</v>
      </c>
      <c r="F23" s="162">
        <v>2.7189999999999999</v>
      </c>
      <c r="G23" s="156">
        <v>0.71699999999999997</v>
      </c>
      <c r="H23" s="156" t="s">
        <v>18</v>
      </c>
      <c r="I23" s="157">
        <v>0</v>
      </c>
      <c r="J23" s="163" t="s">
        <v>457</v>
      </c>
      <c r="K23" s="164" t="s">
        <v>19</v>
      </c>
      <c r="N23" s="144"/>
      <c r="O23" s="144"/>
      <c r="P23" s="144"/>
      <c r="T23" s="144"/>
      <c r="U23" s="144"/>
    </row>
    <row r="24" spans="1:21" ht="45" x14ac:dyDescent="0.15">
      <c r="A24" s="155"/>
      <c r="B24" s="156" t="s">
        <v>34</v>
      </c>
      <c r="C24" s="156"/>
      <c r="D24" s="156" t="s">
        <v>17</v>
      </c>
      <c r="E24" s="164">
        <v>3.762</v>
      </c>
      <c r="F24" s="162">
        <v>3.11</v>
      </c>
      <c r="G24" s="156">
        <v>0.65200000000000002</v>
      </c>
      <c r="H24" s="156" t="s">
        <v>18</v>
      </c>
      <c r="I24" s="157">
        <v>0</v>
      </c>
      <c r="J24" s="163" t="s">
        <v>458</v>
      </c>
      <c r="K24" s="164" t="s">
        <v>19</v>
      </c>
      <c r="N24" s="144"/>
      <c r="O24" s="144"/>
      <c r="P24" s="144"/>
      <c r="T24" s="144"/>
      <c r="U24" s="165"/>
    </row>
    <row r="25" spans="1:21" x14ac:dyDescent="0.15">
      <c r="A25" s="155"/>
      <c r="B25" s="156" t="s">
        <v>351</v>
      </c>
      <c r="C25" s="156" t="s">
        <v>352</v>
      </c>
      <c r="D25" s="156" t="s">
        <v>17</v>
      </c>
      <c r="E25" s="157">
        <v>3.2280000000000002</v>
      </c>
      <c r="F25" s="158">
        <v>2.532</v>
      </c>
      <c r="G25" s="156">
        <v>0.69599999999999995</v>
      </c>
      <c r="H25" s="157" t="s">
        <v>441</v>
      </c>
      <c r="I25" s="157">
        <v>0</v>
      </c>
      <c r="J25" s="163" t="s">
        <v>353</v>
      </c>
      <c r="K25" s="164" t="s">
        <v>443</v>
      </c>
      <c r="N25" s="144"/>
      <c r="O25" s="144"/>
      <c r="P25" s="144"/>
      <c r="T25" s="144"/>
      <c r="U25" s="144"/>
    </row>
    <row r="26" spans="1:21" ht="78.75" x14ac:dyDescent="0.15">
      <c r="A26" s="155"/>
      <c r="B26" s="156" t="s">
        <v>351</v>
      </c>
      <c r="C26" s="156" t="s">
        <v>354</v>
      </c>
      <c r="D26" s="156" t="s">
        <v>17</v>
      </c>
      <c r="E26" s="167">
        <v>0.28999999999999998</v>
      </c>
      <c r="F26" s="168">
        <v>1.7999999999999999E-2</v>
      </c>
      <c r="G26" s="167">
        <v>0.27100000000000002</v>
      </c>
      <c r="H26" s="157" t="s">
        <v>441</v>
      </c>
      <c r="I26" s="166">
        <v>2.4769999999999999</v>
      </c>
      <c r="J26" s="163" t="s">
        <v>459</v>
      </c>
      <c r="K26" s="164" t="s">
        <v>443</v>
      </c>
      <c r="N26" s="144"/>
      <c r="O26" s="144"/>
      <c r="P26" s="144"/>
      <c r="T26" s="144"/>
      <c r="U26" s="144"/>
    </row>
    <row r="27" spans="1:21" x14ac:dyDescent="0.15">
      <c r="A27" s="218" t="s">
        <v>35</v>
      </c>
      <c r="B27" s="218"/>
      <c r="C27" s="218"/>
      <c r="D27" s="218"/>
      <c r="E27" s="218"/>
      <c r="F27" s="218"/>
      <c r="G27" s="218"/>
      <c r="H27" s="218"/>
      <c r="I27" s="218"/>
      <c r="J27" s="218"/>
      <c r="K27" s="218"/>
    </row>
    <row r="28" spans="1:21" x14ac:dyDescent="0.15">
      <c r="A28" s="155"/>
      <c r="B28" s="216" t="s">
        <v>38</v>
      </c>
      <c r="C28" s="217"/>
      <c r="D28" s="164" t="s">
        <v>26</v>
      </c>
      <c r="E28" s="156"/>
      <c r="F28" s="156">
        <v>3.13</v>
      </c>
      <c r="G28" s="156"/>
      <c r="H28" s="164" t="s">
        <v>39</v>
      </c>
      <c r="I28" s="164"/>
      <c r="J28" s="162" t="s">
        <v>355</v>
      </c>
      <c r="K28" s="164" t="s">
        <v>37</v>
      </c>
      <c r="N28" s="151"/>
    </row>
    <row r="29" spans="1:21" x14ac:dyDescent="0.15">
      <c r="A29" s="155"/>
      <c r="B29" s="216" t="s">
        <v>40</v>
      </c>
      <c r="C29" s="217"/>
      <c r="D29" s="164" t="s">
        <v>26</v>
      </c>
      <c r="E29" s="156"/>
      <c r="F29" s="156">
        <v>2.1179999999999999</v>
      </c>
      <c r="G29" s="156"/>
      <c r="H29" s="164" t="s">
        <v>39</v>
      </c>
      <c r="I29" s="164"/>
      <c r="J29" s="162" t="s">
        <v>356</v>
      </c>
      <c r="K29" s="164" t="s">
        <v>37</v>
      </c>
      <c r="N29" s="172"/>
    </row>
    <row r="30" spans="1:21" x14ac:dyDescent="0.15">
      <c r="A30" s="155"/>
      <c r="B30" s="216" t="s">
        <v>41</v>
      </c>
      <c r="C30" s="217"/>
      <c r="D30" s="164" t="s">
        <v>26</v>
      </c>
      <c r="E30" s="156"/>
      <c r="F30" s="156">
        <v>2.8250000000000002</v>
      </c>
      <c r="G30" s="156"/>
      <c r="H30" s="164" t="s">
        <v>39</v>
      </c>
      <c r="I30" s="164"/>
      <c r="J30" s="162" t="s">
        <v>357</v>
      </c>
      <c r="K30" s="164" t="s">
        <v>37</v>
      </c>
      <c r="N30" s="172"/>
    </row>
    <row r="31" spans="1:21" x14ac:dyDescent="0.15">
      <c r="A31" s="155"/>
      <c r="B31" s="216" t="s">
        <v>42</v>
      </c>
      <c r="C31" s="217"/>
      <c r="D31" s="164" t="s">
        <v>26</v>
      </c>
      <c r="E31" s="156"/>
      <c r="F31" s="156">
        <v>3.0990000000000002</v>
      </c>
      <c r="G31" s="156"/>
      <c r="H31" s="164" t="s">
        <v>39</v>
      </c>
      <c r="I31" s="164"/>
      <c r="J31" s="162" t="s">
        <v>358</v>
      </c>
      <c r="K31" s="164" t="s">
        <v>37</v>
      </c>
      <c r="N31" s="172"/>
    </row>
    <row r="32" spans="1:21" x14ac:dyDescent="0.15">
      <c r="A32" s="155"/>
      <c r="B32" s="216" t="s">
        <v>43</v>
      </c>
      <c r="C32" s="217"/>
      <c r="D32" s="164" t="s">
        <v>26</v>
      </c>
      <c r="E32" s="156"/>
      <c r="F32" s="156">
        <v>2.7930000000000001</v>
      </c>
      <c r="G32" s="156"/>
      <c r="H32" s="164" t="s">
        <v>39</v>
      </c>
      <c r="I32" s="164"/>
      <c r="J32" s="162" t="s">
        <v>359</v>
      </c>
      <c r="K32" s="164" t="s">
        <v>37</v>
      </c>
      <c r="N32" s="172"/>
    </row>
    <row r="33" spans="1:16" x14ac:dyDescent="0.15">
      <c r="A33" s="155"/>
      <c r="B33" s="216" t="s">
        <v>44</v>
      </c>
      <c r="C33" s="217"/>
      <c r="D33" s="164" t="s">
        <v>26</v>
      </c>
      <c r="E33" s="156"/>
      <c r="F33" s="156">
        <v>2.7839999999999998</v>
      </c>
      <c r="G33" s="156"/>
      <c r="H33" s="164" t="s">
        <v>39</v>
      </c>
      <c r="I33" s="164"/>
      <c r="J33" s="162" t="s">
        <v>360</v>
      </c>
      <c r="K33" s="164" t="s">
        <v>37</v>
      </c>
      <c r="N33" s="172"/>
    </row>
    <row r="34" spans="1:16" x14ac:dyDescent="0.15">
      <c r="A34" s="155"/>
      <c r="B34" s="216" t="s">
        <v>45</v>
      </c>
      <c r="C34" s="217"/>
      <c r="D34" s="164" t="s">
        <v>26</v>
      </c>
      <c r="E34" s="156"/>
      <c r="F34" s="156">
        <v>3.2250000000000001</v>
      </c>
      <c r="G34" s="156"/>
      <c r="H34" s="164" t="s">
        <v>39</v>
      </c>
      <c r="I34" s="164"/>
      <c r="J34" s="162" t="s">
        <v>357</v>
      </c>
      <c r="K34" s="164" t="s">
        <v>37</v>
      </c>
      <c r="N34" s="172"/>
    </row>
    <row r="35" spans="1:16" x14ac:dyDescent="0.15">
      <c r="A35" s="155"/>
      <c r="B35" s="216" t="s">
        <v>46</v>
      </c>
      <c r="C35" s="217"/>
      <c r="D35" s="164" t="s">
        <v>26</v>
      </c>
      <c r="E35" s="156"/>
      <c r="F35" s="156">
        <v>3.3809999999999998</v>
      </c>
      <c r="G35" s="156"/>
      <c r="H35" s="164" t="s">
        <v>39</v>
      </c>
      <c r="I35" s="164"/>
      <c r="J35" s="162" t="s">
        <v>361</v>
      </c>
      <c r="K35" s="164" t="s">
        <v>37</v>
      </c>
      <c r="N35" s="172"/>
    </row>
    <row r="36" spans="1:16" x14ac:dyDescent="0.15">
      <c r="A36" s="155"/>
      <c r="B36" s="216" t="s">
        <v>47</v>
      </c>
      <c r="C36" s="217"/>
      <c r="D36" s="164" t="s">
        <v>26</v>
      </c>
      <c r="E36" s="156"/>
      <c r="F36" s="156">
        <v>3.0350000000000001</v>
      </c>
      <c r="G36" s="156"/>
      <c r="H36" s="164" t="s">
        <v>39</v>
      </c>
      <c r="I36" s="164"/>
      <c r="J36" s="162" t="s">
        <v>362</v>
      </c>
      <c r="K36" s="164" t="s">
        <v>37</v>
      </c>
      <c r="N36" s="172"/>
    </row>
    <row r="37" spans="1:16" x14ac:dyDescent="0.15">
      <c r="A37" s="155"/>
      <c r="B37" s="216" t="s">
        <v>48</v>
      </c>
      <c r="C37" s="217"/>
      <c r="D37" s="164" t="s">
        <v>26</v>
      </c>
      <c r="E37" s="156"/>
      <c r="F37" s="156">
        <v>3.4319999999999999</v>
      </c>
      <c r="G37" s="156"/>
      <c r="H37" s="164" t="s">
        <v>39</v>
      </c>
      <c r="I37" s="164"/>
      <c r="J37" s="162" t="s">
        <v>363</v>
      </c>
      <c r="K37" s="164" t="s">
        <v>37</v>
      </c>
      <c r="N37" s="172"/>
    </row>
    <row r="38" spans="1:16" x14ac:dyDescent="0.15">
      <c r="A38" s="155"/>
      <c r="B38" s="216" t="s">
        <v>49</v>
      </c>
      <c r="C38" s="217"/>
      <c r="D38" s="164" t="s">
        <v>26</v>
      </c>
      <c r="E38" s="156"/>
      <c r="F38" s="156">
        <v>3.1520000000000001</v>
      </c>
      <c r="G38" s="156"/>
      <c r="H38" s="164" t="s">
        <v>39</v>
      </c>
      <c r="I38" s="164"/>
      <c r="J38" s="162" t="s">
        <v>364</v>
      </c>
      <c r="K38" s="164" t="s">
        <v>37</v>
      </c>
      <c r="N38" s="172"/>
    </row>
    <row r="39" spans="1:16" x14ac:dyDescent="0.15">
      <c r="A39" s="155"/>
      <c r="B39" s="216" t="s">
        <v>50</v>
      </c>
      <c r="C39" s="217"/>
      <c r="D39" s="164" t="s">
        <v>26</v>
      </c>
      <c r="E39" s="156"/>
      <c r="F39" s="156">
        <v>2.911</v>
      </c>
      <c r="G39" s="156"/>
      <c r="H39" s="164" t="s">
        <v>39</v>
      </c>
      <c r="I39" s="164"/>
      <c r="J39" s="162" t="s">
        <v>360</v>
      </c>
      <c r="K39" s="164" t="s">
        <v>51</v>
      </c>
      <c r="M39" s="173">
        <f>64.4*45.2/1000</f>
        <v>2.9108800000000006</v>
      </c>
      <c r="N39" s="172"/>
    </row>
    <row r="40" spans="1:16" x14ac:dyDescent="0.15">
      <c r="A40" s="155"/>
      <c r="B40" s="216" t="s">
        <v>52</v>
      </c>
      <c r="C40" s="217"/>
      <c r="D40" s="164" t="s">
        <v>26</v>
      </c>
      <c r="E40" s="156"/>
      <c r="F40" s="156">
        <v>2.7930000000000001</v>
      </c>
      <c r="G40" s="156"/>
      <c r="H40" s="164" t="s">
        <v>39</v>
      </c>
      <c r="I40" s="164"/>
      <c r="J40" s="162" t="s">
        <v>360</v>
      </c>
      <c r="K40" s="164" t="s">
        <v>51</v>
      </c>
      <c r="M40" s="174"/>
      <c r="N40" s="172"/>
    </row>
    <row r="41" spans="1:16" x14ac:dyDescent="0.15">
      <c r="A41" s="155"/>
      <c r="B41" s="216" t="s">
        <v>53</v>
      </c>
      <c r="C41" s="217"/>
      <c r="D41" s="164" t="s">
        <v>26</v>
      </c>
      <c r="E41" s="156"/>
      <c r="F41" s="156">
        <v>2.9470000000000001</v>
      </c>
      <c r="G41" s="156"/>
      <c r="H41" s="164" t="s">
        <v>39</v>
      </c>
      <c r="I41" s="164"/>
      <c r="J41" s="162" t="s">
        <v>365</v>
      </c>
      <c r="K41" s="164" t="s">
        <v>37</v>
      </c>
      <c r="N41" s="172"/>
    </row>
    <row r="42" spans="1:16" x14ac:dyDescent="0.15">
      <c r="A42" s="155"/>
      <c r="B42" s="216" t="s">
        <v>54</v>
      </c>
      <c r="C42" s="217"/>
      <c r="D42" s="164" t="s">
        <v>26</v>
      </c>
      <c r="E42" s="156"/>
      <c r="F42" s="156">
        <v>2.88</v>
      </c>
      <c r="G42" s="156"/>
      <c r="H42" s="164" t="s">
        <v>39</v>
      </c>
      <c r="I42" s="164"/>
      <c r="J42" s="162" t="s">
        <v>366</v>
      </c>
      <c r="K42" s="164" t="s">
        <v>37</v>
      </c>
      <c r="N42" s="172"/>
    </row>
    <row r="43" spans="1:16" x14ac:dyDescent="0.15">
      <c r="A43" s="155"/>
      <c r="B43" s="216" t="s">
        <v>55</v>
      </c>
      <c r="C43" s="217"/>
      <c r="D43" s="164" t="s">
        <v>26</v>
      </c>
      <c r="E43" s="156"/>
      <c r="F43" s="156">
        <v>2.6880000000000002</v>
      </c>
      <c r="G43" s="156"/>
      <c r="H43" s="164" t="s">
        <v>39</v>
      </c>
      <c r="I43" s="164"/>
      <c r="J43" s="162" t="s">
        <v>367</v>
      </c>
      <c r="K43" s="164" t="s">
        <v>37</v>
      </c>
      <c r="N43" s="172"/>
    </row>
    <row r="44" spans="1:16" x14ac:dyDescent="0.15">
      <c r="A44" s="155"/>
      <c r="B44" s="216" t="s">
        <v>368</v>
      </c>
      <c r="C44" s="217"/>
      <c r="D44" s="164" t="s">
        <v>26</v>
      </c>
      <c r="E44" s="156"/>
      <c r="F44" s="156">
        <v>2.7280000000000002</v>
      </c>
      <c r="G44" s="156"/>
      <c r="H44" s="164" t="s">
        <v>39</v>
      </c>
      <c r="I44" s="164"/>
      <c r="J44" s="162" t="s">
        <v>367</v>
      </c>
      <c r="K44" s="164" t="s">
        <v>37</v>
      </c>
      <c r="N44" s="172"/>
    </row>
    <row r="45" spans="1:16" x14ac:dyDescent="0.15">
      <c r="A45" s="155"/>
      <c r="B45" s="216" t="s">
        <v>369</v>
      </c>
      <c r="C45" s="217"/>
      <c r="D45" s="164" t="s">
        <v>26</v>
      </c>
      <c r="E45" s="156"/>
      <c r="F45" s="156">
        <v>2.5680000000000001</v>
      </c>
      <c r="G45" s="156"/>
      <c r="H45" s="164" t="s">
        <v>39</v>
      </c>
      <c r="I45" s="164"/>
      <c r="J45" s="162" t="s">
        <v>367</v>
      </c>
      <c r="K45" s="164" t="s">
        <v>37</v>
      </c>
      <c r="N45" s="172"/>
    </row>
    <row r="46" spans="1:16" x14ac:dyDescent="0.15">
      <c r="A46" s="155"/>
      <c r="B46" s="216" t="s">
        <v>370</v>
      </c>
      <c r="C46" s="217"/>
      <c r="D46" s="164" t="s">
        <v>26</v>
      </c>
      <c r="E46" s="156"/>
      <c r="F46" s="156">
        <v>2.2989999999999999</v>
      </c>
      <c r="G46" s="156"/>
      <c r="H46" s="164" t="s">
        <v>39</v>
      </c>
      <c r="I46" s="164"/>
      <c r="J46" s="162" t="s">
        <v>371</v>
      </c>
      <c r="K46" s="164" t="s">
        <v>372</v>
      </c>
      <c r="M46" s="174"/>
      <c r="N46" s="175"/>
      <c r="P46" s="174"/>
    </row>
    <row r="47" spans="1:16" x14ac:dyDescent="0.15">
      <c r="A47" s="155"/>
      <c r="B47" s="216" t="s">
        <v>373</v>
      </c>
      <c r="C47" s="217"/>
      <c r="D47" s="164" t="s">
        <v>26</v>
      </c>
      <c r="E47" s="156"/>
      <c r="F47" s="156">
        <v>1.8160000000000001</v>
      </c>
      <c r="G47" s="156"/>
      <c r="H47" s="164" t="s">
        <v>39</v>
      </c>
      <c r="I47" s="164"/>
      <c r="J47" s="162" t="s">
        <v>374</v>
      </c>
      <c r="K47" s="164" t="s">
        <v>37</v>
      </c>
      <c r="N47" s="151"/>
    </row>
    <row r="48" spans="1:16" x14ac:dyDescent="0.15">
      <c r="A48" s="155"/>
      <c r="B48" s="216" t="s">
        <v>58</v>
      </c>
      <c r="C48" s="217"/>
      <c r="D48" s="164" t="s">
        <v>26</v>
      </c>
      <c r="E48" s="156"/>
      <c r="F48" s="156">
        <v>2.02</v>
      </c>
      <c r="G48" s="156"/>
      <c r="H48" s="164" t="s">
        <v>39</v>
      </c>
      <c r="I48" s="164"/>
      <c r="J48" s="162" t="s">
        <v>375</v>
      </c>
      <c r="K48" s="164" t="s">
        <v>37</v>
      </c>
      <c r="N48" s="172"/>
    </row>
    <row r="49" spans="1:14" x14ac:dyDescent="0.15">
      <c r="A49" s="155"/>
      <c r="B49" s="216" t="s">
        <v>376</v>
      </c>
      <c r="C49" s="217"/>
      <c r="D49" s="164" t="s">
        <v>26</v>
      </c>
      <c r="E49" s="156"/>
      <c r="F49" s="156">
        <v>0.95199999999999996</v>
      </c>
      <c r="G49" s="156"/>
      <c r="H49" s="164" t="s">
        <v>39</v>
      </c>
      <c r="I49" s="164"/>
      <c r="J49" s="162" t="s">
        <v>377</v>
      </c>
      <c r="K49" s="164" t="s">
        <v>37</v>
      </c>
      <c r="N49" s="151"/>
    </row>
    <row r="50" spans="1:14" x14ac:dyDescent="0.15">
      <c r="A50" s="155"/>
      <c r="B50" s="216" t="s">
        <v>60</v>
      </c>
      <c r="C50" s="217"/>
      <c r="D50" s="164" t="s">
        <v>26</v>
      </c>
      <c r="E50" s="156"/>
      <c r="F50" s="156">
        <v>1.0349999999999999</v>
      </c>
      <c r="G50" s="156"/>
      <c r="H50" s="164" t="s">
        <v>39</v>
      </c>
      <c r="I50" s="164"/>
      <c r="J50" s="162" t="s">
        <v>378</v>
      </c>
      <c r="K50" s="164" t="s">
        <v>37</v>
      </c>
      <c r="N50" s="172"/>
    </row>
    <row r="51" spans="1:14" ht="25.5" customHeight="1" x14ac:dyDescent="0.15">
      <c r="A51" s="155"/>
      <c r="B51" s="213" t="s">
        <v>379</v>
      </c>
      <c r="C51" s="214"/>
      <c r="D51" s="164" t="s">
        <v>26</v>
      </c>
      <c r="E51" s="156"/>
      <c r="F51" s="156">
        <v>2.0179999999999998</v>
      </c>
      <c r="G51" s="156"/>
      <c r="H51" s="164" t="s">
        <v>39</v>
      </c>
      <c r="I51" s="164"/>
      <c r="J51" s="162" t="s">
        <v>380</v>
      </c>
      <c r="K51" s="164" t="s">
        <v>37</v>
      </c>
      <c r="N51" s="151"/>
    </row>
    <row r="52" spans="1:14" ht="101.25" x14ac:dyDescent="0.15">
      <c r="A52" s="155"/>
      <c r="B52" s="216" t="s">
        <v>62</v>
      </c>
      <c r="C52" s="217"/>
      <c r="D52" s="164" t="s">
        <v>63</v>
      </c>
      <c r="E52" s="156">
        <f>G52+F52</f>
        <v>2.1339999999999999</v>
      </c>
      <c r="F52" s="156">
        <v>1.7789999999999999</v>
      </c>
      <c r="G52" s="156">
        <v>0.35499999999999998</v>
      </c>
      <c r="H52" s="164" t="s">
        <v>64</v>
      </c>
      <c r="I52" s="157">
        <v>0</v>
      </c>
      <c r="J52" s="162" t="s">
        <v>381</v>
      </c>
      <c r="K52" s="164" t="s">
        <v>372</v>
      </c>
      <c r="M52" s="174"/>
      <c r="N52" s="172"/>
    </row>
    <row r="53" spans="1:14" ht="112.5" x14ac:dyDescent="0.15">
      <c r="A53" s="155"/>
      <c r="B53" s="213" t="s">
        <v>62</v>
      </c>
      <c r="C53" s="214"/>
      <c r="D53" s="164" t="s">
        <v>65</v>
      </c>
      <c r="E53" s="156">
        <f>F53+G53</f>
        <v>67.28</v>
      </c>
      <c r="F53" s="156">
        <v>56.2</v>
      </c>
      <c r="G53" s="156">
        <v>11.08</v>
      </c>
      <c r="H53" s="164" t="s">
        <v>66</v>
      </c>
      <c r="I53" s="157">
        <v>0</v>
      </c>
      <c r="J53" s="177" t="s">
        <v>382</v>
      </c>
      <c r="K53" s="164" t="s">
        <v>372</v>
      </c>
      <c r="M53" s="174"/>
    </row>
    <row r="54" spans="1:14" x14ac:dyDescent="0.15">
      <c r="A54" s="155"/>
      <c r="B54" s="216" t="s">
        <v>67</v>
      </c>
      <c r="C54" s="217"/>
      <c r="D54" s="164" t="s">
        <v>17</v>
      </c>
      <c r="E54" s="156">
        <v>1.7250000000000001</v>
      </c>
      <c r="F54" s="156">
        <v>1.53</v>
      </c>
      <c r="G54" s="156">
        <v>0.19500000000000001</v>
      </c>
      <c r="H54" s="164" t="s">
        <v>127</v>
      </c>
      <c r="I54" s="157">
        <v>0</v>
      </c>
      <c r="J54" s="162"/>
      <c r="K54" s="164" t="s">
        <v>37</v>
      </c>
    </row>
    <row r="55" spans="1:14" ht="45" x14ac:dyDescent="0.15">
      <c r="A55" s="155"/>
      <c r="B55" s="216" t="s">
        <v>68</v>
      </c>
      <c r="C55" s="217"/>
      <c r="D55" s="164" t="s">
        <v>63</v>
      </c>
      <c r="E55" s="156">
        <v>0.39800000000000002</v>
      </c>
      <c r="F55" s="156">
        <v>0</v>
      </c>
      <c r="G55" s="156">
        <v>0.39800000000000002</v>
      </c>
      <c r="H55" s="164" t="s">
        <v>36</v>
      </c>
      <c r="I55" s="157">
        <v>1.7789999999999999</v>
      </c>
      <c r="J55" s="162" t="s">
        <v>383</v>
      </c>
      <c r="K55" s="164" t="s">
        <v>384</v>
      </c>
    </row>
    <row r="56" spans="1:14" ht="45" x14ac:dyDescent="0.15">
      <c r="A56" s="155"/>
      <c r="B56" s="216" t="s">
        <v>69</v>
      </c>
      <c r="C56" s="217"/>
      <c r="D56" s="164" t="s">
        <v>63</v>
      </c>
      <c r="E56" s="156">
        <v>1.0389999999999999</v>
      </c>
      <c r="F56" s="156">
        <v>0</v>
      </c>
      <c r="G56" s="156">
        <v>1.0389999999999999</v>
      </c>
      <c r="H56" s="164" t="s">
        <v>70</v>
      </c>
      <c r="I56" s="157">
        <v>1.7789999999999999</v>
      </c>
      <c r="J56" s="162" t="s">
        <v>383</v>
      </c>
      <c r="K56" s="164" t="s">
        <v>384</v>
      </c>
    </row>
    <row r="57" spans="1:14" ht="45" x14ac:dyDescent="0.15">
      <c r="A57" s="155"/>
      <c r="B57" s="213" t="s">
        <v>72</v>
      </c>
      <c r="C57" s="214"/>
      <c r="D57" s="164" t="s">
        <v>63</v>
      </c>
      <c r="E57" s="156">
        <v>0.46100000000000002</v>
      </c>
      <c r="F57" s="156">
        <v>0</v>
      </c>
      <c r="G57" s="156">
        <v>0.46100000000000002</v>
      </c>
      <c r="H57" s="164" t="s">
        <v>70</v>
      </c>
      <c r="I57" s="157">
        <v>1.7789999999999999</v>
      </c>
      <c r="J57" s="162" t="s">
        <v>383</v>
      </c>
      <c r="K57" s="164" t="s">
        <v>384</v>
      </c>
    </row>
    <row r="58" spans="1:14" ht="45" x14ac:dyDescent="0.15">
      <c r="A58" s="155"/>
      <c r="B58" s="216" t="s">
        <v>73</v>
      </c>
      <c r="C58" s="217"/>
      <c r="D58" s="164" t="s">
        <v>63</v>
      </c>
      <c r="E58" s="156">
        <v>0.85899999999999999</v>
      </c>
      <c r="F58" s="156">
        <v>0</v>
      </c>
      <c r="G58" s="156">
        <v>0.85899999999999999</v>
      </c>
      <c r="H58" s="164" t="s">
        <v>70</v>
      </c>
      <c r="I58" s="157">
        <v>1.7789999999999999</v>
      </c>
      <c r="J58" s="162" t="s">
        <v>383</v>
      </c>
      <c r="K58" s="164" t="s">
        <v>384</v>
      </c>
    </row>
    <row r="59" spans="1:14" ht="56.25" x14ac:dyDescent="0.15">
      <c r="A59" s="155"/>
      <c r="B59" s="216" t="s">
        <v>74</v>
      </c>
      <c r="C59" s="217"/>
      <c r="D59" s="164" t="s">
        <v>63</v>
      </c>
      <c r="E59" s="156">
        <v>0.72299999999999998</v>
      </c>
      <c r="F59" s="156">
        <v>0</v>
      </c>
      <c r="G59" s="156">
        <v>0.72299999999999998</v>
      </c>
      <c r="H59" s="164" t="s">
        <v>70</v>
      </c>
      <c r="I59" s="157">
        <v>1.7789999999999999</v>
      </c>
      <c r="J59" s="162" t="s">
        <v>385</v>
      </c>
      <c r="K59" s="164" t="s">
        <v>71</v>
      </c>
    </row>
    <row r="60" spans="1:14" ht="135" x14ac:dyDescent="0.15">
      <c r="A60" s="155" t="s">
        <v>75</v>
      </c>
      <c r="B60" s="216" t="s">
        <v>76</v>
      </c>
      <c r="C60" s="217"/>
      <c r="D60" s="164" t="s">
        <v>77</v>
      </c>
      <c r="E60" s="156">
        <v>6.2E-2</v>
      </c>
      <c r="F60" s="156">
        <v>8.9999999999999993E-3</v>
      </c>
      <c r="G60" s="156">
        <v>5.2999999999999999E-2</v>
      </c>
      <c r="H60" s="164" t="s">
        <v>78</v>
      </c>
      <c r="I60" s="157">
        <v>1.833</v>
      </c>
      <c r="J60" s="162" t="s">
        <v>79</v>
      </c>
      <c r="K60" s="164" t="s">
        <v>80</v>
      </c>
    </row>
    <row r="61" spans="1:14" ht="90" x14ac:dyDescent="0.15">
      <c r="A61" s="155"/>
      <c r="B61" s="216" t="s">
        <v>81</v>
      </c>
      <c r="C61" s="217"/>
      <c r="D61" s="164" t="s">
        <v>77</v>
      </c>
      <c r="E61" s="156">
        <v>5.3999999999999999E-2</v>
      </c>
      <c r="F61" s="156">
        <v>8.9999999999999993E-3</v>
      </c>
      <c r="G61" s="156">
        <v>4.4999999999999998E-2</v>
      </c>
      <c r="H61" s="164" t="s">
        <v>78</v>
      </c>
      <c r="I61" s="157">
        <v>1.833</v>
      </c>
      <c r="J61" s="162" t="s">
        <v>82</v>
      </c>
      <c r="K61" s="164" t="s">
        <v>80</v>
      </c>
    </row>
    <row r="62" spans="1:14" ht="101.25" x14ac:dyDescent="0.15">
      <c r="A62" s="155"/>
      <c r="B62" s="216" t="s">
        <v>83</v>
      </c>
      <c r="C62" s="217"/>
      <c r="D62" s="164" t="s">
        <v>77</v>
      </c>
      <c r="E62" s="156">
        <v>3.5000000000000003E-2</v>
      </c>
      <c r="F62" s="156">
        <v>6.0000000000000001E-3</v>
      </c>
      <c r="G62" s="156">
        <v>2.9000000000000001E-2</v>
      </c>
      <c r="H62" s="164" t="s">
        <v>78</v>
      </c>
      <c r="I62" s="157">
        <v>1.833</v>
      </c>
      <c r="J62" s="162" t="s">
        <v>84</v>
      </c>
      <c r="K62" s="164" t="s">
        <v>80</v>
      </c>
    </row>
    <row r="63" spans="1:14" ht="101.25" x14ac:dyDescent="0.15">
      <c r="A63" s="155"/>
      <c r="B63" s="216" t="s">
        <v>85</v>
      </c>
      <c r="C63" s="217"/>
      <c r="D63" s="164" t="s">
        <v>77</v>
      </c>
      <c r="E63" s="156">
        <v>0.55600000000000005</v>
      </c>
      <c r="F63" s="156">
        <v>6.0000000000000001E-3</v>
      </c>
      <c r="G63" s="156">
        <v>0.55000000000000004</v>
      </c>
      <c r="H63" s="164" t="s">
        <v>78</v>
      </c>
      <c r="I63" s="157">
        <v>1.833</v>
      </c>
      <c r="J63" s="162" t="s">
        <v>86</v>
      </c>
      <c r="K63" s="164" t="s">
        <v>80</v>
      </c>
    </row>
    <row r="64" spans="1:14" ht="90" x14ac:dyDescent="0.15">
      <c r="A64" s="155"/>
      <c r="B64" s="216" t="s">
        <v>87</v>
      </c>
      <c r="C64" s="217"/>
      <c r="D64" s="164" t="s">
        <v>77</v>
      </c>
      <c r="E64" s="156">
        <v>7.6999999999999999E-2</v>
      </c>
      <c r="F64" s="156">
        <v>8.9999999999999993E-3</v>
      </c>
      <c r="G64" s="156">
        <v>6.8000000000000005E-2</v>
      </c>
      <c r="H64" s="164" t="s">
        <v>78</v>
      </c>
      <c r="I64" s="157">
        <v>1.833</v>
      </c>
      <c r="J64" s="162" t="s">
        <v>88</v>
      </c>
      <c r="K64" s="164" t="s">
        <v>80</v>
      </c>
    </row>
    <row r="65" spans="1:16" x14ac:dyDescent="0.15">
      <c r="A65" s="218" t="s">
        <v>89</v>
      </c>
      <c r="B65" s="218"/>
      <c r="C65" s="218"/>
      <c r="D65" s="218"/>
      <c r="E65" s="218"/>
      <c r="F65" s="218"/>
      <c r="G65" s="218"/>
      <c r="H65" s="218"/>
      <c r="I65" s="218"/>
      <c r="J65" s="218"/>
      <c r="K65" s="218"/>
      <c r="N65" s="169"/>
    </row>
    <row r="66" spans="1:16" ht="90" x14ac:dyDescent="0.15">
      <c r="A66" s="155"/>
      <c r="B66" s="170" t="s">
        <v>90</v>
      </c>
      <c r="C66" s="171"/>
      <c r="D66" s="164"/>
      <c r="E66" s="164" t="s">
        <v>91</v>
      </c>
      <c r="F66" s="164" t="s">
        <v>92</v>
      </c>
      <c r="G66" s="167">
        <v>4.8000000000000001E-2</v>
      </c>
      <c r="H66" s="162" t="s">
        <v>386</v>
      </c>
      <c r="I66" s="162"/>
      <c r="J66" s="162" t="s">
        <v>387</v>
      </c>
      <c r="K66" s="178">
        <v>45658</v>
      </c>
      <c r="P66" s="179"/>
    </row>
    <row r="67" spans="1:16" ht="63.75" x14ac:dyDescent="0.25">
      <c r="A67" s="155"/>
      <c r="B67" s="170" t="s">
        <v>93</v>
      </c>
      <c r="C67" s="171"/>
      <c r="D67" s="164" t="s">
        <v>94</v>
      </c>
      <c r="E67" s="167">
        <f>F67+G67</f>
        <v>0.497</v>
      </c>
      <c r="F67" s="167">
        <v>0.41399999999999998</v>
      </c>
      <c r="G67" s="167">
        <v>8.3000000000000004E-2</v>
      </c>
      <c r="H67" s="162" t="s">
        <v>386</v>
      </c>
      <c r="I67" s="162"/>
      <c r="J67" s="158" t="s">
        <v>460</v>
      </c>
      <c r="K67" s="178">
        <v>45658</v>
      </c>
      <c r="N67" s="151"/>
    </row>
    <row r="68" spans="1:16" ht="71.25" x14ac:dyDescent="0.25">
      <c r="A68" s="155"/>
      <c r="B68" s="170" t="s">
        <v>95</v>
      </c>
      <c r="C68" s="171"/>
      <c r="D68" s="164" t="s">
        <v>94</v>
      </c>
      <c r="E68" s="167">
        <f>F68+G68</f>
        <v>0.26800000000000002</v>
      </c>
      <c r="F68" s="167">
        <v>0.22</v>
      </c>
      <c r="G68" s="167">
        <v>4.8000000000000001E-2</v>
      </c>
      <c r="H68" s="162" t="s">
        <v>386</v>
      </c>
      <c r="I68" s="162"/>
      <c r="J68" s="158" t="s">
        <v>461</v>
      </c>
      <c r="K68" s="178">
        <v>45658</v>
      </c>
      <c r="N68" s="151"/>
    </row>
    <row r="69" spans="1:16" ht="45" x14ac:dyDescent="0.15">
      <c r="A69" s="155"/>
      <c r="B69" s="170" t="s">
        <v>96</v>
      </c>
      <c r="C69" s="171"/>
      <c r="D69" s="164" t="s">
        <v>94</v>
      </c>
      <c r="E69" s="164">
        <v>0</v>
      </c>
      <c r="F69" s="164">
        <v>0</v>
      </c>
      <c r="G69" s="164">
        <v>0</v>
      </c>
      <c r="H69" s="162" t="s">
        <v>386</v>
      </c>
      <c r="I69" s="162"/>
      <c r="J69" s="162" t="s">
        <v>388</v>
      </c>
      <c r="K69" s="164" t="s">
        <v>372</v>
      </c>
    </row>
    <row r="70" spans="1:16" ht="45" x14ac:dyDescent="0.15">
      <c r="A70" s="155"/>
      <c r="B70" s="170" t="s">
        <v>97</v>
      </c>
      <c r="C70" s="171"/>
      <c r="D70" s="164" t="s">
        <v>94</v>
      </c>
      <c r="E70" s="164">
        <v>0</v>
      </c>
      <c r="F70" s="164">
        <v>0</v>
      </c>
      <c r="G70" s="164">
        <v>0</v>
      </c>
      <c r="H70" s="162" t="s">
        <v>386</v>
      </c>
      <c r="I70" s="162"/>
      <c r="J70" s="162" t="s">
        <v>389</v>
      </c>
      <c r="K70" s="164" t="s">
        <v>372</v>
      </c>
    </row>
    <row r="71" spans="1:16" ht="45" x14ac:dyDescent="0.15">
      <c r="A71" s="155"/>
      <c r="B71" s="170" t="s">
        <v>98</v>
      </c>
      <c r="C71" s="171"/>
      <c r="D71" s="164" t="s">
        <v>94</v>
      </c>
      <c r="E71" s="164">
        <v>0</v>
      </c>
      <c r="F71" s="164">
        <v>0</v>
      </c>
      <c r="G71" s="164">
        <v>0</v>
      </c>
      <c r="H71" s="162" t="s">
        <v>386</v>
      </c>
      <c r="I71" s="162"/>
      <c r="J71" s="162" t="s">
        <v>390</v>
      </c>
      <c r="K71" s="164" t="s">
        <v>372</v>
      </c>
    </row>
    <row r="72" spans="1:16" ht="90" x14ac:dyDescent="0.15">
      <c r="A72" s="155"/>
      <c r="B72" s="170" t="s">
        <v>99</v>
      </c>
      <c r="C72" s="171"/>
      <c r="D72" s="164" t="s">
        <v>94</v>
      </c>
      <c r="E72" s="164">
        <f>F72+G72</f>
        <v>7.0999999999999994E-2</v>
      </c>
      <c r="F72" s="164">
        <v>0</v>
      </c>
      <c r="G72" s="164">
        <v>7.0999999999999994E-2</v>
      </c>
      <c r="H72" s="162" t="s">
        <v>386</v>
      </c>
      <c r="I72" s="162"/>
      <c r="J72" s="162" t="s">
        <v>391</v>
      </c>
      <c r="K72" s="164" t="s">
        <v>372</v>
      </c>
    </row>
    <row r="73" spans="1:16" x14ac:dyDescent="0.15">
      <c r="A73" s="215" t="s">
        <v>100</v>
      </c>
      <c r="B73" s="215"/>
      <c r="C73" s="215"/>
      <c r="D73" s="215"/>
      <c r="E73" s="215"/>
      <c r="F73" s="215"/>
      <c r="G73" s="215"/>
      <c r="H73" s="215"/>
      <c r="I73" s="215"/>
      <c r="J73" s="215"/>
      <c r="K73" s="215"/>
    </row>
    <row r="74" spans="1:16" ht="92.25" customHeight="1" x14ac:dyDescent="0.15">
      <c r="A74" s="155"/>
      <c r="B74" s="213" t="s">
        <v>101</v>
      </c>
      <c r="C74" s="214"/>
      <c r="D74" s="164" t="s">
        <v>65</v>
      </c>
      <c r="E74" s="180">
        <v>38.43</v>
      </c>
      <c r="F74" s="181">
        <v>31.95</v>
      </c>
      <c r="G74" s="157">
        <v>6.48</v>
      </c>
      <c r="H74" s="158" t="s">
        <v>392</v>
      </c>
      <c r="I74" s="158"/>
      <c r="J74" s="177" t="s">
        <v>393</v>
      </c>
      <c r="K74" s="178">
        <v>45658</v>
      </c>
    </row>
    <row r="75" spans="1:16" ht="33.75" x14ac:dyDescent="0.15">
      <c r="A75" s="155"/>
      <c r="B75" s="213" t="s">
        <v>102</v>
      </c>
      <c r="C75" s="214"/>
      <c r="D75" s="164" t="s">
        <v>65</v>
      </c>
      <c r="E75" s="157">
        <v>11.3</v>
      </c>
      <c r="F75" s="157">
        <v>9.3000000000000007</v>
      </c>
      <c r="G75" s="157">
        <v>2</v>
      </c>
      <c r="H75" s="158" t="s">
        <v>103</v>
      </c>
      <c r="I75" s="158"/>
      <c r="J75" s="162" t="s">
        <v>104</v>
      </c>
      <c r="K75" s="178">
        <v>45658</v>
      </c>
    </row>
    <row r="76" spans="1:16" x14ac:dyDescent="0.15">
      <c r="A76" s="155" t="s">
        <v>105</v>
      </c>
      <c r="B76" s="182"/>
      <c r="C76" s="155"/>
      <c r="D76" s="155"/>
      <c r="E76" s="155"/>
      <c r="F76" s="155"/>
      <c r="G76" s="155"/>
      <c r="H76" s="155"/>
      <c r="I76" s="155"/>
      <c r="J76" s="155"/>
      <c r="K76" s="155"/>
    </row>
    <row r="77" spans="1:16" ht="67.5" x14ac:dyDescent="0.15">
      <c r="A77" s="164" t="s">
        <v>106</v>
      </c>
      <c r="B77" s="162" t="s">
        <v>107</v>
      </c>
      <c r="C77" s="162" t="s">
        <v>108</v>
      </c>
      <c r="D77" s="162" t="s">
        <v>109</v>
      </c>
      <c r="E77" s="159">
        <v>0.191</v>
      </c>
      <c r="F77" s="159">
        <v>0.1431</v>
      </c>
      <c r="G77" s="159">
        <v>4.8000000000000001E-2</v>
      </c>
      <c r="H77" s="181" t="s">
        <v>462</v>
      </c>
      <c r="I77" s="164"/>
      <c r="J77" s="158" t="s">
        <v>463</v>
      </c>
      <c r="K77" s="157" t="s">
        <v>443</v>
      </c>
      <c r="M77" s="151"/>
      <c r="N77" s="169"/>
      <c r="O77" s="151"/>
      <c r="P77" s="151"/>
    </row>
    <row r="78" spans="1:16" ht="22.5" x14ac:dyDescent="0.15">
      <c r="A78" s="164"/>
      <c r="B78" s="162" t="s">
        <v>111</v>
      </c>
      <c r="C78" s="162" t="s">
        <v>112</v>
      </c>
      <c r="D78" s="162" t="s">
        <v>109</v>
      </c>
      <c r="E78" s="160" t="s">
        <v>464</v>
      </c>
      <c r="F78" s="160" t="s">
        <v>464</v>
      </c>
      <c r="G78" s="160" t="s">
        <v>464</v>
      </c>
      <c r="H78" s="157"/>
      <c r="I78" s="164"/>
      <c r="J78" s="158" t="s">
        <v>465</v>
      </c>
      <c r="K78" s="157" t="s">
        <v>443</v>
      </c>
      <c r="N78" s="169"/>
    </row>
    <row r="79" spans="1:16" ht="80.25" x14ac:dyDescent="0.25">
      <c r="A79" s="164"/>
      <c r="B79" s="162" t="s">
        <v>111</v>
      </c>
      <c r="C79" s="162" t="s">
        <v>113</v>
      </c>
      <c r="D79" s="162" t="s">
        <v>109</v>
      </c>
      <c r="E79" s="160">
        <v>0.19500000000000001</v>
      </c>
      <c r="F79" s="160">
        <v>0.14899999999999999</v>
      </c>
      <c r="G79" s="160">
        <v>4.5999999999999999E-2</v>
      </c>
      <c r="H79" s="158" t="s">
        <v>462</v>
      </c>
      <c r="I79" s="164"/>
      <c r="J79" s="158" t="s">
        <v>466</v>
      </c>
      <c r="K79" s="157" t="s">
        <v>443</v>
      </c>
      <c r="L79" s="183"/>
      <c r="N79" s="169"/>
    </row>
    <row r="80" spans="1:16" ht="22.5" x14ac:dyDescent="0.15">
      <c r="A80" s="164"/>
      <c r="B80" s="162" t="s">
        <v>111</v>
      </c>
      <c r="C80" s="162" t="s">
        <v>114</v>
      </c>
      <c r="D80" s="162" t="s">
        <v>109</v>
      </c>
      <c r="E80" s="160" t="s">
        <v>464</v>
      </c>
      <c r="F80" s="160" t="s">
        <v>464</v>
      </c>
      <c r="G80" s="160" t="s">
        <v>464</v>
      </c>
      <c r="H80" s="157"/>
      <c r="I80" s="164"/>
      <c r="J80" s="158" t="s">
        <v>465</v>
      </c>
      <c r="K80" s="157" t="s">
        <v>443</v>
      </c>
      <c r="N80" s="169"/>
    </row>
    <row r="81" spans="1:14" ht="22.5" x14ac:dyDescent="0.15">
      <c r="A81" s="164"/>
      <c r="B81" s="162" t="s">
        <v>111</v>
      </c>
      <c r="C81" s="162" t="s">
        <v>115</v>
      </c>
      <c r="D81" s="162" t="s">
        <v>109</v>
      </c>
      <c r="E81" s="160" t="s">
        <v>464</v>
      </c>
      <c r="F81" s="160" t="s">
        <v>464</v>
      </c>
      <c r="G81" s="160" t="s">
        <v>464</v>
      </c>
      <c r="H81" s="157"/>
      <c r="I81" s="164"/>
      <c r="J81" s="158" t="s">
        <v>465</v>
      </c>
      <c r="K81" s="157" t="s">
        <v>443</v>
      </c>
      <c r="N81" s="169"/>
    </row>
    <row r="82" spans="1:14" ht="67.5" x14ac:dyDescent="0.15">
      <c r="A82" s="164"/>
      <c r="B82" s="162" t="s">
        <v>111</v>
      </c>
      <c r="C82" s="162" t="s">
        <v>467</v>
      </c>
      <c r="D82" s="162" t="s">
        <v>109</v>
      </c>
      <c r="E82" s="184">
        <v>0.1827</v>
      </c>
      <c r="F82" s="184">
        <v>0.13769999999999999</v>
      </c>
      <c r="G82" s="184">
        <v>4.4999999999999998E-2</v>
      </c>
      <c r="H82" s="158" t="s">
        <v>462</v>
      </c>
      <c r="I82" s="164"/>
      <c r="J82" s="158" t="s">
        <v>468</v>
      </c>
      <c r="K82" s="157" t="s">
        <v>443</v>
      </c>
      <c r="N82" s="169"/>
    </row>
    <row r="83" spans="1:14" ht="22.5" x14ac:dyDescent="0.15">
      <c r="A83" s="164"/>
      <c r="B83" s="162" t="s">
        <v>116</v>
      </c>
      <c r="C83" s="162" t="s">
        <v>112</v>
      </c>
      <c r="D83" s="162" t="s">
        <v>109</v>
      </c>
      <c r="E83" s="160" t="s">
        <v>464</v>
      </c>
      <c r="F83" s="160" t="s">
        <v>464</v>
      </c>
      <c r="G83" s="160" t="s">
        <v>464</v>
      </c>
      <c r="H83" s="157"/>
      <c r="I83" s="164"/>
      <c r="J83" s="158" t="s">
        <v>465</v>
      </c>
      <c r="K83" s="157" t="s">
        <v>443</v>
      </c>
    </row>
    <row r="84" spans="1:14" ht="78.75" x14ac:dyDescent="0.15">
      <c r="A84" s="164"/>
      <c r="B84" s="162" t="s">
        <v>116</v>
      </c>
      <c r="C84" s="162" t="s">
        <v>113</v>
      </c>
      <c r="D84" s="162" t="s">
        <v>109</v>
      </c>
      <c r="E84" s="156">
        <v>0.18</v>
      </c>
      <c r="F84" s="156">
        <v>0.13600000000000001</v>
      </c>
      <c r="G84" s="156">
        <v>4.2999999999999997E-2</v>
      </c>
      <c r="H84" s="164" t="s">
        <v>110</v>
      </c>
      <c r="I84" s="164"/>
      <c r="J84" s="162" t="s">
        <v>469</v>
      </c>
      <c r="K84" s="164" t="s">
        <v>51</v>
      </c>
    </row>
    <row r="85" spans="1:14" ht="22.5" x14ac:dyDescent="0.15">
      <c r="A85" s="164"/>
      <c r="B85" s="162" t="s">
        <v>116</v>
      </c>
      <c r="C85" s="162" t="s">
        <v>114</v>
      </c>
      <c r="D85" s="162" t="s">
        <v>109</v>
      </c>
      <c r="E85" s="160" t="s">
        <v>464</v>
      </c>
      <c r="F85" s="160" t="s">
        <v>464</v>
      </c>
      <c r="G85" s="160" t="s">
        <v>464</v>
      </c>
      <c r="H85" s="157"/>
      <c r="I85" s="164"/>
      <c r="J85" s="158" t="s">
        <v>465</v>
      </c>
      <c r="K85" s="157" t="s">
        <v>443</v>
      </c>
    </row>
    <row r="86" spans="1:14" ht="22.5" x14ac:dyDescent="0.15">
      <c r="A86" s="164"/>
      <c r="B86" s="162" t="s">
        <v>116</v>
      </c>
      <c r="C86" s="162" t="s">
        <v>115</v>
      </c>
      <c r="D86" s="162" t="s">
        <v>109</v>
      </c>
      <c r="E86" s="160" t="s">
        <v>464</v>
      </c>
      <c r="F86" s="160" t="s">
        <v>464</v>
      </c>
      <c r="G86" s="160" t="s">
        <v>464</v>
      </c>
      <c r="H86" s="157"/>
      <c r="I86" s="164"/>
      <c r="J86" s="158" t="s">
        <v>465</v>
      </c>
      <c r="K86" s="157" t="s">
        <v>443</v>
      </c>
    </row>
    <row r="87" spans="1:14" ht="22.5" x14ac:dyDescent="0.15">
      <c r="A87" s="164"/>
      <c r="B87" s="162" t="s">
        <v>30</v>
      </c>
      <c r="C87" s="162" t="s">
        <v>112</v>
      </c>
      <c r="D87" s="162" t="s">
        <v>109</v>
      </c>
      <c r="E87" s="160" t="s">
        <v>464</v>
      </c>
      <c r="F87" s="160" t="s">
        <v>464</v>
      </c>
      <c r="G87" s="160" t="s">
        <v>464</v>
      </c>
      <c r="H87" s="157"/>
      <c r="I87" s="164"/>
      <c r="J87" s="158" t="s">
        <v>465</v>
      </c>
      <c r="K87" s="157" t="s">
        <v>443</v>
      </c>
    </row>
    <row r="88" spans="1:14" ht="67.5" x14ac:dyDescent="0.15">
      <c r="A88" s="164"/>
      <c r="B88" s="162" t="s">
        <v>30</v>
      </c>
      <c r="C88" s="162" t="s">
        <v>113</v>
      </c>
      <c r="D88" s="162" t="s">
        <v>109</v>
      </c>
      <c r="E88" s="160">
        <v>0.18140000000000001</v>
      </c>
      <c r="F88" s="160">
        <v>0.16440000000000002</v>
      </c>
      <c r="G88" s="160">
        <v>1.6899999999999998E-2</v>
      </c>
      <c r="H88" s="157" t="s">
        <v>462</v>
      </c>
      <c r="I88" s="164"/>
      <c r="J88" s="158" t="s">
        <v>470</v>
      </c>
      <c r="K88" s="157" t="s">
        <v>443</v>
      </c>
      <c r="N88" s="169"/>
    </row>
    <row r="89" spans="1:14" ht="22.5" x14ac:dyDescent="0.15">
      <c r="A89" s="164"/>
      <c r="B89" s="162" t="s">
        <v>117</v>
      </c>
      <c r="C89" s="162" t="s">
        <v>112</v>
      </c>
      <c r="D89" s="162" t="s">
        <v>109</v>
      </c>
      <c r="E89" s="160" t="s">
        <v>464</v>
      </c>
      <c r="F89" s="160" t="s">
        <v>464</v>
      </c>
      <c r="G89" s="160" t="s">
        <v>464</v>
      </c>
      <c r="H89" s="157"/>
      <c r="I89" s="164"/>
      <c r="J89" s="158" t="s">
        <v>465</v>
      </c>
      <c r="K89" s="157" t="s">
        <v>443</v>
      </c>
    </row>
    <row r="90" spans="1:14" ht="83.65" customHeight="1" x14ac:dyDescent="0.15">
      <c r="A90" s="164"/>
      <c r="B90" s="162" t="s">
        <v>117</v>
      </c>
      <c r="C90" s="162" t="s">
        <v>113</v>
      </c>
      <c r="D90" s="162" t="s">
        <v>109</v>
      </c>
      <c r="E90" s="160">
        <v>0.20169999999999999</v>
      </c>
      <c r="F90" s="160">
        <v>0.16200000000000001</v>
      </c>
      <c r="G90" s="160">
        <v>4.0299999999999996E-2</v>
      </c>
      <c r="H90" s="157" t="s">
        <v>462</v>
      </c>
      <c r="I90" s="164"/>
      <c r="J90" s="158" t="s">
        <v>471</v>
      </c>
      <c r="K90" s="157" t="s">
        <v>443</v>
      </c>
      <c r="N90" s="169"/>
    </row>
    <row r="91" spans="1:14" ht="22.5" x14ac:dyDescent="0.15">
      <c r="A91" s="164"/>
      <c r="B91" s="162" t="s">
        <v>117</v>
      </c>
      <c r="C91" s="162" t="s">
        <v>114</v>
      </c>
      <c r="D91" s="162" t="s">
        <v>109</v>
      </c>
      <c r="E91" s="160" t="s">
        <v>464</v>
      </c>
      <c r="F91" s="160" t="s">
        <v>464</v>
      </c>
      <c r="G91" s="160" t="s">
        <v>464</v>
      </c>
      <c r="H91" s="157"/>
      <c r="I91" s="164"/>
      <c r="J91" s="158" t="s">
        <v>465</v>
      </c>
      <c r="K91" s="157" t="s">
        <v>443</v>
      </c>
    </row>
    <row r="92" spans="1:14" ht="67.5" x14ac:dyDescent="0.15">
      <c r="A92" s="164"/>
      <c r="B92" s="162" t="s">
        <v>118</v>
      </c>
      <c r="C92" s="162" t="s">
        <v>119</v>
      </c>
      <c r="D92" s="162" t="s">
        <v>109</v>
      </c>
      <c r="E92" s="159">
        <v>6.4579066967355089E-2</v>
      </c>
      <c r="F92" s="159">
        <v>1.553767417956705E-2</v>
      </c>
      <c r="G92" s="159">
        <v>4.9041392787788039E-2</v>
      </c>
      <c r="H92" s="158" t="s">
        <v>472</v>
      </c>
      <c r="I92" s="164"/>
      <c r="J92" s="158" t="s">
        <v>473</v>
      </c>
      <c r="K92" s="157" t="s">
        <v>443</v>
      </c>
    </row>
    <row r="93" spans="1:14" ht="67.5" x14ac:dyDescent="0.15">
      <c r="A93" s="164"/>
      <c r="B93" s="162" t="s">
        <v>120</v>
      </c>
      <c r="C93" s="162" t="s">
        <v>119</v>
      </c>
      <c r="D93" s="162" t="s">
        <v>109</v>
      </c>
      <c r="E93" s="159">
        <v>7.6040115021356047E-2</v>
      </c>
      <c r="F93" s="159">
        <v>3.2009365188874102E-2</v>
      </c>
      <c r="G93" s="159">
        <v>4.4030749832481945E-2</v>
      </c>
      <c r="H93" s="158" t="s">
        <v>472</v>
      </c>
      <c r="I93" s="164"/>
      <c r="J93" s="158" t="s">
        <v>474</v>
      </c>
      <c r="K93" s="157" t="s">
        <v>443</v>
      </c>
    </row>
    <row r="94" spans="1:14" ht="22.5" x14ac:dyDescent="0.15">
      <c r="A94" s="164"/>
      <c r="B94" s="162" t="s">
        <v>121</v>
      </c>
      <c r="C94" s="162" t="s">
        <v>119</v>
      </c>
      <c r="D94" s="162" t="s">
        <v>109</v>
      </c>
      <c r="E94" s="160" t="s">
        <v>464</v>
      </c>
      <c r="F94" s="160" t="s">
        <v>464</v>
      </c>
      <c r="G94" s="160" t="s">
        <v>464</v>
      </c>
      <c r="H94" s="157"/>
      <c r="I94" s="164"/>
      <c r="J94" s="158" t="s">
        <v>465</v>
      </c>
      <c r="K94" s="157" t="s">
        <v>443</v>
      </c>
    </row>
    <row r="95" spans="1:14" ht="67.5" x14ac:dyDescent="0.15">
      <c r="A95" s="164"/>
      <c r="B95" s="162" t="s">
        <v>122</v>
      </c>
      <c r="C95" s="162" t="s">
        <v>119</v>
      </c>
      <c r="D95" s="162" t="s">
        <v>109</v>
      </c>
      <c r="E95" s="159">
        <v>3.0042932570536682E-2</v>
      </c>
      <c r="F95" s="159">
        <v>1.7957914506968747E-3</v>
      </c>
      <c r="G95" s="159">
        <v>2.8247141119839808E-2</v>
      </c>
      <c r="H95" s="158" t="s">
        <v>475</v>
      </c>
      <c r="I95" s="164"/>
      <c r="J95" s="158" t="s">
        <v>476</v>
      </c>
      <c r="K95" s="157" t="s">
        <v>443</v>
      </c>
      <c r="N95" s="169"/>
    </row>
    <row r="96" spans="1:14" ht="45" x14ac:dyDescent="0.15">
      <c r="A96" s="164"/>
      <c r="B96" s="162" t="s">
        <v>31</v>
      </c>
      <c r="C96" s="162" t="s">
        <v>119</v>
      </c>
      <c r="D96" s="162" t="s">
        <v>109</v>
      </c>
      <c r="E96" s="159">
        <v>0.126</v>
      </c>
      <c r="F96" s="159">
        <v>0</v>
      </c>
      <c r="G96" s="159">
        <v>0.126</v>
      </c>
      <c r="H96" s="158"/>
      <c r="I96" s="164"/>
      <c r="J96" s="158" t="s">
        <v>477</v>
      </c>
      <c r="K96" s="157" t="s">
        <v>443</v>
      </c>
      <c r="N96" s="169"/>
    </row>
    <row r="97" spans="1:14" ht="67.5" x14ac:dyDescent="0.15">
      <c r="A97" s="164"/>
      <c r="B97" s="162" t="s">
        <v>32</v>
      </c>
      <c r="C97" s="162" t="s">
        <v>119</v>
      </c>
      <c r="D97" s="162" t="s">
        <v>109</v>
      </c>
      <c r="E97" s="159">
        <v>1.0873000000000001E-2</v>
      </c>
      <c r="F97" s="159">
        <v>0</v>
      </c>
      <c r="G97" s="159">
        <v>1.0873000000000001E-2</v>
      </c>
      <c r="H97" s="158" t="s">
        <v>478</v>
      </c>
      <c r="I97" s="164"/>
      <c r="J97" s="158" t="s">
        <v>479</v>
      </c>
      <c r="K97" s="157" t="s">
        <v>443</v>
      </c>
      <c r="N97" s="169"/>
    </row>
    <row r="98" spans="1:14" ht="67.5" x14ac:dyDescent="0.15">
      <c r="A98" s="164"/>
      <c r="B98" s="162" t="s">
        <v>394</v>
      </c>
      <c r="C98" s="162" t="s">
        <v>93</v>
      </c>
      <c r="D98" s="162" t="s">
        <v>109</v>
      </c>
      <c r="E98" s="159">
        <v>0.11383900000000001</v>
      </c>
      <c r="F98" s="159">
        <v>0</v>
      </c>
      <c r="G98" s="159">
        <v>0.11383900000000001</v>
      </c>
      <c r="H98" s="158" t="s">
        <v>478</v>
      </c>
      <c r="I98" s="144"/>
      <c r="J98" s="160" t="s">
        <v>480</v>
      </c>
      <c r="K98" s="159" t="s">
        <v>443</v>
      </c>
      <c r="N98" s="169"/>
    </row>
    <row r="99" spans="1:14" ht="67.5" x14ac:dyDescent="0.15">
      <c r="A99" s="164"/>
      <c r="B99" s="162" t="s">
        <v>394</v>
      </c>
      <c r="C99" s="162" t="s">
        <v>124</v>
      </c>
      <c r="D99" s="162" t="s">
        <v>109</v>
      </c>
      <c r="E99" s="159">
        <v>6.1600000000000002E-2</v>
      </c>
      <c r="F99" s="159">
        <v>0</v>
      </c>
      <c r="G99" s="159">
        <v>6.1600000000000002E-2</v>
      </c>
      <c r="H99" s="158" t="s">
        <v>462</v>
      </c>
      <c r="I99" s="144"/>
      <c r="J99" s="160" t="s">
        <v>481</v>
      </c>
      <c r="K99" s="159" t="s">
        <v>443</v>
      </c>
      <c r="N99" s="169"/>
    </row>
    <row r="100" spans="1:14" ht="67.5" x14ac:dyDescent="0.15">
      <c r="A100" s="164"/>
      <c r="B100" s="162" t="s">
        <v>394</v>
      </c>
      <c r="C100" s="162" t="s">
        <v>125</v>
      </c>
      <c r="D100" s="162" t="s">
        <v>109</v>
      </c>
      <c r="E100" s="159">
        <v>0</v>
      </c>
      <c r="F100" s="159">
        <v>0</v>
      </c>
      <c r="G100" s="159">
        <v>0</v>
      </c>
      <c r="H100" s="158" t="s">
        <v>478</v>
      </c>
      <c r="I100" s="144"/>
      <c r="J100" s="160" t="s">
        <v>482</v>
      </c>
      <c r="K100" s="159" t="s">
        <v>443</v>
      </c>
      <c r="N100" s="169"/>
    </row>
    <row r="101" spans="1:14" ht="52.7" customHeight="1" x14ac:dyDescent="0.15">
      <c r="A101" s="164" t="s">
        <v>395</v>
      </c>
      <c r="B101" s="162" t="s">
        <v>396</v>
      </c>
      <c r="C101" s="162"/>
      <c r="D101" s="162" t="s">
        <v>109</v>
      </c>
      <c r="E101" s="159">
        <v>0.1474</v>
      </c>
      <c r="F101" s="159">
        <v>0.1129</v>
      </c>
      <c r="G101" s="159">
        <v>3.4000000000000002E-2</v>
      </c>
      <c r="H101" s="158" t="s">
        <v>462</v>
      </c>
      <c r="I101" s="164"/>
      <c r="J101" s="160" t="s">
        <v>483</v>
      </c>
      <c r="K101" s="159" t="s">
        <v>443</v>
      </c>
      <c r="N101" s="169"/>
    </row>
    <row r="102" spans="1:14" ht="52.7" customHeight="1" x14ac:dyDescent="0.15">
      <c r="A102" s="185" t="s">
        <v>484</v>
      </c>
      <c r="B102" s="158" t="s">
        <v>123</v>
      </c>
      <c r="C102" s="158"/>
      <c r="D102" s="158" t="s">
        <v>109</v>
      </c>
      <c r="E102" s="159">
        <v>5.7000000000000002E-2</v>
      </c>
      <c r="F102" s="159">
        <v>0</v>
      </c>
      <c r="G102" s="159">
        <v>5.7000000000000002E-2</v>
      </c>
      <c r="H102" s="158" t="s">
        <v>462</v>
      </c>
      <c r="I102" s="164"/>
      <c r="J102" s="160" t="s">
        <v>398</v>
      </c>
      <c r="K102" s="159" t="s">
        <v>443</v>
      </c>
      <c r="N102" s="169"/>
    </row>
    <row r="103" spans="1:14" ht="33.75" x14ac:dyDescent="0.15">
      <c r="A103" s="164" t="s">
        <v>397</v>
      </c>
      <c r="B103" s="162" t="s">
        <v>119</v>
      </c>
      <c r="C103" s="162"/>
      <c r="D103" s="162" t="s">
        <v>109</v>
      </c>
      <c r="E103" s="159">
        <v>7.6200000000000004E-2</v>
      </c>
      <c r="F103" s="159">
        <v>5.9400000000000001E-2</v>
      </c>
      <c r="G103" s="159">
        <v>1.67E-2</v>
      </c>
      <c r="H103" s="158" t="s">
        <v>462</v>
      </c>
      <c r="I103" s="164"/>
      <c r="J103" s="160" t="s">
        <v>485</v>
      </c>
      <c r="K103" s="159" t="s">
        <v>443</v>
      </c>
      <c r="L103" s="144"/>
      <c r="M103" s="144"/>
      <c r="N103" s="169"/>
    </row>
    <row r="104" spans="1:14" ht="33.75" x14ac:dyDescent="0.15">
      <c r="A104" s="185" t="s">
        <v>484</v>
      </c>
      <c r="B104" s="158" t="s">
        <v>123</v>
      </c>
      <c r="C104" s="158"/>
      <c r="D104" s="158" t="s">
        <v>109</v>
      </c>
      <c r="E104" s="159">
        <v>1.2999999999999999E-2</v>
      </c>
      <c r="F104" s="159">
        <v>0</v>
      </c>
      <c r="G104" s="159">
        <v>1.2999999999999999E-2</v>
      </c>
      <c r="H104" s="158" t="s">
        <v>462</v>
      </c>
      <c r="I104" s="164"/>
      <c r="J104" s="160" t="s">
        <v>398</v>
      </c>
      <c r="K104" s="159" t="s">
        <v>443</v>
      </c>
      <c r="L104" s="144"/>
      <c r="M104" s="144"/>
      <c r="N104" s="169"/>
    </row>
    <row r="105" spans="1:14" ht="33.75" x14ac:dyDescent="0.15">
      <c r="A105" s="164" t="s">
        <v>126</v>
      </c>
      <c r="B105" s="162" t="s">
        <v>394</v>
      </c>
      <c r="C105" s="162" t="s">
        <v>124</v>
      </c>
      <c r="D105" s="162" t="s">
        <v>109</v>
      </c>
      <c r="E105" s="159">
        <v>2.5000000000000001E-3</v>
      </c>
      <c r="F105" s="159">
        <v>0</v>
      </c>
      <c r="G105" s="159">
        <v>2.5000000000000001E-3</v>
      </c>
      <c r="H105" s="158" t="s">
        <v>462</v>
      </c>
      <c r="I105" s="164"/>
      <c r="J105" s="160" t="s">
        <v>398</v>
      </c>
      <c r="K105" s="159" t="s">
        <v>443</v>
      </c>
      <c r="N105" s="169"/>
    </row>
    <row r="106" spans="1:14" ht="33.75" x14ac:dyDescent="0.15">
      <c r="A106" s="164" t="s">
        <v>128</v>
      </c>
      <c r="B106" s="162" t="s">
        <v>116</v>
      </c>
      <c r="C106" s="162"/>
      <c r="D106" s="162" t="s">
        <v>109</v>
      </c>
      <c r="E106" s="159">
        <v>0.27129999999999999</v>
      </c>
      <c r="F106" s="159">
        <v>0.20499999999999999</v>
      </c>
      <c r="G106" s="159">
        <v>6.5799999999999997E-2</v>
      </c>
      <c r="H106" s="158" t="s">
        <v>462</v>
      </c>
      <c r="I106" s="164"/>
      <c r="J106" s="160" t="s">
        <v>486</v>
      </c>
      <c r="K106" s="159" t="s">
        <v>443</v>
      </c>
      <c r="N106" s="169"/>
    </row>
    <row r="107" spans="1:14" ht="33.75" x14ac:dyDescent="0.15">
      <c r="A107" s="164"/>
      <c r="B107" s="162" t="s">
        <v>399</v>
      </c>
      <c r="C107" s="162"/>
      <c r="D107" s="162" t="s">
        <v>129</v>
      </c>
      <c r="E107" s="159">
        <v>0.113</v>
      </c>
      <c r="F107" s="159">
        <v>8.5599999999999996E-2</v>
      </c>
      <c r="G107" s="159">
        <v>2.7399999999999997E-2</v>
      </c>
      <c r="H107" s="158" t="s">
        <v>487</v>
      </c>
      <c r="I107" s="156"/>
      <c r="J107" s="160" t="s">
        <v>400</v>
      </c>
      <c r="K107" s="159" t="s">
        <v>443</v>
      </c>
      <c r="N107" s="169"/>
    </row>
    <row r="108" spans="1:14" ht="33.75" x14ac:dyDescent="0.15">
      <c r="A108" s="164"/>
      <c r="B108" s="162" t="s">
        <v>394</v>
      </c>
      <c r="C108" s="162" t="s">
        <v>124</v>
      </c>
      <c r="D108" s="162" t="s">
        <v>109</v>
      </c>
      <c r="E108" s="159">
        <v>0.1016</v>
      </c>
      <c r="F108" s="159">
        <v>0</v>
      </c>
      <c r="G108" s="159">
        <v>0.1016</v>
      </c>
      <c r="H108" s="158" t="s">
        <v>462</v>
      </c>
      <c r="I108" s="164"/>
      <c r="J108" s="160" t="s">
        <v>398</v>
      </c>
      <c r="K108" s="159" t="s">
        <v>443</v>
      </c>
      <c r="N108" s="169"/>
    </row>
    <row r="109" spans="1:14" ht="33.75" x14ac:dyDescent="0.15">
      <c r="A109" s="164" t="s">
        <v>401</v>
      </c>
      <c r="B109" s="162" t="s">
        <v>116</v>
      </c>
      <c r="C109" s="162"/>
      <c r="D109" s="162" t="s">
        <v>129</v>
      </c>
      <c r="E109" s="159">
        <v>1.8499999999999999E-2</v>
      </c>
      <c r="F109" s="159">
        <v>1.41E-2</v>
      </c>
      <c r="G109" s="159">
        <v>5.0000000000000001E-3</v>
      </c>
      <c r="H109" s="158" t="s">
        <v>487</v>
      </c>
      <c r="I109" s="164"/>
      <c r="J109" s="158" t="s">
        <v>402</v>
      </c>
      <c r="K109" s="157" t="s">
        <v>443</v>
      </c>
    </row>
    <row r="110" spans="1:14" ht="33.75" x14ac:dyDescent="0.15">
      <c r="A110" s="164"/>
      <c r="B110" s="162" t="s">
        <v>116</v>
      </c>
      <c r="C110" s="162"/>
      <c r="D110" s="162" t="s">
        <v>109</v>
      </c>
      <c r="E110" s="159">
        <v>0.88829999999999998</v>
      </c>
      <c r="F110" s="159">
        <v>0.67600000000000005</v>
      </c>
      <c r="G110" s="159">
        <v>0.21180000000000002</v>
      </c>
      <c r="H110" s="158" t="s">
        <v>462</v>
      </c>
      <c r="I110" s="164"/>
      <c r="J110" s="158"/>
      <c r="K110" s="157" t="s">
        <v>443</v>
      </c>
    </row>
    <row r="111" spans="1:14" ht="45" x14ac:dyDescent="0.15">
      <c r="A111" s="164"/>
      <c r="B111" s="162" t="s">
        <v>116</v>
      </c>
      <c r="C111" s="162" t="s">
        <v>403</v>
      </c>
      <c r="D111" s="162" t="s">
        <v>129</v>
      </c>
      <c r="E111" s="159">
        <v>2.6113438194959146E-3</v>
      </c>
      <c r="F111" s="159">
        <v>2.0006876647937099E-4</v>
      </c>
      <c r="G111" s="159">
        <v>3.0000000000000001E-3</v>
      </c>
      <c r="H111" s="158" t="s">
        <v>472</v>
      </c>
      <c r="I111" s="164"/>
      <c r="J111" s="158" t="s">
        <v>402</v>
      </c>
      <c r="K111" s="157" t="s">
        <v>443</v>
      </c>
    </row>
    <row r="112" spans="1:14" ht="56.25" x14ac:dyDescent="0.15">
      <c r="A112" s="164"/>
      <c r="B112" s="162" t="s">
        <v>116</v>
      </c>
      <c r="C112" s="162" t="s">
        <v>403</v>
      </c>
      <c r="D112" s="162" t="s">
        <v>109</v>
      </c>
      <c r="E112" s="159">
        <v>0.12534450333580391</v>
      </c>
      <c r="F112" s="159">
        <v>8.9999999999999993E-3</v>
      </c>
      <c r="G112" s="159">
        <v>0.11574120254479409</v>
      </c>
      <c r="H112" s="158" t="s">
        <v>488</v>
      </c>
      <c r="I112" s="164"/>
      <c r="J112" s="158"/>
      <c r="K112" s="157" t="s">
        <v>443</v>
      </c>
    </row>
    <row r="113" spans="1:14" ht="33.75" x14ac:dyDescent="0.15">
      <c r="A113" s="164"/>
      <c r="B113" s="162" t="s">
        <v>394</v>
      </c>
      <c r="C113" s="162" t="s">
        <v>124</v>
      </c>
      <c r="D113" s="162" t="s">
        <v>129</v>
      </c>
      <c r="E113" s="159">
        <v>6.7000000000000002E-3</v>
      </c>
      <c r="F113" s="159">
        <v>0</v>
      </c>
      <c r="G113" s="159">
        <v>6.7000000000000002E-3</v>
      </c>
      <c r="H113" s="158" t="s">
        <v>487</v>
      </c>
      <c r="I113" s="164"/>
      <c r="J113" s="158" t="s">
        <v>489</v>
      </c>
      <c r="K113" s="157" t="s">
        <v>443</v>
      </c>
    </row>
    <row r="114" spans="1:14" ht="33.75" x14ac:dyDescent="0.15">
      <c r="A114" s="164"/>
      <c r="B114" s="162" t="s">
        <v>394</v>
      </c>
      <c r="C114" s="162" t="s">
        <v>124</v>
      </c>
      <c r="D114" s="162" t="s">
        <v>109</v>
      </c>
      <c r="E114" s="159">
        <v>0.32189999999999996</v>
      </c>
      <c r="F114" s="159">
        <v>0</v>
      </c>
      <c r="G114" s="159">
        <v>0.32189999999999996</v>
      </c>
      <c r="H114" s="158" t="s">
        <v>462</v>
      </c>
      <c r="I114" s="164"/>
      <c r="J114" s="158" t="s">
        <v>490</v>
      </c>
      <c r="K114" s="157" t="s">
        <v>443</v>
      </c>
    </row>
    <row r="115" spans="1:14" ht="45" x14ac:dyDescent="0.15">
      <c r="A115" s="164" t="s">
        <v>130</v>
      </c>
      <c r="B115" s="213" t="s">
        <v>131</v>
      </c>
      <c r="C115" s="214"/>
      <c r="D115" s="162" t="s">
        <v>129</v>
      </c>
      <c r="E115" s="159">
        <v>1.4E-2</v>
      </c>
      <c r="F115" s="159">
        <v>1.0999999999999999E-2</v>
      </c>
      <c r="G115" s="159">
        <v>3.0000000000000001E-3</v>
      </c>
      <c r="H115" s="158" t="s">
        <v>478</v>
      </c>
      <c r="I115" s="164"/>
      <c r="J115" s="158" t="s">
        <v>491</v>
      </c>
      <c r="K115" s="157" t="s">
        <v>443</v>
      </c>
      <c r="N115" s="169"/>
    </row>
    <row r="116" spans="1:14" ht="33.75" x14ac:dyDescent="0.15">
      <c r="A116" s="164"/>
      <c r="B116" s="162" t="s">
        <v>132</v>
      </c>
      <c r="C116" s="164" t="s">
        <v>119</v>
      </c>
      <c r="D116" s="162" t="s">
        <v>129</v>
      </c>
      <c r="E116" s="159">
        <v>5.6000000000000001E-2</v>
      </c>
      <c r="F116" s="159">
        <v>4.2000000000000003E-2</v>
      </c>
      <c r="G116" s="159">
        <v>1.4E-2</v>
      </c>
      <c r="H116" s="158" t="s">
        <v>487</v>
      </c>
      <c r="I116" s="164"/>
      <c r="J116" s="158" t="s">
        <v>492</v>
      </c>
      <c r="K116" s="157" t="s">
        <v>443</v>
      </c>
      <c r="N116" s="169"/>
    </row>
    <row r="117" spans="1:14" ht="33.75" x14ac:dyDescent="0.15">
      <c r="A117" s="164" t="s">
        <v>133</v>
      </c>
      <c r="B117" s="213" t="s">
        <v>134</v>
      </c>
      <c r="C117" s="214"/>
      <c r="D117" s="162" t="s">
        <v>129</v>
      </c>
      <c r="E117" s="159">
        <v>3.0000000000000001E-3</v>
      </c>
      <c r="F117" s="159">
        <v>2E-3</v>
      </c>
      <c r="G117" s="159">
        <v>1E-3</v>
      </c>
      <c r="H117" s="158" t="s">
        <v>478</v>
      </c>
      <c r="I117" s="164"/>
      <c r="J117" s="158" t="s">
        <v>493</v>
      </c>
      <c r="K117" s="157" t="s">
        <v>443</v>
      </c>
      <c r="N117" s="169"/>
    </row>
    <row r="118" spans="1:14" ht="33.75" x14ac:dyDescent="0.15">
      <c r="A118" s="164"/>
      <c r="B118" s="162" t="s">
        <v>116</v>
      </c>
      <c r="C118" s="164"/>
      <c r="D118" s="162" t="s">
        <v>129</v>
      </c>
      <c r="E118" s="159">
        <v>8.8599999999999998E-2</v>
      </c>
      <c r="F118" s="159">
        <v>6.7599999999999993E-2</v>
      </c>
      <c r="G118" s="159">
        <v>2.1000000000000001E-2</v>
      </c>
      <c r="H118" s="158" t="s">
        <v>487</v>
      </c>
      <c r="I118" s="164"/>
      <c r="J118" s="158" t="s">
        <v>494</v>
      </c>
      <c r="K118" s="157" t="s">
        <v>443</v>
      </c>
      <c r="N118" s="169"/>
    </row>
    <row r="119" spans="1:14" ht="33.75" x14ac:dyDescent="0.15">
      <c r="A119" s="164"/>
      <c r="B119" s="162" t="s">
        <v>123</v>
      </c>
      <c r="C119" s="162" t="s">
        <v>125</v>
      </c>
      <c r="D119" s="162" t="s">
        <v>129</v>
      </c>
      <c r="E119" s="156">
        <v>0</v>
      </c>
      <c r="F119" s="156">
        <v>0</v>
      </c>
      <c r="G119" s="156">
        <v>0</v>
      </c>
      <c r="H119" s="158" t="s">
        <v>478</v>
      </c>
      <c r="I119" s="164"/>
      <c r="J119" s="158" t="s">
        <v>495</v>
      </c>
      <c r="K119" s="157" t="s">
        <v>443</v>
      </c>
      <c r="N119" s="169"/>
    </row>
    <row r="120" spans="1:14" ht="33.75" x14ac:dyDescent="0.15">
      <c r="A120" s="164" t="s">
        <v>404</v>
      </c>
      <c r="B120" s="162" t="s">
        <v>123</v>
      </c>
      <c r="C120" s="162" t="s">
        <v>405</v>
      </c>
      <c r="D120" s="162" t="s">
        <v>129</v>
      </c>
      <c r="E120" s="159">
        <v>1.3599999999999999E-2</v>
      </c>
      <c r="F120" s="159">
        <v>0</v>
      </c>
      <c r="G120" s="159">
        <v>1.3599999999999999E-2</v>
      </c>
      <c r="H120" s="158" t="s">
        <v>487</v>
      </c>
      <c r="I120" s="164"/>
      <c r="J120" s="158" t="s">
        <v>496</v>
      </c>
      <c r="K120" s="157" t="s">
        <v>443</v>
      </c>
      <c r="N120" s="169"/>
    </row>
    <row r="121" spans="1:14" ht="33.75" x14ac:dyDescent="0.15">
      <c r="A121" s="164" t="s">
        <v>406</v>
      </c>
      <c r="B121" s="213" t="s">
        <v>135</v>
      </c>
      <c r="C121" s="214"/>
      <c r="D121" s="162" t="s">
        <v>129</v>
      </c>
      <c r="E121" s="159">
        <v>9.1499999999999998E-2</v>
      </c>
      <c r="F121" s="159">
        <v>7.0000000000000007E-2</v>
      </c>
      <c r="G121" s="159">
        <v>2.2100000000000002E-2</v>
      </c>
      <c r="H121" s="158" t="s">
        <v>478</v>
      </c>
      <c r="I121" s="164"/>
      <c r="J121" s="158" t="s">
        <v>493</v>
      </c>
      <c r="K121" s="157" t="s">
        <v>443</v>
      </c>
      <c r="N121" s="169"/>
    </row>
    <row r="122" spans="1:14" ht="33.75" x14ac:dyDescent="0.15">
      <c r="A122" s="164"/>
      <c r="B122" s="162" t="s">
        <v>116</v>
      </c>
      <c r="C122" s="162"/>
      <c r="D122" s="162" t="s">
        <v>129</v>
      </c>
      <c r="E122" s="159">
        <v>0.13040000000000002</v>
      </c>
      <c r="F122" s="159">
        <v>9.8900000000000002E-2</v>
      </c>
      <c r="G122" s="159">
        <v>3.1E-2</v>
      </c>
      <c r="H122" s="158" t="s">
        <v>487</v>
      </c>
      <c r="I122" s="164"/>
      <c r="J122" s="158" t="s">
        <v>407</v>
      </c>
      <c r="K122" s="157" t="s">
        <v>443</v>
      </c>
      <c r="N122" s="169"/>
    </row>
    <row r="123" spans="1:14" ht="33.75" x14ac:dyDescent="0.15">
      <c r="A123" s="164"/>
      <c r="B123" s="162" t="s">
        <v>116</v>
      </c>
      <c r="C123" s="162" t="s">
        <v>403</v>
      </c>
      <c r="D123" s="162" t="s">
        <v>129</v>
      </c>
      <c r="E123" s="159">
        <v>1.8800000000000001E-2</v>
      </c>
      <c r="F123" s="159">
        <v>1.5E-3</v>
      </c>
      <c r="G123" s="159">
        <v>1.72E-2</v>
      </c>
      <c r="H123" s="158" t="s">
        <v>487</v>
      </c>
      <c r="I123" s="164"/>
      <c r="J123" s="158" t="s">
        <v>407</v>
      </c>
      <c r="K123" s="157" t="s">
        <v>443</v>
      </c>
      <c r="N123" s="169"/>
    </row>
    <row r="124" spans="1:14" ht="33.75" x14ac:dyDescent="0.15">
      <c r="A124" s="164"/>
      <c r="B124" s="213" t="s">
        <v>408</v>
      </c>
      <c r="C124" s="214"/>
      <c r="D124" s="162" t="s">
        <v>129</v>
      </c>
      <c r="E124" s="159">
        <v>3.95E-2</v>
      </c>
      <c r="F124" s="159">
        <v>5.4999999999999997E-3</v>
      </c>
      <c r="G124" s="159">
        <v>3.4099999999999998E-2</v>
      </c>
      <c r="H124" s="158" t="s">
        <v>487</v>
      </c>
      <c r="I124" s="164"/>
      <c r="J124" s="158" t="s">
        <v>407</v>
      </c>
      <c r="K124" s="157" t="s">
        <v>443</v>
      </c>
      <c r="N124" s="169"/>
    </row>
    <row r="125" spans="1:14" ht="33.75" x14ac:dyDescent="0.15">
      <c r="A125" s="164"/>
      <c r="B125" s="213" t="s">
        <v>409</v>
      </c>
      <c r="C125" s="214"/>
      <c r="D125" s="162" t="s">
        <v>129</v>
      </c>
      <c r="E125" s="159">
        <v>0.1201</v>
      </c>
      <c r="F125" s="159">
        <v>0</v>
      </c>
      <c r="G125" s="159">
        <v>0.1201</v>
      </c>
      <c r="H125" s="158" t="s">
        <v>487</v>
      </c>
      <c r="I125" s="164"/>
      <c r="J125" s="158" t="s">
        <v>410</v>
      </c>
      <c r="K125" s="157" t="s">
        <v>443</v>
      </c>
      <c r="N125" s="169"/>
    </row>
    <row r="126" spans="1:14" ht="33.75" x14ac:dyDescent="0.15">
      <c r="A126" s="164"/>
      <c r="B126" s="162" t="s">
        <v>394</v>
      </c>
      <c r="C126" s="162" t="s">
        <v>125</v>
      </c>
      <c r="D126" s="162" t="s">
        <v>129</v>
      </c>
      <c r="E126" s="156">
        <v>0</v>
      </c>
      <c r="F126" s="156">
        <v>0</v>
      </c>
      <c r="G126" s="156">
        <v>0</v>
      </c>
      <c r="H126" s="158" t="s">
        <v>478</v>
      </c>
      <c r="I126" s="164"/>
      <c r="J126" s="158" t="s">
        <v>136</v>
      </c>
      <c r="K126" s="157" t="s">
        <v>443</v>
      </c>
      <c r="N126" s="169"/>
    </row>
    <row r="127" spans="1:14" ht="33.75" x14ac:dyDescent="0.15">
      <c r="A127" s="164" t="s">
        <v>137</v>
      </c>
      <c r="B127" s="162" t="s">
        <v>123</v>
      </c>
      <c r="C127" s="162" t="s">
        <v>125</v>
      </c>
      <c r="D127" s="162" t="s">
        <v>129</v>
      </c>
      <c r="E127" s="156">
        <v>0</v>
      </c>
      <c r="F127" s="156">
        <v>0</v>
      </c>
      <c r="G127" s="156">
        <v>0</v>
      </c>
      <c r="H127" s="158" t="s">
        <v>478</v>
      </c>
      <c r="I127" s="164"/>
      <c r="J127" s="158" t="s">
        <v>497</v>
      </c>
      <c r="K127" s="157" t="s">
        <v>443</v>
      </c>
      <c r="N127" s="169"/>
    </row>
    <row r="128" spans="1:14" ht="33.75" x14ac:dyDescent="0.15">
      <c r="A128" s="164" t="s">
        <v>138</v>
      </c>
      <c r="B128" s="162" t="s">
        <v>123</v>
      </c>
      <c r="C128" s="162" t="s">
        <v>125</v>
      </c>
      <c r="D128" s="162" t="s">
        <v>129</v>
      </c>
      <c r="E128" s="156">
        <v>0</v>
      </c>
      <c r="F128" s="156">
        <v>0</v>
      </c>
      <c r="G128" s="156">
        <v>0</v>
      </c>
      <c r="H128" s="158" t="s">
        <v>478</v>
      </c>
      <c r="I128" s="164"/>
      <c r="J128" s="158" t="s">
        <v>498</v>
      </c>
      <c r="K128" s="157" t="s">
        <v>443</v>
      </c>
      <c r="N128" s="169"/>
    </row>
    <row r="129" spans="1:14" ht="33.75" x14ac:dyDescent="0.15">
      <c r="A129" s="164" t="s">
        <v>411</v>
      </c>
      <c r="B129" s="186"/>
      <c r="C129" s="176"/>
      <c r="D129" s="162" t="s">
        <v>129</v>
      </c>
      <c r="E129" s="156">
        <v>1.4200999999999999</v>
      </c>
      <c r="F129" s="156">
        <v>1.0852999999999999</v>
      </c>
      <c r="G129" s="156">
        <v>0.33489999999999998</v>
      </c>
      <c r="H129" s="162" t="s">
        <v>487</v>
      </c>
      <c r="I129" s="164"/>
      <c r="J129" s="162" t="s">
        <v>412</v>
      </c>
      <c r="K129" s="164" t="s">
        <v>335</v>
      </c>
      <c r="N129" s="169"/>
    </row>
    <row r="130" spans="1:14" ht="112.5" x14ac:dyDescent="0.15">
      <c r="A130" s="164" t="s">
        <v>139</v>
      </c>
      <c r="B130" s="162" t="s">
        <v>140</v>
      </c>
      <c r="C130" s="162" t="s">
        <v>141</v>
      </c>
      <c r="D130" s="162" t="s">
        <v>129</v>
      </c>
      <c r="E130" s="156">
        <v>0.23400000000000001</v>
      </c>
      <c r="F130" s="156">
        <v>0.20200000000000001</v>
      </c>
      <c r="G130" s="156">
        <v>3.2000000000000001E-2</v>
      </c>
      <c r="H130" s="164" t="s">
        <v>142</v>
      </c>
      <c r="I130" s="164"/>
      <c r="J130" s="162" t="s">
        <v>143</v>
      </c>
      <c r="K130" s="164" t="s">
        <v>51</v>
      </c>
      <c r="M130" s="187"/>
      <c r="N130" s="151"/>
    </row>
    <row r="131" spans="1:14" ht="112.5" x14ac:dyDescent="0.15">
      <c r="A131" s="164"/>
      <c r="B131" s="162" t="s">
        <v>144</v>
      </c>
      <c r="C131" s="162" t="s">
        <v>145</v>
      </c>
      <c r="D131" s="162" t="s">
        <v>129</v>
      </c>
      <c r="E131" s="156">
        <v>0.17199999999999999</v>
      </c>
      <c r="F131" s="156">
        <v>0.152</v>
      </c>
      <c r="G131" s="156">
        <v>2.1000000000000001E-2</v>
      </c>
      <c r="H131" s="164" t="s">
        <v>142</v>
      </c>
      <c r="I131" s="164"/>
      <c r="J131" s="162" t="s">
        <v>143</v>
      </c>
      <c r="K131" s="164" t="s">
        <v>51</v>
      </c>
      <c r="M131" s="187"/>
    </row>
    <row r="132" spans="1:14" ht="112.5" x14ac:dyDescent="0.15">
      <c r="A132" s="164"/>
      <c r="B132" s="162" t="s">
        <v>146</v>
      </c>
      <c r="C132" s="162" t="s">
        <v>147</v>
      </c>
      <c r="D132" s="162" t="s">
        <v>129</v>
      </c>
      <c r="E132" s="156">
        <v>0.157</v>
      </c>
      <c r="F132" s="156">
        <v>0.14000000000000001</v>
      </c>
      <c r="G132" s="156">
        <v>1.7999999999999999E-2</v>
      </c>
      <c r="H132" s="164" t="s">
        <v>142</v>
      </c>
      <c r="I132" s="164"/>
      <c r="J132" s="162" t="s">
        <v>143</v>
      </c>
      <c r="K132" s="164" t="s">
        <v>51</v>
      </c>
    </row>
    <row r="133" spans="1:14" ht="112.5" x14ac:dyDescent="0.15">
      <c r="A133" s="164"/>
      <c r="B133" s="162" t="s">
        <v>148</v>
      </c>
      <c r="C133" s="162"/>
      <c r="D133" s="162" t="s">
        <v>129</v>
      </c>
      <c r="E133" s="164">
        <v>0.182</v>
      </c>
      <c r="F133" s="164">
        <v>0.16</v>
      </c>
      <c r="G133" s="164">
        <v>2.1999999999999999E-2</v>
      </c>
      <c r="H133" s="164" t="s">
        <v>142</v>
      </c>
      <c r="I133" s="164"/>
      <c r="J133" s="162" t="s">
        <v>143</v>
      </c>
      <c r="K133" s="164" t="s">
        <v>51</v>
      </c>
    </row>
    <row r="134" spans="1:14" x14ac:dyDescent="0.15">
      <c r="A134" s="215" t="s">
        <v>149</v>
      </c>
      <c r="B134" s="215"/>
      <c r="C134" s="215"/>
      <c r="D134" s="215"/>
      <c r="E134" s="215"/>
      <c r="F134" s="215"/>
      <c r="G134" s="215"/>
      <c r="H134" s="215"/>
      <c r="I134" s="215"/>
      <c r="J134" s="215"/>
      <c r="K134" s="215"/>
    </row>
    <row r="135" spans="1:14" x14ac:dyDescent="0.15">
      <c r="A135" s="164" t="s">
        <v>150</v>
      </c>
      <c r="B135" s="162" t="s">
        <v>151</v>
      </c>
      <c r="C135" s="162" t="s">
        <v>152</v>
      </c>
      <c r="D135" s="162" t="s">
        <v>153</v>
      </c>
      <c r="E135" s="156">
        <v>1.3260000000000001</v>
      </c>
      <c r="F135" s="156">
        <v>1.0049999999999999</v>
      </c>
      <c r="G135" s="156">
        <v>0.32100000000000001</v>
      </c>
      <c r="H135" s="164" t="s">
        <v>154</v>
      </c>
      <c r="I135" s="164"/>
      <c r="J135" s="162" t="s">
        <v>155</v>
      </c>
      <c r="K135" s="164" t="s">
        <v>19</v>
      </c>
    </row>
    <row r="136" spans="1:14" ht="33.75" x14ac:dyDescent="0.15">
      <c r="A136" s="164"/>
      <c r="B136" s="162" t="s">
        <v>156</v>
      </c>
      <c r="C136" s="162" t="s">
        <v>157</v>
      </c>
      <c r="D136" s="162" t="s">
        <v>153</v>
      </c>
      <c r="E136" s="156">
        <v>0.36299999999999999</v>
      </c>
      <c r="F136" s="156">
        <v>0.27500000000000002</v>
      </c>
      <c r="G136" s="156">
        <v>8.7999999999999995E-2</v>
      </c>
      <c r="H136" s="164" t="s">
        <v>158</v>
      </c>
      <c r="I136" s="164"/>
      <c r="J136" s="162" t="s">
        <v>159</v>
      </c>
      <c r="K136" s="164" t="s">
        <v>19</v>
      </c>
    </row>
    <row r="137" spans="1:14" ht="33.75" x14ac:dyDescent="0.15">
      <c r="A137" s="164"/>
      <c r="B137" s="162"/>
      <c r="C137" s="162" t="s">
        <v>160</v>
      </c>
      <c r="D137" s="162" t="s">
        <v>153</v>
      </c>
      <c r="E137" s="156">
        <v>0.25600000000000001</v>
      </c>
      <c r="F137" s="156">
        <v>0.19400000000000001</v>
      </c>
      <c r="G137" s="156">
        <v>6.2E-2</v>
      </c>
      <c r="H137" s="164" t="s">
        <v>158</v>
      </c>
      <c r="I137" s="164"/>
      <c r="J137" s="162" t="s">
        <v>161</v>
      </c>
      <c r="K137" s="164" t="s">
        <v>19</v>
      </c>
    </row>
    <row r="138" spans="1:14" ht="45" x14ac:dyDescent="0.15">
      <c r="A138" s="164"/>
      <c r="B138" s="162"/>
      <c r="C138" s="162" t="s">
        <v>162</v>
      </c>
      <c r="D138" s="162" t="s">
        <v>153</v>
      </c>
      <c r="E138" s="156">
        <v>0.105</v>
      </c>
      <c r="F138" s="156">
        <v>0.08</v>
      </c>
      <c r="G138" s="156">
        <v>2.5000000000000001E-2</v>
      </c>
      <c r="H138" s="164" t="s">
        <v>158</v>
      </c>
      <c r="I138" s="164"/>
      <c r="J138" s="162" t="s">
        <v>163</v>
      </c>
      <c r="K138" s="164" t="s">
        <v>19</v>
      </c>
    </row>
    <row r="139" spans="1:14" ht="33.75" x14ac:dyDescent="0.15">
      <c r="A139" s="164"/>
      <c r="B139" s="162"/>
      <c r="C139" s="162" t="s">
        <v>164</v>
      </c>
      <c r="D139" s="162" t="s">
        <v>153</v>
      </c>
      <c r="E139" s="156">
        <v>8.7999999999999995E-2</v>
      </c>
      <c r="F139" s="156">
        <v>6.7000000000000004E-2</v>
      </c>
      <c r="G139" s="156">
        <v>2.1000000000000001E-2</v>
      </c>
      <c r="H139" s="164" t="s">
        <v>158</v>
      </c>
      <c r="I139" s="164"/>
      <c r="J139" s="162" t="s">
        <v>165</v>
      </c>
      <c r="K139" s="164" t="s">
        <v>19</v>
      </c>
    </row>
    <row r="140" spans="1:14" ht="22.5" x14ac:dyDescent="0.15">
      <c r="A140" s="164"/>
      <c r="B140" s="162"/>
      <c r="C140" s="162" t="s">
        <v>166</v>
      </c>
      <c r="D140" s="162" t="s">
        <v>153</v>
      </c>
      <c r="E140" s="156">
        <v>8.5000000000000006E-2</v>
      </c>
      <c r="F140" s="156">
        <v>6.5000000000000002E-2</v>
      </c>
      <c r="G140" s="156">
        <v>2.1000000000000001E-2</v>
      </c>
      <c r="H140" s="164" t="s">
        <v>158</v>
      </c>
      <c r="I140" s="164"/>
      <c r="J140" s="162" t="s">
        <v>167</v>
      </c>
      <c r="K140" s="164" t="s">
        <v>19</v>
      </c>
    </row>
    <row r="141" spans="1:14" x14ac:dyDescent="0.15">
      <c r="A141" s="164"/>
      <c r="B141" s="162" t="s">
        <v>133</v>
      </c>
      <c r="C141" s="162" t="s">
        <v>116</v>
      </c>
      <c r="D141" s="162" t="s">
        <v>153</v>
      </c>
      <c r="E141" s="156">
        <v>1.7000000000000001E-2</v>
      </c>
      <c r="F141" s="156">
        <v>1.2999999999999999E-2</v>
      </c>
      <c r="G141" s="156">
        <v>4.0000000000000001E-3</v>
      </c>
      <c r="H141" s="164" t="s">
        <v>168</v>
      </c>
      <c r="I141" s="164"/>
      <c r="J141" s="162" t="s">
        <v>169</v>
      </c>
      <c r="K141" s="164" t="s">
        <v>19</v>
      </c>
    </row>
    <row r="142" spans="1:14" x14ac:dyDescent="0.15">
      <c r="A142" s="164"/>
      <c r="B142" s="162"/>
      <c r="C142" s="162" t="s">
        <v>123</v>
      </c>
      <c r="D142" s="162" t="s">
        <v>153</v>
      </c>
      <c r="E142" s="156">
        <v>8.9999999999999993E-3</v>
      </c>
      <c r="F142" s="156">
        <v>0</v>
      </c>
      <c r="G142" s="156">
        <v>8.9999999999999993E-3</v>
      </c>
      <c r="H142" s="164" t="s">
        <v>168</v>
      </c>
      <c r="I142" s="164"/>
      <c r="J142" s="162" t="s">
        <v>169</v>
      </c>
      <c r="K142" s="164" t="s">
        <v>19</v>
      </c>
    </row>
    <row r="143" spans="1:14" ht="22.5" x14ac:dyDescent="0.15">
      <c r="A143" s="164"/>
      <c r="B143" s="162"/>
      <c r="C143" s="162" t="s">
        <v>170</v>
      </c>
      <c r="D143" s="162" t="s">
        <v>153</v>
      </c>
      <c r="E143" s="156">
        <v>1.0999999999999999E-2</v>
      </c>
      <c r="F143" s="156">
        <v>4.0000000000000001E-3</v>
      </c>
      <c r="G143" s="156">
        <v>8.0000000000000002E-3</v>
      </c>
      <c r="H143" s="164" t="s">
        <v>18</v>
      </c>
      <c r="I143" s="164"/>
      <c r="J143" s="162" t="s">
        <v>171</v>
      </c>
      <c r="K143" s="164" t="s">
        <v>19</v>
      </c>
    </row>
    <row r="144" spans="1:14" ht="56.25" x14ac:dyDescent="0.15">
      <c r="A144" s="164"/>
      <c r="B144" s="162" t="s">
        <v>172</v>
      </c>
      <c r="C144" s="162" t="s">
        <v>173</v>
      </c>
      <c r="D144" s="162" t="s">
        <v>153</v>
      </c>
      <c r="E144" s="156">
        <v>4.1000000000000002E-2</v>
      </c>
      <c r="F144" s="156">
        <v>3.1E-2</v>
      </c>
      <c r="G144" s="156">
        <v>0.01</v>
      </c>
      <c r="H144" s="164" t="s">
        <v>174</v>
      </c>
      <c r="I144" s="164"/>
      <c r="J144" s="162" t="s">
        <v>175</v>
      </c>
      <c r="K144" s="164" t="s">
        <v>19</v>
      </c>
    </row>
    <row r="145" spans="1:22" ht="56.25" x14ac:dyDescent="0.15">
      <c r="A145" s="164"/>
      <c r="B145" s="162"/>
      <c r="C145" s="162" t="s">
        <v>176</v>
      </c>
      <c r="D145" s="162" t="s">
        <v>153</v>
      </c>
      <c r="E145" s="156">
        <v>3.1E-2</v>
      </c>
      <c r="F145" s="156">
        <v>2.3E-2</v>
      </c>
      <c r="G145" s="156">
        <v>7.0000000000000001E-3</v>
      </c>
      <c r="H145" s="164" t="s">
        <v>174</v>
      </c>
      <c r="I145" s="164"/>
      <c r="J145" s="162" t="s">
        <v>177</v>
      </c>
      <c r="K145" s="164" t="s">
        <v>19</v>
      </c>
    </row>
    <row r="146" spans="1:22" ht="67.5" x14ac:dyDescent="0.15">
      <c r="A146" s="164"/>
      <c r="B146" s="162"/>
      <c r="C146" s="162" t="s">
        <v>178</v>
      </c>
      <c r="D146" s="162" t="s">
        <v>153</v>
      </c>
      <c r="E146" s="156">
        <v>2.1000000000000001E-2</v>
      </c>
      <c r="F146" s="156">
        <v>1.6E-2</v>
      </c>
      <c r="G146" s="156">
        <v>5.0000000000000001E-3</v>
      </c>
      <c r="H146" s="164" t="s">
        <v>174</v>
      </c>
      <c r="I146" s="164"/>
      <c r="J146" s="162" t="s">
        <v>179</v>
      </c>
      <c r="K146" s="164" t="s">
        <v>19</v>
      </c>
    </row>
    <row r="147" spans="1:22" ht="123.75" x14ac:dyDescent="0.15">
      <c r="A147" s="164"/>
      <c r="B147" s="162"/>
      <c r="C147" s="162" t="s">
        <v>180</v>
      </c>
      <c r="D147" s="162" t="s">
        <v>153</v>
      </c>
      <c r="E147" s="156">
        <v>3.1E-2</v>
      </c>
      <c r="F147" s="156">
        <v>2.3E-2</v>
      </c>
      <c r="G147" s="156">
        <v>7.0000000000000001E-3</v>
      </c>
      <c r="H147" s="164" t="s">
        <v>174</v>
      </c>
      <c r="I147" s="164"/>
      <c r="J147" s="162" t="s">
        <v>181</v>
      </c>
      <c r="K147" s="164" t="s">
        <v>19</v>
      </c>
    </row>
    <row r="148" spans="1:22" ht="33.75" x14ac:dyDescent="0.15">
      <c r="A148" s="164"/>
      <c r="B148" s="162" t="s">
        <v>182</v>
      </c>
      <c r="C148" s="162" t="s">
        <v>183</v>
      </c>
      <c r="D148" s="162" t="s">
        <v>153</v>
      </c>
      <c r="E148" s="156">
        <v>2.1999999999999999E-2</v>
      </c>
      <c r="F148" s="156">
        <v>1.7999999999999999E-2</v>
      </c>
      <c r="G148" s="156">
        <v>4.0000000000000001E-3</v>
      </c>
      <c r="H148" s="164" t="s">
        <v>184</v>
      </c>
      <c r="I148" s="164"/>
      <c r="J148" s="162" t="s">
        <v>185</v>
      </c>
      <c r="K148" s="164" t="s">
        <v>19</v>
      </c>
    </row>
    <row r="149" spans="1:22" ht="22.5" x14ac:dyDescent="0.15">
      <c r="A149" s="164"/>
      <c r="B149" s="162"/>
      <c r="C149" s="162" t="s">
        <v>186</v>
      </c>
      <c r="D149" s="162" t="s">
        <v>153</v>
      </c>
      <c r="E149" s="156">
        <v>7.0000000000000001E-3</v>
      </c>
      <c r="F149" s="156">
        <v>5.0000000000000001E-3</v>
      </c>
      <c r="G149" s="156">
        <v>1E-3</v>
      </c>
      <c r="H149" s="164" t="s">
        <v>184</v>
      </c>
      <c r="I149" s="164"/>
      <c r="J149" s="162" t="s">
        <v>187</v>
      </c>
      <c r="K149" s="164" t="s">
        <v>19</v>
      </c>
    </row>
    <row r="150" spans="1:22" ht="33.75" x14ac:dyDescent="0.15">
      <c r="A150" s="164"/>
      <c r="B150" s="162"/>
      <c r="C150" s="162" t="s">
        <v>188</v>
      </c>
      <c r="D150" s="162" t="s">
        <v>153</v>
      </c>
      <c r="E150" s="156">
        <v>7.0000000000000001E-3</v>
      </c>
      <c r="F150" s="156">
        <v>5.0000000000000001E-3</v>
      </c>
      <c r="G150" s="156">
        <v>1E-3</v>
      </c>
      <c r="H150" s="164" t="s">
        <v>184</v>
      </c>
      <c r="I150" s="164"/>
      <c r="J150" s="162" t="s">
        <v>189</v>
      </c>
      <c r="K150" s="164" t="s">
        <v>19</v>
      </c>
    </row>
    <row r="151" spans="1:22" ht="22.5" x14ac:dyDescent="0.15">
      <c r="A151" s="164"/>
      <c r="B151" s="162" t="s">
        <v>190</v>
      </c>
      <c r="C151" s="162" t="s">
        <v>191</v>
      </c>
      <c r="D151" s="162" t="s">
        <v>153</v>
      </c>
      <c r="E151" s="156">
        <v>0.55000000000000004</v>
      </c>
      <c r="F151" s="156">
        <v>0.43099999999999999</v>
      </c>
      <c r="G151" s="156">
        <v>0.11899999999999999</v>
      </c>
      <c r="H151" s="164" t="s">
        <v>192</v>
      </c>
      <c r="I151" s="164"/>
      <c r="J151" s="162" t="s">
        <v>193</v>
      </c>
      <c r="K151" s="164" t="s">
        <v>19</v>
      </c>
    </row>
    <row r="152" spans="1:22" ht="22.5" x14ac:dyDescent="0.15">
      <c r="A152" s="164" t="s">
        <v>194</v>
      </c>
      <c r="B152" s="162" t="s">
        <v>156</v>
      </c>
      <c r="C152" s="162" t="s">
        <v>195</v>
      </c>
      <c r="D152" s="162" t="s">
        <v>153</v>
      </c>
      <c r="E152" s="156">
        <v>0.21199999999999999</v>
      </c>
      <c r="F152" s="156">
        <v>0.161</v>
      </c>
      <c r="G152" s="156">
        <v>5.0999999999999997E-2</v>
      </c>
      <c r="H152" s="164" t="s">
        <v>196</v>
      </c>
      <c r="I152" s="164"/>
      <c r="J152" s="162" t="s">
        <v>197</v>
      </c>
      <c r="K152" s="164" t="s">
        <v>19</v>
      </c>
    </row>
    <row r="153" spans="1:22" ht="33.75" x14ac:dyDescent="0.15">
      <c r="A153" s="164"/>
      <c r="B153" s="162"/>
      <c r="C153" s="162" t="s">
        <v>198</v>
      </c>
      <c r="D153" s="162" t="s">
        <v>153</v>
      </c>
      <c r="E153" s="156">
        <v>0.122</v>
      </c>
      <c r="F153" s="156">
        <v>9.2999999999999999E-2</v>
      </c>
      <c r="G153" s="156">
        <v>2.9000000000000001E-2</v>
      </c>
      <c r="H153" s="164" t="s">
        <v>196</v>
      </c>
      <c r="I153" s="164"/>
      <c r="J153" s="162" t="s">
        <v>199</v>
      </c>
      <c r="K153" s="164" t="s">
        <v>19</v>
      </c>
    </row>
    <row r="154" spans="1:22" ht="45" x14ac:dyDescent="0.15">
      <c r="A154" s="164"/>
      <c r="B154" s="162"/>
      <c r="C154" s="162" t="s">
        <v>200</v>
      </c>
      <c r="D154" s="162" t="s">
        <v>153</v>
      </c>
      <c r="E154" s="156">
        <v>0.121</v>
      </c>
      <c r="F154" s="156">
        <v>9.1999999999999998E-2</v>
      </c>
      <c r="G154" s="156">
        <v>2.9000000000000001E-2</v>
      </c>
      <c r="H154" s="164" t="s">
        <v>196</v>
      </c>
      <c r="I154" s="164"/>
      <c r="J154" s="162" t="s">
        <v>199</v>
      </c>
      <c r="K154" s="164" t="s">
        <v>19</v>
      </c>
    </row>
    <row r="155" spans="1:22" ht="22.5" x14ac:dyDescent="0.15">
      <c r="A155" s="164"/>
      <c r="B155" s="162"/>
      <c r="C155" s="162" t="s">
        <v>166</v>
      </c>
      <c r="D155" s="162" t="s">
        <v>153</v>
      </c>
      <c r="E155" s="156">
        <v>0.109</v>
      </c>
      <c r="F155" s="156">
        <v>8.3000000000000004E-2</v>
      </c>
      <c r="G155" s="156">
        <v>0.02</v>
      </c>
      <c r="H155" s="164" t="s">
        <v>196</v>
      </c>
      <c r="I155" s="164"/>
      <c r="J155" s="162" t="s">
        <v>201</v>
      </c>
      <c r="K155" s="164" t="s">
        <v>19</v>
      </c>
    </row>
    <row r="156" spans="1:22" x14ac:dyDescent="0.15">
      <c r="A156" s="164"/>
      <c r="B156" s="162" t="s">
        <v>133</v>
      </c>
      <c r="C156" s="162" t="s">
        <v>116</v>
      </c>
      <c r="D156" s="162" t="s">
        <v>153</v>
      </c>
      <c r="E156" s="188">
        <v>2.7E-2</v>
      </c>
      <c r="F156" s="188">
        <v>0.02</v>
      </c>
      <c r="G156" s="188">
        <v>7.0000000000000001E-3</v>
      </c>
      <c r="H156" s="164" t="s">
        <v>202</v>
      </c>
      <c r="I156" s="164"/>
      <c r="J156" s="162" t="s">
        <v>203</v>
      </c>
      <c r="K156" s="164" t="s">
        <v>23</v>
      </c>
      <c r="N156" s="144"/>
      <c r="O156" s="144"/>
      <c r="P156" s="144"/>
      <c r="Q156" s="144"/>
      <c r="R156" s="144"/>
      <c r="S156" s="144"/>
      <c r="T156" s="144"/>
      <c r="U156" s="144"/>
      <c r="V156" s="144"/>
    </row>
    <row r="157" spans="1:22" x14ac:dyDescent="0.15">
      <c r="A157" s="164"/>
      <c r="B157" s="162"/>
      <c r="C157" s="162" t="s">
        <v>123</v>
      </c>
      <c r="D157" s="162" t="s">
        <v>153</v>
      </c>
      <c r="E157" s="188">
        <v>1.4999999999999999E-2</v>
      </c>
      <c r="F157" s="188">
        <v>0</v>
      </c>
      <c r="G157" s="188">
        <v>1.4999999999999999E-2</v>
      </c>
      <c r="H157" s="164" t="s">
        <v>202</v>
      </c>
      <c r="I157" s="164"/>
      <c r="J157" s="162" t="s">
        <v>203</v>
      </c>
      <c r="K157" s="164" t="s">
        <v>23</v>
      </c>
      <c r="N157" s="144"/>
      <c r="O157" s="144"/>
      <c r="P157" s="144"/>
      <c r="Q157" s="144"/>
      <c r="R157" s="144"/>
      <c r="S157" s="144"/>
      <c r="T157" s="144"/>
      <c r="U157" s="144"/>
      <c r="V157" s="144"/>
    </row>
    <row r="158" spans="1:22" ht="22.5" x14ac:dyDescent="0.15">
      <c r="A158" s="164"/>
      <c r="B158" s="162"/>
      <c r="C158" s="162" t="s">
        <v>170</v>
      </c>
      <c r="D158" s="162" t="s">
        <v>153</v>
      </c>
      <c r="E158" s="188">
        <v>1.7999999999999999E-2</v>
      </c>
      <c r="F158" s="188">
        <v>5.0000000000000001E-3</v>
      </c>
      <c r="G158" s="188">
        <v>1.2999999999999999E-2</v>
      </c>
      <c r="H158" s="164" t="s">
        <v>202</v>
      </c>
      <c r="I158" s="164"/>
      <c r="J158" s="162" t="s">
        <v>204</v>
      </c>
      <c r="K158" s="164" t="s">
        <v>23</v>
      </c>
      <c r="N158" s="144"/>
      <c r="O158" s="144"/>
      <c r="P158" s="144"/>
      <c r="Q158" s="144"/>
      <c r="R158" s="144"/>
      <c r="S158" s="144"/>
      <c r="T158" s="144"/>
      <c r="U158" s="144"/>
      <c r="V158" s="144"/>
    </row>
    <row r="159" spans="1:22" ht="33.75" x14ac:dyDescent="0.15">
      <c r="A159" s="164"/>
      <c r="B159" s="162" t="s">
        <v>172</v>
      </c>
      <c r="C159" s="162" t="s">
        <v>205</v>
      </c>
      <c r="D159" s="162" t="s">
        <v>153</v>
      </c>
      <c r="E159" s="156">
        <v>5.3999999999999999E-2</v>
      </c>
      <c r="F159" s="156">
        <v>4.1000000000000002E-2</v>
      </c>
      <c r="G159" s="156">
        <v>1.29E-2</v>
      </c>
      <c r="H159" s="164" t="s">
        <v>206</v>
      </c>
      <c r="I159" s="164"/>
      <c r="J159" s="162" t="s">
        <v>207</v>
      </c>
      <c r="K159" s="164" t="s">
        <v>413</v>
      </c>
    </row>
    <row r="160" spans="1:22" ht="33.75" x14ac:dyDescent="0.15">
      <c r="A160" s="164"/>
      <c r="B160" s="162"/>
      <c r="C160" s="162" t="s">
        <v>208</v>
      </c>
      <c r="D160" s="162" t="s">
        <v>153</v>
      </c>
      <c r="E160" s="156">
        <v>5.1999999999999998E-2</v>
      </c>
      <c r="F160" s="156">
        <v>3.9E-2</v>
      </c>
      <c r="G160" s="156">
        <v>1.2500000000000001E-2</v>
      </c>
      <c r="H160" s="164" t="s">
        <v>206</v>
      </c>
      <c r="I160" s="164"/>
      <c r="J160" s="162" t="s">
        <v>209</v>
      </c>
      <c r="K160" s="164" t="s">
        <v>413</v>
      </c>
    </row>
    <row r="161" spans="1:14" ht="33.75" x14ac:dyDescent="0.15">
      <c r="A161" s="164"/>
      <c r="B161" s="162"/>
      <c r="C161" s="162" t="s">
        <v>210</v>
      </c>
      <c r="D161" s="162" t="s">
        <v>153</v>
      </c>
      <c r="E161" s="156">
        <v>3.2000000000000001E-2</v>
      </c>
      <c r="F161" s="156">
        <v>2.4E-2</v>
      </c>
      <c r="G161" s="156">
        <v>8.0000000000000002E-3</v>
      </c>
      <c r="H161" s="164" t="s">
        <v>206</v>
      </c>
      <c r="I161" s="164"/>
      <c r="J161" s="162" t="s">
        <v>209</v>
      </c>
      <c r="K161" s="164" t="s">
        <v>19</v>
      </c>
    </row>
    <row r="162" spans="1:14" ht="33.75" x14ac:dyDescent="0.15">
      <c r="A162" s="164"/>
      <c r="B162" s="162"/>
      <c r="C162" s="162" t="s">
        <v>211</v>
      </c>
      <c r="D162" s="162" t="s">
        <v>153</v>
      </c>
      <c r="E162" s="156">
        <v>2.7E-2</v>
      </c>
      <c r="F162" s="156">
        <v>0.02</v>
      </c>
      <c r="G162" s="156">
        <v>7.0000000000000001E-3</v>
      </c>
      <c r="H162" s="164" t="s">
        <v>206</v>
      </c>
      <c r="I162" s="164"/>
      <c r="J162" s="162" t="s">
        <v>209</v>
      </c>
      <c r="K162" s="164" t="s">
        <v>19</v>
      </c>
    </row>
    <row r="163" spans="1:14" ht="67.5" x14ac:dyDescent="0.15">
      <c r="A163" s="164"/>
      <c r="B163" s="162"/>
      <c r="C163" s="162" t="s">
        <v>212</v>
      </c>
      <c r="D163" s="162" t="s">
        <v>153</v>
      </c>
      <c r="E163" s="156">
        <v>3.2000000000000001E-2</v>
      </c>
      <c r="F163" s="156">
        <v>2.4E-2</v>
      </c>
      <c r="G163" s="156">
        <v>8.0000000000000002E-3</v>
      </c>
      <c r="H163" s="164" t="s">
        <v>206</v>
      </c>
      <c r="I163" s="164"/>
      <c r="J163" s="162" t="s">
        <v>213</v>
      </c>
      <c r="K163" s="164" t="s">
        <v>19</v>
      </c>
    </row>
    <row r="164" spans="1:14" x14ac:dyDescent="0.15">
      <c r="A164" s="164"/>
      <c r="B164" s="162" t="s">
        <v>182</v>
      </c>
      <c r="C164" s="162" t="s">
        <v>183</v>
      </c>
      <c r="D164" s="162" t="s">
        <v>153</v>
      </c>
      <c r="E164" s="156">
        <v>3.2000000000000001E-2</v>
      </c>
      <c r="F164" s="156">
        <v>2.5999999999999999E-2</v>
      </c>
      <c r="G164" s="156">
        <v>6.0000000000000001E-3</v>
      </c>
      <c r="H164" s="164" t="s">
        <v>214</v>
      </c>
      <c r="I164" s="164"/>
      <c r="J164" s="162" t="s">
        <v>215</v>
      </c>
      <c r="K164" s="164" t="s">
        <v>19</v>
      </c>
    </row>
    <row r="165" spans="1:14" ht="22.5" x14ac:dyDescent="0.15">
      <c r="A165" s="164"/>
      <c r="B165" s="162"/>
      <c r="C165" s="162" t="s">
        <v>186</v>
      </c>
      <c r="D165" s="162" t="s">
        <v>153</v>
      </c>
      <c r="E165" s="156">
        <v>1.2E-2</v>
      </c>
      <c r="F165" s="156">
        <v>8.9999999999999993E-3</v>
      </c>
      <c r="G165" s="156">
        <v>2E-3</v>
      </c>
      <c r="H165" s="164" t="s">
        <v>214</v>
      </c>
      <c r="I165" s="164"/>
      <c r="J165" s="162" t="s">
        <v>216</v>
      </c>
      <c r="K165" s="164" t="s">
        <v>19</v>
      </c>
    </row>
    <row r="166" spans="1:14" ht="22.5" x14ac:dyDescent="0.15">
      <c r="A166" s="164"/>
      <c r="B166" s="162"/>
      <c r="C166" s="162" t="s">
        <v>217</v>
      </c>
      <c r="D166" s="162" t="s">
        <v>153</v>
      </c>
      <c r="E166" s="156">
        <v>1.2E-2</v>
      </c>
      <c r="F166" s="156">
        <v>8.9999999999999993E-3</v>
      </c>
      <c r="G166" s="156">
        <v>2E-3</v>
      </c>
      <c r="H166" s="164" t="s">
        <v>214</v>
      </c>
      <c r="I166" s="164"/>
      <c r="J166" s="162" t="s">
        <v>189</v>
      </c>
      <c r="K166" s="164" t="s">
        <v>19</v>
      </c>
    </row>
    <row r="167" spans="1:14" x14ac:dyDescent="0.15">
      <c r="A167" s="215" t="s">
        <v>218</v>
      </c>
      <c r="B167" s="215"/>
      <c r="C167" s="215"/>
      <c r="D167" s="215"/>
      <c r="E167" s="215"/>
      <c r="F167" s="215"/>
      <c r="G167" s="215"/>
      <c r="H167" s="215"/>
      <c r="I167" s="215"/>
      <c r="J167" s="215"/>
      <c r="K167" s="215"/>
    </row>
    <row r="168" spans="1:14" ht="56.25" x14ac:dyDescent="0.15">
      <c r="A168" s="186"/>
      <c r="B168" s="186" t="s">
        <v>414</v>
      </c>
      <c r="C168" s="186"/>
      <c r="D168" s="186" t="s">
        <v>26</v>
      </c>
      <c r="E168" s="189">
        <v>0.45400000000000001</v>
      </c>
      <c r="F168" s="186"/>
      <c r="G168" s="186"/>
      <c r="H168" s="166" t="s">
        <v>499</v>
      </c>
      <c r="I168" s="166"/>
      <c r="J168" s="186" t="s">
        <v>415</v>
      </c>
      <c r="K168" s="178">
        <v>45658</v>
      </c>
    </row>
    <row r="169" spans="1:14" ht="56.25" x14ac:dyDescent="0.15">
      <c r="A169" s="155"/>
      <c r="B169" s="164" t="s">
        <v>239</v>
      </c>
      <c r="C169" s="162"/>
      <c r="D169" s="164" t="s">
        <v>26</v>
      </c>
      <c r="E169" s="157">
        <v>0.501</v>
      </c>
      <c r="F169" s="164"/>
      <c r="G169" s="164"/>
      <c r="H169" s="166" t="s">
        <v>499</v>
      </c>
      <c r="I169" s="166"/>
      <c r="J169" s="162" t="s">
        <v>416</v>
      </c>
      <c r="K169" s="178">
        <v>45658</v>
      </c>
      <c r="N169" s="179"/>
    </row>
    <row r="170" spans="1:14" ht="56.25" x14ac:dyDescent="0.15">
      <c r="A170" s="155"/>
      <c r="B170" s="164" t="s">
        <v>240</v>
      </c>
      <c r="C170" s="162"/>
      <c r="D170" s="164" t="s">
        <v>26</v>
      </c>
      <c r="E170" s="157">
        <v>0.315</v>
      </c>
      <c r="F170" s="164"/>
      <c r="G170" s="164"/>
      <c r="H170" s="166" t="s">
        <v>499</v>
      </c>
      <c r="I170" s="166"/>
      <c r="J170" s="162" t="s">
        <v>415</v>
      </c>
      <c r="K170" s="178">
        <v>45658</v>
      </c>
    </row>
    <row r="171" spans="1:14" ht="56.25" x14ac:dyDescent="0.15">
      <c r="A171" s="155"/>
      <c r="B171" s="164" t="s">
        <v>219</v>
      </c>
      <c r="C171" s="162"/>
      <c r="D171" s="164" t="s">
        <v>26</v>
      </c>
      <c r="E171" s="157">
        <v>1960</v>
      </c>
      <c r="F171" s="164"/>
      <c r="G171" s="164"/>
      <c r="H171" s="166" t="s">
        <v>499</v>
      </c>
      <c r="I171" s="166"/>
      <c r="J171" s="162" t="s">
        <v>415</v>
      </c>
      <c r="K171" s="178">
        <v>45658</v>
      </c>
    </row>
    <row r="172" spans="1:14" ht="56.25" x14ac:dyDescent="0.15">
      <c r="A172" s="155"/>
      <c r="B172" s="164" t="s">
        <v>417</v>
      </c>
      <c r="C172" s="162"/>
      <c r="D172" s="164" t="s">
        <v>26</v>
      </c>
      <c r="E172" s="190">
        <v>14600</v>
      </c>
      <c r="F172" s="164"/>
      <c r="G172" s="164"/>
      <c r="H172" s="166" t="s">
        <v>499</v>
      </c>
      <c r="I172" s="166"/>
      <c r="J172" s="162" t="s">
        <v>415</v>
      </c>
      <c r="K172" s="178">
        <v>45658</v>
      </c>
    </row>
    <row r="173" spans="1:14" ht="56.25" x14ac:dyDescent="0.15">
      <c r="A173" s="155"/>
      <c r="B173" s="164" t="s">
        <v>224</v>
      </c>
      <c r="C173" s="162"/>
      <c r="D173" s="164" t="s">
        <v>26</v>
      </c>
      <c r="E173" s="190">
        <v>771</v>
      </c>
      <c r="F173" s="164"/>
      <c r="G173" s="164"/>
      <c r="H173" s="166" t="s">
        <v>499</v>
      </c>
      <c r="I173" s="166"/>
      <c r="J173" s="162" t="s">
        <v>415</v>
      </c>
      <c r="K173" s="178">
        <v>45658</v>
      </c>
    </row>
    <row r="174" spans="1:14" ht="56.25" x14ac:dyDescent="0.15">
      <c r="A174" s="155"/>
      <c r="B174" s="164" t="s">
        <v>222</v>
      </c>
      <c r="C174" s="162"/>
      <c r="D174" s="164" t="s">
        <v>26</v>
      </c>
      <c r="E174" s="190">
        <v>3740</v>
      </c>
      <c r="F174" s="164"/>
      <c r="G174" s="164"/>
      <c r="H174" s="166" t="s">
        <v>499</v>
      </c>
      <c r="I174" s="166"/>
      <c r="J174" s="162" t="s">
        <v>415</v>
      </c>
      <c r="K174" s="178">
        <v>45658</v>
      </c>
    </row>
    <row r="175" spans="1:14" ht="56.25" x14ac:dyDescent="0.15">
      <c r="A175" s="155"/>
      <c r="B175" s="164" t="s">
        <v>221</v>
      </c>
      <c r="C175" s="162"/>
      <c r="D175" s="164" t="s">
        <v>26</v>
      </c>
      <c r="E175" s="190">
        <v>1530</v>
      </c>
      <c r="F175" s="164"/>
      <c r="G175" s="164"/>
      <c r="H175" s="166" t="s">
        <v>499</v>
      </c>
      <c r="I175" s="166"/>
      <c r="J175" s="162" t="s">
        <v>415</v>
      </c>
      <c r="K175" s="178">
        <v>45658</v>
      </c>
    </row>
    <row r="176" spans="1:14" ht="56.25" x14ac:dyDescent="0.15">
      <c r="A176" s="155"/>
      <c r="B176" s="164" t="s">
        <v>223</v>
      </c>
      <c r="C176" s="162"/>
      <c r="D176" s="164" t="s">
        <v>26</v>
      </c>
      <c r="E176" s="190">
        <v>5810</v>
      </c>
      <c r="F176" s="164"/>
      <c r="G176" s="164"/>
      <c r="H176" s="166" t="s">
        <v>499</v>
      </c>
      <c r="I176" s="166"/>
      <c r="J176" s="162" t="s">
        <v>415</v>
      </c>
      <c r="K176" s="178">
        <v>45658</v>
      </c>
    </row>
    <row r="177" spans="1:11" ht="56.25" x14ac:dyDescent="0.15">
      <c r="A177" s="155"/>
      <c r="B177" s="164" t="s">
        <v>418</v>
      </c>
      <c r="C177" s="162"/>
      <c r="D177" s="164" t="s">
        <v>26</v>
      </c>
      <c r="E177" s="190">
        <v>962</v>
      </c>
      <c r="F177" s="164"/>
      <c r="G177" s="164"/>
      <c r="H177" s="166" t="s">
        <v>499</v>
      </c>
      <c r="I177" s="166"/>
      <c r="J177" s="162" t="s">
        <v>415</v>
      </c>
      <c r="K177" s="178">
        <v>45658</v>
      </c>
    </row>
    <row r="178" spans="1:11" ht="56.25" x14ac:dyDescent="0.15">
      <c r="A178" s="155"/>
      <c r="B178" s="162" t="s">
        <v>255</v>
      </c>
      <c r="C178" s="162" t="s">
        <v>256</v>
      </c>
      <c r="D178" s="162" t="s">
        <v>26</v>
      </c>
      <c r="E178" s="190">
        <v>20</v>
      </c>
      <c r="F178" s="162"/>
      <c r="G178" s="162"/>
      <c r="H178" s="166" t="s">
        <v>499</v>
      </c>
      <c r="I178" s="166"/>
      <c r="J178" s="162" t="s">
        <v>415</v>
      </c>
      <c r="K178" s="178">
        <v>45658</v>
      </c>
    </row>
    <row r="179" spans="1:11" ht="67.5" x14ac:dyDescent="0.15">
      <c r="A179" s="155"/>
      <c r="B179" s="164" t="s">
        <v>225</v>
      </c>
      <c r="C179" s="162" t="s">
        <v>226</v>
      </c>
      <c r="D179" s="164" t="s">
        <v>26</v>
      </c>
      <c r="E179" s="190">
        <v>4728</v>
      </c>
      <c r="F179" s="164"/>
      <c r="G179" s="164"/>
      <c r="H179" s="166" t="s">
        <v>499</v>
      </c>
      <c r="I179" s="166"/>
      <c r="J179" s="162" t="s">
        <v>220</v>
      </c>
      <c r="K179" s="178">
        <v>45658</v>
      </c>
    </row>
    <row r="180" spans="1:11" ht="67.5" x14ac:dyDescent="0.15">
      <c r="A180" s="155"/>
      <c r="B180" s="164" t="s">
        <v>419</v>
      </c>
      <c r="C180" s="162" t="s">
        <v>420</v>
      </c>
      <c r="D180" s="164" t="s">
        <v>26</v>
      </c>
      <c r="E180" s="190">
        <v>2262</v>
      </c>
      <c r="F180" s="164"/>
      <c r="G180" s="164"/>
      <c r="H180" s="166" t="s">
        <v>499</v>
      </c>
      <c r="I180" s="166"/>
      <c r="J180" s="162" t="s">
        <v>220</v>
      </c>
      <c r="K180" s="178">
        <v>45658</v>
      </c>
    </row>
    <row r="181" spans="1:11" ht="67.5" x14ac:dyDescent="0.15">
      <c r="A181" s="155"/>
      <c r="B181" s="164" t="s">
        <v>229</v>
      </c>
      <c r="C181" s="162" t="s">
        <v>230</v>
      </c>
      <c r="D181" s="164" t="s">
        <v>26</v>
      </c>
      <c r="E181" s="190">
        <v>1908</v>
      </c>
      <c r="F181" s="164"/>
      <c r="G181" s="164"/>
      <c r="H181" s="166" t="s">
        <v>499</v>
      </c>
      <c r="I181" s="166"/>
      <c r="J181" s="162" t="s">
        <v>220</v>
      </c>
      <c r="K181" s="178">
        <v>45658</v>
      </c>
    </row>
    <row r="182" spans="1:11" ht="67.5" x14ac:dyDescent="0.15">
      <c r="A182" s="155"/>
      <c r="B182" s="164" t="s">
        <v>231</v>
      </c>
      <c r="C182" s="162" t="s">
        <v>232</v>
      </c>
      <c r="D182" s="164" t="s">
        <v>26</v>
      </c>
      <c r="E182" s="190">
        <v>1965</v>
      </c>
      <c r="F182" s="164"/>
      <c r="G182" s="164"/>
      <c r="H182" s="166" t="s">
        <v>499</v>
      </c>
      <c r="I182" s="166"/>
      <c r="J182" s="162" t="s">
        <v>220</v>
      </c>
      <c r="K182" s="178">
        <v>45658</v>
      </c>
    </row>
    <row r="183" spans="1:11" ht="67.5" x14ac:dyDescent="0.15">
      <c r="A183" s="155"/>
      <c r="B183" s="164" t="s">
        <v>233</v>
      </c>
      <c r="C183" s="162" t="s">
        <v>234</v>
      </c>
      <c r="D183" s="164" t="s">
        <v>26</v>
      </c>
      <c r="E183" s="190">
        <v>2256</v>
      </c>
      <c r="F183" s="164"/>
      <c r="G183" s="164"/>
      <c r="H183" s="166" t="s">
        <v>499</v>
      </c>
      <c r="I183" s="166"/>
      <c r="J183" s="162" t="s">
        <v>220</v>
      </c>
      <c r="K183" s="178">
        <v>45658</v>
      </c>
    </row>
    <row r="184" spans="1:11" ht="67.5" x14ac:dyDescent="0.15">
      <c r="A184" s="155"/>
      <c r="B184" s="164" t="s">
        <v>235</v>
      </c>
      <c r="C184" s="162" t="s">
        <v>236</v>
      </c>
      <c r="D184" s="164" t="s">
        <v>26</v>
      </c>
      <c r="E184" s="190">
        <v>2508</v>
      </c>
      <c r="F184" s="164"/>
      <c r="G184" s="164"/>
      <c r="H184" s="166" t="s">
        <v>499</v>
      </c>
      <c r="I184" s="166"/>
      <c r="J184" s="162" t="s">
        <v>220</v>
      </c>
      <c r="K184" s="178">
        <v>45658</v>
      </c>
    </row>
    <row r="185" spans="1:11" ht="67.5" x14ac:dyDescent="0.15">
      <c r="A185" s="155"/>
      <c r="B185" s="164" t="s">
        <v>237</v>
      </c>
      <c r="C185" s="162" t="s">
        <v>238</v>
      </c>
      <c r="D185" s="164" t="s">
        <v>26</v>
      </c>
      <c r="E185" s="190">
        <v>2917</v>
      </c>
      <c r="F185" s="164"/>
      <c r="G185" s="164"/>
      <c r="H185" s="166" t="s">
        <v>499</v>
      </c>
      <c r="I185" s="166"/>
      <c r="J185" s="162" t="s">
        <v>220</v>
      </c>
      <c r="K185" s="178">
        <v>45658</v>
      </c>
    </row>
    <row r="186" spans="1:11" s="179" customFormat="1" ht="90" x14ac:dyDescent="0.15">
      <c r="A186" s="155"/>
      <c r="B186" s="162" t="s">
        <v>241</v>
      </c>
      <c r="C186" s="162" t="s">
        <v>242</v>
      </c>
      <c r="D186" s="162" t="s">
        <v>26</v>
      </c>
      <c r="E186" s="191">
        <v>2425</v>
      </c>
      <c r="F186" s="162"/>
      <c r="G186" s="162"/>
      <c r="H186" s="166" t="s">
        <v>499</v>
      </c>
      <c r="I186" s="166"/>
      <c r="J186" s="162" t="s">
        <v>220</v>
      </c>
      <c r="K186" s="178">
        <v>45658</v>
      </c>
    </row>
    <row r="187" spans="1:11" ht="112.5" x14ac:dyDescent="0.15">
      <c r="A187" s="155"/>
      <c r="B187" s="164" t="s">
        <v>243</v>
      </c>
      <c r="C187" s="162" t="s">
        <v>244</v>
      </c>
      <c r="D187" s="164" t="s">
        <v>26</v>
      </c>
      <c r="E187" s="190">
        <v>1494</v>
      </c>
      <c r="F187" s="164"/>
      <c r="G187" s="164"/>
      <c r="H187" s="166" t="s">
        <v>499</v>
      </c>
      <c r="I187" s="166"/>
      <c r="J187" s="162" t="s">
        <v>220</v>
      </c>
      <c r="K187" s="178">
        <v>45658</v>
      </c>
    </row>
    <row r="188" spans="1:11" ht="101.25" x14ac:dyDescent="0.15">
      <c r="A188" s="155"/>
      <c r="B188" s="164" t="s">
        <v>245</v>
      </c>
      <c r="C188" s="162" t="s">
        <v>246</v>
      </c>
      <c r="D188" s="164" t="s">
        <v>26</v>
      </c>
      <c r="E188" s="190">
        <v>1505</v>
      </c>
      <c r="F188" s="164"/>
      <c r="G188" s="164"/>
      <c r="H188" s="166" t="s">
        <v>499</v>
      </c>
      <c r="I188" s="166"/>
      <c r="J188" s="162" t="s">
        <v>220</v>
      </c>
      <c r="K188" s="178">
        <v>45658</v>
      </c>
    </row>
    <row r="189" spans="1:11" ht="67.5" x14ac:dyDescent="0.15">
      <c r="A189" s="155"/>
      <c r="B189" s="164" t="s">
        <v>247</v>
      </c>
      <c r="C189" s="162" t="s">
        <v>248</v>
      </c>
      <c r="D189" s="164" t="s">
        <v>26</v>
      </c>
      <c r="E189" s="190">
        <v>643</v>
      </c>
      <c r="F189" s="164"/>
      <c r="G189" s="164"/>
      <c r="H189" s="166" t="s">
        <v>499</v>
      </c>
      <c r="I189" s="166"/>
      <c r="J189" s="162" t="s">
        <v>220</v>
      </c>
      <c r="K189" s="178">
        <v>45658</v>
      </c>
    </row>
    <row r="190" spans="1:11" s="179" customFormat="1" ht="67.5" x14ac:dyDescent="0.15">
      <c r="A190" s="155"/>
      <c r="B190" s="162" t="s">
        <v>249</v>
      </c>
      <c r="C190" s="162" t="s">
        <v>250</v>
      </c>
      <c r="D190" s="162" t="s">
        <v>26</v>
      </c>
      <c r="E190" s="191">
        <v>2292</v>
      </c>
      <c r="F190" s="162"/>
      <c r="G190" s="162"/>
      <c r="H190" s="166" t="s">
        <v>499</v>
      </c>
      <c r="I190" s="166"/>
      <c r="J190" s="162" t="s">
        <v>220</v>
      </c>
      <c r="K190" s="178">
        <v>45658</v>
      </c>
    </row>
    <row r="191" spans="1:11" ht="67.5" x14ac:dyDescent="0.15">
      <c r="A191" s="155"/>
      <c r="B191" s="164" t="s">
        <v>251</v>
      </c>
      <c r="C191" s="162" t="s">
        <v>252</v>
      </c>
      <c r="D191" s="164" t="s">
        <v>26</v>
      </c>
      <c r="E191" s="190">
        <v>779</v>
      </c>
      <c r="F191" s="164"/>
      <c r="G191" s="164"/>
      <c r="H191" s="166" t="s">
        <v>499</v>
      </c>
      <c r="I191" s="166"/>
      <c r="J191" s="162" t="s">
        <v>220</v>
      </c>
      <c r="K191" s="178">
        <v>45658</v>
      </c>
    </row>
    <row r="192" spans="1:11" ht="67.5" x14ac:dyDescent="0.15">
      <c r="A192" s="155"/>
      <c r="B192" s="164" t="s">
        <v>227</v>
      </c>
      <c r="C192" s="162" t="s">
        <v>228</v>
      </c>
      <c r="D192" s="164" t="s">
        <v>26</v>
      </c>
      <c r="E192" s="190">
        <v>4775</v>
      </c>
      <c r="F192" s="164"/>
      <c r="G192" s="164"/>
      <c r="H192" s="166" t="s">
        <v>499</v>
      </c>
      <c r="I192" s="166"/>
      <c r="J192" s="162" t="s">
        <v>220</v>
      </c>
      <c r="K192" s="178">
        <v>45658</v>
      </c>
    </row>
    <row r="193" spans="1:14" ht="67.5" x14ac:dyDescent="0.15">
      <c r="A193" s="155"/>
      <c r="B193" s="164" t="s">
        <v>253</v>
      </c>
      <c r="C193" s="162" t="s">
        <v>254</v>
      </c>
      <c r="D193" s="164" t="s">
        <v>26</v>
      </c>
      <c r="E193" s="190">
        <v>673</v>
      </c>
      <c r="F193" s="164"/>
      <c r="G193" s="164"/>
      <c r="H193" s="166" t="s">
        <v>499</v>
      </c>
      <c r="I193" s="166"/>
      <c r="J193" s="162" t="s">
        <v>220</v>
      </c>
      <c r="K193" s="178">
        <v>45658</v>
      </c>
    </row>
    <row r="194" spans="1:14" ht="56.25" x14ac:dyDescent="0.15">
      <c r="A194" s="155"/>
      <c r="B194" s="164" t="s">
        <v>257</v>
      </c>
      <c r="C194" s="162" t="s">
        <v>258</v>
      </c>
      <c r="D194" s="164" t="s">
        <v>26</v>
      </c>
      <c r="E194" s="190">
        <v>6</v>
      </c>
      <c r="F194" s="164"/>
      <c r="G194" s="164"/>
      <c r="H194" s="166" t="s">
        <v>499</v>
      </c>
      <c r="I194" s="166"/>
      <c r="J194" s="162" t="s">
        <v>415</v>
      </c>
      <c r="K194" s="178">
        <v>45658</v>
      </c>
    </row>
    <row r="195" spans="1:14" ht="56.25" x14ac:dyDescent="0.15">
      <c r="A195" s="155"/>
      <c r="B195" s="164" t="s">
        <v>259</v>
      </c>
      <c r="C195" s="162" t="s">
        <v>260</v>
      </c>
      <c r="D195" s="164" t="s">
        <v>26</v>
      </c>
      <c r="E195" s="164">
        <v>3</v>
      </c>
      <c r="F195" s="164"/>
      <c r="G195" s="164"/>
      <c r="H195" s="166" t="s">
        <v>499</v>
      </c>
      <c r="I195" s="166"/>
      <c r="J195" s="162" t="s">
        <v>415</v>
      </c>
      <c r="K195" s="178">
        <v>45658</v>
      </c>
    </row>
    <row r="196" spans="1:14" ht="56.25" x14ac:dyDescent="0.15">
      <c r="A196" s="155"/>
      <c r="B196" s="162" t="s">
        <v>261</v>
      </c>
      <c r="C196" s="162" t="s">
        <v>262</v>
      </c>
      <c r="D196" s="162" t="s">
        <v>26</v>
      </c>
      <c r="E196" s="162">
        <v>5</v>
      </c>
      <c r="F196" s="162"/>
      <c r="G196" s="162"/>
      <c r="H196" s="166" t="s">
        <v>499</v>
      </c>
      <c r="I196" s="166"/>
      <c r="J196" s="162" t="s">
        <v>415</v>
      </c>
      <c r="K196" s="178">
        <v>45658</v>
      </c>
    </row>
    <row r="197" spans="1:14" x14ac:dyDescent="0.15">
      <c r="A197" s="155"/>
      <c r="B197" s="162" t="s">
        <v>263</v>
      </c>
      <c r="C197" s="162" t="s">
        <v>264</v>
      </c>
      <c r="D197" s="162" t="s">
        <v>26</v>
      </c>
      <c r="E197" s="162">
        <v>0</v>
      </c>
      <c r="F197" s="162"/>
      <c r="G197" s="162"/>
      <c r="H197" s="166" t="s">
        <v>499</v>
      </c>
      <c r="I197" s="166"/>
      <c r="J197" s="162" t="s">
        <v>500</v>
      </c>
      <c r="K197" s="178">
        <v>45658</v>
      </c>
    </row>
    <row r="198" spans="1:14" ht="56.25" x14ac:dyDescent="0.15">
      <c r="A198" s="155"/>
      <c r="B198" s="162" t="s">
        <v>421</v>
      </c>
      <c r="C198" s="162" t="s">
        <v>422</v>
      </c>
      <c r="D198" s="164" t="s">
        <v>26</v>
      </c>
      <c r="E198" s="164">
        <v>1</v>
      </c>
      <c r="F198" s="164"/>
      <c r="G198" s="164"/>
      <c r="H198" s="166" t="s">
        <v>499</v>
      </c>
      <c r="I198" s="166"/>
      <c r="J198" s="162" t="s">
        <v>415</v>
      </c>
      <c r="K198" s="178">
        <v>45658</v>
      </c>
    </row>
    <row r="199" spans="1:14" ht="56.25" x14ac:dyDescent="0.15">
      <c r="A199" s="155"/>
      <c r="B199" s="164" t="s">
        <v>501</v>
      </c>
      <c r="C199" s="164" t="s">
        <v>265</v>
      </c>
      <c r="D199" s="164" t="s">
        <v>26</v>
      </c>
      <c r="E199" s="157">
        <v>27</v>
      </c>
      <c r="F199" s="188"/>
      <c r="G199" s="188"/>
      <c r="H199" s="166" t="s">
        <v>499</v>
      </c>
      <c r="I199" s="166"/>
      <c r="J199" s="162" t="s">
        <v>423</v>
      </c>
      <c r="K199" s="178">
        <v>45658</v>
      </c>
    </row>
    <row r="200" spans="1:14" x14ac:dyDescent="0.15">
      <c r="A200" s="155"/>
      <c r="B200" s="157" t="s">
        <v>502</v>
      </c>
      <c r="C200" s="157" t="s">
        <v>265</v>
      </c>
      <c r="D200" s="157" t="s">
        <v>26</v>
      </c>
      <c r="E200" s="157">
        <v>29.8</v>
      </c>
      <c r="F200" s="166"/>
      <c r="G200" s="166"/>
      <c r="H200" s="166" t="s">
        <v>499</v>
      </c>
      <c r="I200" s="166"/>
      <c r="J200" s="158"/>
      <c r="K200" s="178">
        <v>45658</v>
      </c>
      <c r="M200" s="154" t="s">
        <v>503</v>
      </c>
    </row>
    <row r="201" spans="1:14" ht="56.25" x14ac:dyDescent="0.15">
      <c r="A201" s="155"/>
      <c r="B201" s="164" t="s">
        <v>266</v>
      </c>
      <c r="C201" s="164" t="s">
        <v>267</v>
      </c>
      <c r="D201" s="164" t="s">
        <v>26</v>
      </c>
      <c r="E201" s="157">
        <v>273</v>
      </c>
      <c r="F201" s="164"/>
      <c r="G201" s="164"/>
      <c r="H201" s="166" t="s">
        <v>499</v>
      </c>
      <c r="I201" s="166"/>
      <c r="J201" s="162" t="s">
        <v>423</v>
      </c>
      <c r="K201" s="178">
        <v>45658</v>
      </c>
    </row>
    <row r="202" spans="1:14" ht="56.25" x14ac:dyDescent="0.15">
      <c r="A202" s="155"/>
      <c r="B202" s="164" t="s">
        <v>424</v>
      </c>
      <c r="C202" s="164" t="s">
        <v>425</v>
      </c>
      <c r="D202" s="164" t="s">
        <v>26</v>
      </c>
      <c r="E202" s="157">
        <v>24300</v>
      </c>
      <c r="F202" s="164"/>
      <c r="G202" s="164"/>
      <c r="H202" s="166" t="s">
        <v>499</v>
      </c>
      <c r="I202" s="166"/>
      <c r="J202" s="162" t="s">
        <v>423</v>
      </c>
      <c r="K202" s="178">
        <v>45658</v>
      </c>
    </row>
    <row r="203" spans="1:14" ht="56.25" x14ac:dyDescent="0.15">
      <c r="A203" s="155"/>
      <c r="B203" s="190" t="s">
        <v>504</v>
      </c>
      <c r="C203" s="190" t="s">
        <v>505</v>
      </c>
      <c r="D203" s="190" t="s">
        <v>26</v>
      </c>
      <c r="E203" s="190">
        <v>17400</v>
      </c>
      <c r="F203" s="190"/>
      <c r="G203" s="190"/>
      <c r="H203" s="192" t="s">
        <v>499</v>
      </c>
      <c r="I203" s="192"/>
      <c r="J203" s="191" t="s">
        <v>423</v>
      </c>
      <c r="K203" s="178">
        <v>45658</v>
      </c>
    </row>
    <row r="204" spans="1:14" ht="22.5" x14ac:dyDescent="0.15">
      <c r="A204" s="155"/>
      <c r="B204" s="190" t="s">
        <v>506</v>
      </c>
      <c r="C204" s="190"/>
      <c r="D204" s="190" t="s">
        <v>26</v>
      </c>
      <c r="E204" s="190">
        <v>2590</v>
      </c>
      <c r="F204" s="190"/>
      <c r="G204" s="190"/>
      <c r="H204" s="192" t="s">
        <v>499</v>
      </c>
      <c r="I204" s="192"/>
      <c r="J204" s="191" t="s">
        <v>507</v>
      </c>
      <c r="K204" s="178">
        <v>45658</v>
      </c>
    </row>
    <row r="205" spans="1:14" ht="22.5" x14ac:dyDescent="0.15">
      <c r="A205" s="155"/>
      <c r="B205" s="190" t="s">
        <v>508</v>
      </c>
      <c r="C205" s="190"/>
      <c r="D205" s="190" t="s">
        <v>26</v>
      </c>
      <c r="E205" s="190">
        <v>539</v>
      </c>
      <c r="F205" s="190"/>
      <c r="G205" s="190"/>
      <c r="H205" s="192" t="s">
        <v>499</v>
      </c>
      <c r="I205" s="192"/>
      <c r="J205" s="191" t="s">
        <v>507</v>
      </c>
      <c r="K205" s="178">
        <v>45658</v>
      </c>
    </row>
    <row r="206" spans="1:14" ht="22.5" x14ac:dyDescent="0.15">
      <c r="A206" s="155"/>
      <c r="B206" s="190" t="s">
        <v>509</v>
      </c>
      <c r="C206" s="190"/>
      <c r="D206" s="190" t="s">
        <v>26</v>
      </c>
      <c r="E206" s="190">
        <v>195</v>
      </c>
      <c r="F206" s="190"/>
      <c r="G206" s="190"/>
      <c r="H206" s="192" t="s">
        <v>499</v>
      </c>
      <c r="I206" s="192"/>
      <c r="J206" s="191" t="s">
        <v>507</v>
      </c>
      <c r="K206" s="178">
        <v>45658</v>
      </c>
    </row>
    <row r="207" spans="1:14" s="144" customFormat="1" x14ac:dyDescent="0.15">
      <c r="A207" s="193"/>
      <c r="B207" s="194"/>
      <c r="C207" s="194"/>
      <c r="D207" s="194"/>
      <c r="E207" s="195"/>
      <c r="F207" s="195"/>
      <c r="G207" s="195"/>
      <c r="H207" s="194"/>
      <c r="I207" s="194"/>
      <c r="J207" s="194"/>
      <c r="K207" s="196"/>
      <c r="M207" s="151"/>
    </row>
    <row r="208" spans="1:14" s="201" customFormat="1" x14ac:dyDescent="0.15">
      <c r="A208" s="197" t="s">
        <v>510</v>
      </c>
      <c r="B208" s="198" t="s">
        <v>511</v>
      </c>
      <c r="C208" s="199"/>
      <c r="D208" s="199"/>
      <c r="E208" s="199"/>
      <c r="F208" s="199"/>
      <c r="G208" s="199"/>
      <c r="H208" s="199"/>
      <c r="I208" s="199"/>
      <c r="J208" s="199"/>
      <c r="K208" s="200"/>
      <c r="M208" s="202"/>
      <c r="N208" s="202"/>
    </row>
    <row r="209" spans="1:14" s="201" customFormat="1" x14ac:dyDescent="0.15">
      <c r="A209" s="203"/>
      <c r="B209" s="198" t="s">
        <v>512</v>
      </c>
      <c r="C209" s="198"/>
      <c r="D209" s="198"/>
      <c r="E209" s="199"/>
      <c r="F209" s="199"/>
      <c r="G209" s="199"/>
      <c r="H209" s="199"/>
      <c r="I209" s="199"/>
      <c r="J209" s="199"/>
      <c r="K209" s="200"/>
      <c r="M209" s="202"/>
      <c r="N209" s="202"/>
    </row>
    <row r="210" spans="1:14" s="201" customFormat="1" x14ac:dyDescent="0.15">
      <c r="A210" s="203"/>
      <c r="B210" s="198" t="s">
        <v>513</v>
      </c>
      <c r="C210" s="198"/>
      <c r="D210" s="198"/>
      <c r="E210" s="199"/>
      <c r="F210" s="199"/>
      <c r="G210" s="199"/>
      <c r="H210" s="199"/>
      <c r="I210" s="199"/>
      <c r="J210" s="199"/>
      <c r="K210" s="200"/>
      <c r="M210" s="202"/>
      <c r="N210" s="202"/>
    </row>
    <row r="211" spans="1:14" s="201" customFormat="1" x14ac:dyDescent="0.15">
      <c r="A211" s="203"/>
      <c r="B211" s="198" t="s">
        <v>514</v>
      </c>
      <c r="C211" s="198"/>
      <c r="D211" s="198"/>
      <c r="E211" s="199"/>
      <c r="F211" s="199"/>
      <c r="G211" s="199"/>
      <c r="H211" s="199"/>
      <c r="I211" s="199"/>
      <c r="J211" s="199"/>
      <c r="K211" s="200"/>
      <c r="M211" s="202"/>
      <c r="N211" s="202"/>
    </row>
    <row r="212" spans="1:14" x14ac:dyDescent="0.15">
      <c r="A212" s="179"/>
      <c r="B212" s="198" t="s">
        <v>499</v>
      </c>
      <c r="C212" s="198"/>
      <c r="D212" s="198"/>
      <c r="E212" s="198"/>
      <c r="F212" s="198"/>
      <c r="G212" s="198"/>
      <c r="H212" s="204"/>
      <c r="I212" s="204"/>
      <c r="J212" s="204"/>
    </row>
    <row r="213" spans="1:14" x14ac:dyDescent="0.15">
      <c r="A213" s="179"/>
      <c r="B213" s="198" t="s">
        <v>515</v>
      </c>
      <c r="C213" s="198"/>
      <c r="D213" s="198"/>
      <c r="E213" s="198"/>
      <c r="F213" s="198"/>
      <c r="G213" s="198"/>
      <c r="H213" s="204"/>
      <c r="I213" s="204"/>
      <c r="J213" s="204"/>
    </row>
    <row r="214" spans="1:14" x14ac:dyDescent="0.15">
      <c r="B214" s="198" t="s">
        <v>516</v>
      </c>
      <c r="C214" s="198"/>
      <c r="D214" s="198"/>
      <c r="E214" s="198"/>
      <c r="F214" s="198"/>
      <c r="G214" s="198"/>
      <c r="H214" s="204"/>
      <c r="I214" s="204"/>
      <c r="J214" s="204"/>
    </row>
  </sheetData>
  <mergeCells count="51">
    <mergeCell ref="B30:C30"/>
    <mergeCell ref="A4:K4"/>
    <mergeCell ref="A5:K5"/>
    <mergeCell ref="A27:K27"/>
    <mergeCell ref="B28:C28"/>
    <mergeCell ref="B29:C29"/>
    <mergeCell ref="B42:C42"/>
    <mergeCell ref="B31:C31"/>
    <mergeCell ref="B32:C32"/>
    <mergeCell ref="B33:C33"/>
    <mergeCell ref="B34:C34"/>
    <mergeCell ref="B35:C35"/>
    <mergeCell ref="B36:C36"/>
    <mergeCell ref="B37:C37"/>
    <mergeCell ref="B38:C38"/>
    <mergeCell ref="B39:C39"/>
    <mergeCell ref="B40:C40"/>
    <mergeCell ref="B41:C41"/>
    <mergeCell ref="B54:C54"/>
    <mergeCell ref="B43:C43"/>
    <mergeCell ref="B44:C44"/>
    <mergeCell ref="B45:C45"/>
    <mergeCell ref="B46:C46"/>
    <mergeCell ref="B47:C47"/>
    <mergeCell ref="B48:C48"/>
    <mergeCell ref="B49:C49"/>
    <mergeCell ref="B50:C50"/>
    <mergeCell ref="B51:C51"/>
    <mergeCell ref="B52:C52"/>
    <mergeCell ref="B53:C53"/>
    <mergeCell ref="A73:K73"/>
    <mergeCell ref="B55:C55"/>
    <mergeCell ref="B56:C56"/>
    <mergeCell ref="B57:C57"/>
    <mergeCell ref="B58:C58"/>
    <mergeCell ref="B59:C59"/>
    <mergeCell ref="B60:C60"/>
    <mergeCell ref="B61:C61"/>
    <mergeCell ref="B62:C62"/>
    <mergeCell ref="B63:C63"/>
    <mergeCell ref="B64:C64"/>
    <mergeCell ref="A65:K65"/>
    <mergeCell ref="B125:C125"/>
    <mergeCell ref="A134:K134"/>
    <mergeCell ref="A167:K167"/>
    <mergeCell ref="B74:C74"/>
    <mergeCell ref="B75:C75"/>
    <mergeCell ref="B115:C115"/>
    <mergeCell ref="B117:C117"/>
    <mergeCell ref="B121:C121"/>
    <mergeCell ref="B124:C124"/>
  </mergeCells>
  <pageMargins left="0.70866141732283472" right="0.70866141732283472" top="0.74803149606299213" bottom="0.74803149606299213" header="0.31496062992125984" footer="0.31496062992125984"/>
  <pageSetup paperSize="9" scale="46" fitToHeight="11"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E1A9B3BD17E4440ACE36F050C794059" ma:contentTypeVersion="4" ma:contentTypeDescription="Een nieuw document maken." ma:contentTypeScope="" ma:versionID="da37912d1f5ee9aa94a279817352fc09">
  <xsd:schema xmlns:xsd="http://www.w3.org/2001/XMLSchema" xmlns:xs="http://www.w3.org/2001/XMLSchema" xmlns:p="http://schemas.microsoft.com/office/2006/metadata/properties" xmlns:ns2="697faf55-75d8-4596-80f2-3cfc806e7b47" targetNamespace="http://schemas.microsoft.com/office/2006/metadata/properties" ma:root="true" ma:fieldsID="14debee8d137d9994a5fa478a6ad4579" ns2:_="">
    <xsd:import namespace="697faf55-75d8-4596-80f2-3cfc806e7b4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97faf55-75d8-4596-80f2-3cfc806e7b4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6A8B152-6526-428F-B620-22992A65C7CE}">
  <ds:schemaRefs>
    <ds:schemaRef ds:uri="http://schemas.microsoft.com/sharepoint/v3/contenttype/forms"/>
  </ds:schemaRefs>
</ds:datastoreItem>
</file>

<file path=customXml/itemProps2.xml><?xml version="1.0" encoding="utf-8"?>
<ds:datastoreItem xmlns:ds="http://schemas.openxmlformats.org/officeDocument/2006/customXml" ds:itemID="{F2DE186A-1ABE-4AEA-9C7C-CAF746BD8D2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97faf55-75d8-4596-80f2-3cfc806e7b4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B532D7D-4FAB-4027-AE96-96CC1D35EF1D}">
  <ds:schemaRefs>
    <ds:schemaRef ds:uri="http://schemas.microsoft.com/office/infopath/2007/PartnerControls"/>
    <ds:schemaRef ds:uri="http://purl.org/dc/elements/1.1/"/>
    <ds:schemaRef ds:uri="http://schemas.microsoft.com/office/2006/metadata/properties"/>
    <ds:schemaRef ds:uri="697faf55-75d8-4596-80f2-3cfc806e7b47"/>
    <ds:schemaRef ds:uri="http://purl.org/dc/terms/"/>
    <ds:schemaRef ds:uri="http://schemas.openxmlformats.org/package/2006/metadata/core-properties"/>
    <ds:schemaRef ds:uri="http://schemas.microsoft.com/office/2006/documentManagement/types"/>
    <ds:schemaRef ds:uri="http://www.w3.org/XML/1998/namespace"/>
    <ds:schemaRef ds:uri="http://purl.org/dc/dcmitype/"/>
  </ds:schemaRefs>
</ds:datastoreItem>
</file>

<file path=docMetadata/LabelInfo.xml><?xml version="1.0" encoding="utf-8"?>
<clbl:labelList xmlns:clbl="http://schemas.microsoft.com/office/2020/mipLabelMetadata">
  <clbl:label id="{4bde8109-f994-4a60-a1d3-5c95e2ff3620}" enabled="1" method="Privileged" siteId="{1321633e-f6b9-44e2-a44f-59b9d264ecb7}"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6</vt:i4>
      </vt:variant>
      <vt:variant>
        <vt:lpstr>Benoemde bereiken</vt:lpstr>
      </vt:variant>
      <vt:variant>
        <vt:i4>4</vt:i4>
      </vt:variant>
    </vt:vector>
  </HeadingPairs>
  <TitlesOfParts>
    <vt:vector size="10" baseType="lpstr">
      <vt:lpstr>Versie</vt:lpstr>
      <vt:lpstr>Datasheet</vt:lpstr>
      <vt:lpstr>Toelichting</vt:lpstr>
      <vt:lpstr>Kosteneffectiviteit</vt:lpstr>
      <vt:lpstr>Absolute CO2-reductie</vt:lpstr>
      <vt:lpstr>CO2emissiefactoren 2025</vt:lpstr>
      <vt:lpstr>'Absolute CO2-reductie'!Afdrukbereik</vt:lpstr>
      <vt:lpstr>'CO2emissiefactoren 2025'!Afdrukbereik</vt:lpstr>
      <vt:lpstr>Toelichting!Afdrukbereik</vt:lpstr>
      <vt:lpstr>'CO2emissiefactoren 2025'!Afdruktitels</vt:lpstr>
    </vt:vector>
  </TitlesOfParts>
  <Company>Ministerie van Economische Zaken en Klimaat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Kosteneffectiviteit en CO2 berekening - VEKI</dc:title>
  <dc:creator>Rijksdienst voor Ondernemend Nederland</dc:creator>
  <cp:lastModifiedBy>Rijksdienst voor Ondernemend Nederland</cp:lastModifiedBy>
  <cp:lastPrinted>2025-08-15T12:00:04Z</cp:lastPrinted>
  <dcterms:created xsi:type="dcterms:W3CDTF">2022-11-24T10:25:07Z</dcterms:created>
  <dcterms:modified xsi:type="dcterms:W3CDTF">2025-08-15T12:00:13Z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cd88dc2-102c-473d-aa45-6161565a3617_Enabled">
    <vt:lpwstr>true</vt:lpwstr>
  </property>
  <property fmtid="{D5CDD505-2E9C-101B-9397-08002B2CF9AE}" pid="3" name="MSIP_Label_acd88dc2-102c-473d-aa45-6161565a3617_SetDate">
    <vt:lpwstr>2022-11-24T10:25:07Z</vt:lpwstr>
  </property>
  <property fmtid="{D5CDD505-2E9C-101B-9397-08002B2CF9AE}" pid="4" name="MSIP_Label_acd88dc2-102c-473d-aa45-6161565a3617_Method">
    <vt:lpwstr>Standard</vt:lpwstr>
  </property>
  <property fmtid="{D5CDD505-2E9C-101B-9397-08002B2CF9AE}" pid="5" name="MSIP_Label_acd88dc2-102c-473d-aa45-6161565a3617_Name">
    <vt:lpwstr>Sublabel-Interngebruik-onversleuteld</vt:lpwstr>
  </property>
  <property fmtid="{D5CDD505-2E9C-101B-9397-08002B2CF9AE}" pid="6" name="MSIP_Label_acd88dc2-102c-473d-aa45-6161565a3617_SiteId">
    <vt:lpwstr>1321633e-f6b9-44e2-a44f-59b9d264ecb7</vt:lpwstr>
  </property>
  <property fmtid="{D5CDD505-2E9C-101B-9397-08002B2CF9AE}" pid="7" name="MSIP_Label_acd88dc2-102c-473d-aa45-6161565a3617_ActionId">
    <vt:lpwstr>1df79240-fbb5-4cf3-ba04-a2d84a086e1c</vt:lpwstr>
  </property>
  <property fmtid="{D5CDD505-2E9C-101B-9397-08002B2CF9AE}" pid="8" name="MSIP_Label_acd88dc2-102c-473d-aa45-6161565a3617_ContentBits">
    <vt:lpwstr>2</vt:lpwstr>
  </property>
  <property fmtid="{D5CDD505-2E9C-101B-9397-08002B2CF9AE}" pid="9" name="ContentTypeId">
    <vt:lpwstr>0x010100AE1A9B3BD17E4440ACE36F050C794059</vt:lpwstr>
  </property>
</Properties>
</file>