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R:\BTV 2030 tool\"/>
    </mc:Choice>
  </mc:AlternateContent>
  <xr:revisionPtr revIDLastSave="0" documentId="13_ncr:1_{F74B8525-C8C6-4CDC-9807-E36D1475E366}" xr6:coauthVersionLast="47" xr6:coauthVersionMax="47" xr10:uidLastSave="{00000000-0000-0000-0000-000000000000}"/>
  <bookViews>
    <workbookView xWindow="-120" yWindow="-120" windowWidth="51840" windowHeight="21240" xr2:uid="{381927D1-BE85-48B2-AFB9-C600A080CF9C}"/>
  </bookViews>
  <sheets>
    <sheet name="Toelichting" sheetId="6" r:id="rId1"/>
    <sheet name="Hoogte BTV" sheetId="4" r:id="rId2"/>
    <sheet name="Eenheid - Brandstoffen" sheetId="2" r:id="rId3"/>
    <sheet name="Invultabel leveringen" sheetId="1" r:id="rId4"/>
    <sheet name="Doelbereik" sheetId="3" r:id="rId5"/>
    <sheet name="Eind overzicht" sheetId="5" r:id="rId6"/>
  </sheets>
  <definedNames>
    <definedName name="_xlnm.Print_Area" localSheetId="1">'Hoogte BTV'!$A$1:$F$27</definedName>
    <definedName name="_xlnm.Print_Area" localSheetId="0">Toelichting!$A$1:$N$26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  <c r="H8" i="1"/>
  <c r="E6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B21" i="3"/>
  <c r="B24" i="3"/>
  <c r="B19" i="3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P23" i="3"/>
  <c r="P20" i="3"/>
  <c r="P19" i="3"/>
  <c r="I24" i="3"/>
  <c r="I23" i="3"/>
  <c r="I20" i="3"/>
  <c r="I19" i="3"/>
  <c r="H2" i="1"/>
  <c r="E2" i="1"/>
  <c r="M2" i="1" l="1"/>
  <c r="C5" i="3" s="1"/>
  <c r="E3" i="1"/>
  <c r="L3" i="1" s="1"/>
  <c r="H3" i="1"/>
  <c r="I3" i="1"/>
  <c r="K3" i="1" s="1"/>
  <c r="E4" i="1"/>
  <c r="L4" i="1" s="1"/>
  <c r="H4" i="1"/>
  <c r="I4" i="1"/>
  <c r="E5" i="1"/>
  <c r="L5" i="1" s="1"/>
  <c r="H5" i="1"/>
  <c r="I5" i="1" s="1"/>
  <c r="H6" i="1"/>
  <c r="I6" i="1"/>
  <c r="K6" i="1" s="1"/>
  <c r="E7" i="1"/>
  <c r="H7" i="1"/>
  <c r="I7" i="1"/>
  <c r="E8" i="1"/>
  <c r="I8" i="1"/>
  <c r="K8" i="1" s="1"/>
  <c r="E9" i="1"/>
  <c r="H9" i="1"/>
  <c r="I9" i="1"/>
  <c r="K9" i="1" s="1"/>
  <c r="E10" i="1"/>
  <c r="M10" i="1" s="1"/>
  <c r="H10" i="1"/>
  <c r="I10" i="1"/>
  <c r="E11" i="1"/>
  <c r="M11" i="1" s="1"/>
  <c r="H11" i="1"/>
  <c r="I11" i="1"/>
  <c r="E12" i="1"/>
  <c r="M12" i="1" s="1"/>
  <c r="H12" i="1"/>
  <c r="I12" i="1"/>
  <c r="E13" i="1"/>
  <c r="M13" i="1" s="1"/>
  <c r="H13" i="1"/>
  <c r="I13" i="1"/>
  <c r="E14" i="1"/>
  <c r="M14" i="1" s="1"/>
  <c r="H14" i="1"/>
  <c r="E15" i="1"/>
  <c r="M15" i="1" s="1"/>
  <c r="H15" i="1"/>
  <c r="I15" i="1"/>
  <c r="E16" i="1"/>
  <c r="M16" i="1" s="1"/>
  <c r="H16" i="1"/>
  <c r="I16" i="1"/>
  <c r="E17" i="1"/>
  <c r="M17" i="1" s="1"/>
  <c r="H17" i="1"/>
  <c r="I17" i="1"/>
  <c r="E18" i="1"/>
  <c r="M18" i="1" s="1"/>
  <c r="H18" i="1"/>
  <c r="I18" i="1"/>
  <c r="E19" i="1"/>
  <c r="M19" i="1" s="1"/>
  <c r="H19" i="1"/>
  <c r="I19" i="1"/>
  <c r="E20" i="1"/>
  <c r="M20" i="1" s="1"/>
  <c r="H20" i="1"/>
  <c r="I20" i="1"/>
  <c r="E21" i="1"/>
  <c r="M21" i="1" s="1"/>
  <c r="H21" i="1"/>
  <c r="I21" i="1"/>
  <c r="E22" i="1"/>
  <c r="M22" i="1" s="1"/>
  <c r="H22" i="1"/>
  <c r="I22" i="1"/>
  <c r="E23" i="1"/>
  <c r="M23" i="1" s="1"/>
  <c r="H23" i="1"/>
  <c r="I23" i="1"/>
  <c r="E24" i="1"/>
  <c r="M24" i="1" s="1"/>
  <c r="H24" i="1"/>
  <c r="I24" i="1"/>
  <c r="E25" i="1"/>
  <c r="M25" i="1" s="1"/>
  <c r="H25" i="1"/>
  <c r="I25" i="1"/>
  <c r="E26" i="1"/>
  <c r="M26" i="1" s="1"/>
  <c r="H26" i="1"/>
  <c r="I26" i="1"/>
  <c r="E27" i="1"/>
  <c r="M27" i="1" s="1"/>
  <c r="H27" i="1"/>
  <c r="I27" i="1"/>
  <c r="E28" i="1"/>
  <c r="M28" i="1" s="1"/>
  <c r="H28" i="1"/>
  <c r="I28" i="1"/>
  <c r="E29" i="1"/>
  <c r="M29" i="1" s="1"/>
  <c r="H29" i="1"/>
  <c r="I29" i="1"/>
  <c r="E30" i="1"/>
  <c r="M30" i="1" s="1"/>
  <c r="H30" i="1"/>
  <c r="I30" i="1"/>
  <c r="E31" i="1"/>
  <c r="M31" i="1" s="1"/>
  <c r="H31" i="1"/>
  <c r="I31" i="1"/>
  <c r="E32" i="1"/>
  <c r="M32" i="1" s="1"/>
  <c r="H32" i="1"/>
  <c r="I32" i="1"/>
  <c r="E33" i="1"/>
  <c r="M33" i="1" s="1"/>
  <c r="H33" i="1"/>
  <c r="I33" i="1"/>
  <c r="E34" i="1"/>
  <c r="M34" i="1" s="1"/>
  <c r="H34" i="1"/>
  <c r="I34" i="1"/>
  <c r="I2" i="1"/>
  <c r="K2" i="1" s="1"/>
  <c r="L9" i="1" l="1"/>
  <c r="M9" i="1" s="1"/>
  <c r="L8" i="1"/>
  <c r="M8" i="1" s="1"/>
  <c r="B22" i="3"/>
  <c r="K7" i="1"/>
  <c r="L7" i="1"/>
  <c r="M7" i="1" s="1"/>
  <c r="L6" i="1"/>
  <c r="M6" i="1" s="1"/>
  <c r="B20" i="3"/>
  <c r="K5" i="1"/>
  <c r="I22" i="3"/>
  <c r="K4" i="1"/>
  <c r="P24" i="3"/>
  <c r="C33" i="3"/>
  <c r="B23" i="3"/>
  <c r="M5" i="1"/>
  <c r="M4" i="1"/>
  <c r="J5" i="3"/>
  <c r="M3" i="1"/>
  <c r="Q5" i="3" s="1"/>
  <c r="Q37" i="3"/>
  <c r="I8" i="5" s="1"/>
  <c r="J37" i="3"/>
  <c r="E8" i="5" s="1"/>
  <c r="J35" i="3"/>
  <c r="C36" i="3"/>
  <c r="A7" i="5" s="1"/>
  <c r="C38" i="3"/>
  <c r="A9" i="5" s="1"/>
  <c r="J15" i="3" l="1"/>
  <c r="K15" i="3"/>
  <c r="L15" i="3"/>
  <c r="M15" i="3"/>
  <c r="J16" i="3"/>
  <c r="K16" i="3"/>
  <c r="L16" i="3"/>
  <c r="M16" i="3"/>
  <c r="I16" i="3"/>
  <c r="I15" i="3"/>
  <c r="Q15" i="3"/>
  <c r="R15" i="3"/>
  <c r="S15" i="3"/>
  <c r="T15" i="3"/>
  <c r="Q16" i="3"/>
  <c r="R16" i="3"/>
  <c r="S16" i="3"/>
  <c r="T16" i="3"/>
  <c r="P16" i="3"/>
  <c r="P15" i="3"/>
  <c r="Q14" i="3"/>
  <c r="R14" i="3"/>
  <c r="S14" i="3"/>
  <c r="T14" i="3"/>
  <c r="P14" i="3"/>
  <c r="Q13" i="3"/>
  <c r="R13" i="3"/>
  <c r="S13" i="3"/>
  <c r="T13" i="3"/>
  <c r="P13" i="3"/>
  <c r="T11" i="3"/>
  <c r="S11" i="3"/>
  <c r="R11" i="3"/>
  <c r="Q11" i="3"/>
  <c r="T10" i="3"/>
  <c r="S10" i="3"/>
  <c r="R10" i="3"/>
  <c r="Q10" i="3"/>
  <c r="T9" i="3"/>
  <c r="S9" i="3"/>
  <c r="R9" i="3"/>
  <c r="Q9" i="3"/>
  <c r="P10" i="3"/>
  <c r="P11" i="3"/>
  <c r="P9" i="3"/>
  <c r="B9" i="3"/>
  <c r="B14" i="3"/>
  <c r="C14" i="3"/>
  <c r="D14" i="3"/>
  <c r="E14" i="3"/>
  <c r="F14" i="3"/>
  <c r="C13" i="3"/>
  <c r="D13" i="3"/>
  <c r="E13" i="3"/>
  <c r="F13" i="3"/>
  <c r="B13" i="3"/>
  <c r="F16" i="3"/>
  <c r="E16" i="3"/>
  <c r="D16" i="3"/>
  <c r="C16" i="3"/>
  <c r="B16" i="3"/>
  <c r="F15" i="3"/>
  <c r="E15" i="3"/>
  <c r="D15" i="3"/>
  <c r="C15" i="3"/>
  <c r="B15" i="3"/>
  <c r="B10" i="3"/>
  <c r="C10" i="3"/>
  <c r="D10" i="3"/>
  <c r="E10" i="3"/>
  <c r="F10" i="3"/>
  <c r="B11" i="3"/>
  <c r="C11" i="3"/>
  <c r="D11" i="3"/>
  <c r="E11" i="3"/>
  <c r="F11" i="3"/>
  <c r="C9" i="3"/>
  <c r="D9" i="3"/>
  <c r="E9" i="3"/>
  <c r="F9" i="3"/>
  <c r="B29" i="3" s="1"/>
  <c r="J14" i="3"/>
  <c r="K14" i="3"/>
  <c r="L14" i="3"/>
  <c r="M14" i="3"/>
  <c r="I14" i="3"/>
  <c r="J13" i="3"/>
  <c r="K13" i="3"/>
  <c r="L13" i="3"/>
  <c r="M13" i="3"/>
  <c r="I13" i="3"/>
  <c r="J9" i="3"/>
  <c r="K9" i="3"/>
  <c r="L9" i="3"/>
  <c r="M9" i="3"/>
  <c r="J10" i="3"/>
  <c r="K10" i="3"/>
  <c r="L10" i="3"/>
  <c r="M10" i="3"/>
  <c r="J11" i="3"/>
  <c r="K11" i="3"/>
  <c r="L11" i="3"/>
  <c r="M11" i="3"/>
  <c r="I10" i="3"/>
  <c r="I11" i="3"/>
  <c r="I9" i="3"/>
  <c r="J38" i="3"/>
  <c r="E9" i="5" s="1"/>
  <c r="Q38" i="3"/>
  <c r="I9" i="5" s="1"/>
  <c r="J33" i="3"/>
  <c r="E4" i="5" s="1"/>
  <c r="C37" i="3"/>
  <c r="A8" i="5" s="1"/>
  <c r="Q33" i="3"/>
  <c r="I4" i="5" s="1"/>
  <c r="I33" i="3"/>
  <c r="J43" i="3" s="1"/>
  <c r="I34" i="3"/>
  <c r="J44" i="3" s="1"/>
  <c r="I35" i="3"/>
  <c r="I36" i="3"/>
  <c r="J34" i="3"/>
  <c r="E5" i="5" s="1"/>
  <c r="B36" i="3"/>
  <c r="B35" i="3"/>
  <c r="B34" i="3"/>
  <c r="C44" i="3" s="1"/>
  <c r="B33" i="3"/>
  <c r="C43" i="3" s="1"/>
  <c r="B30" i="3"/>
  <c r="B31" i="3"/>
  <c r="I29" i="3"/>
  <c r="I30" i="3"/>
  <c r="E19" i="5" s="1"/>
  <c r="I31" i="3"/>
  <c r="I14" i="1" l="1"/>
  <c r="A4" i="5"/>
  <c r="Q36" i="3"/>
  <c r="J36" i="3"/>
  <c r="E7" i="5" s="1"/>
  <c r="J55" i="3"/>
  <c r="E23" i="5" s="1"/>
  <c r="C55" i="3"/>
  <c r="A23" i="5" s="1"/>
  <c r="Q35" i="3"/>
  <c r="C35" i="3"/>
  <c r="A6" i="5" s="1"/>
  <c r="Q34" i="3"/>
  <c r="I5" i="5" s="1"/>
  <c r="C34" i="3"/>
  <c r="A5" i="5" s="1"/>
  <c r="J49" i="3"/>
  <c r="E13" i="5" s="1"/>
  <c r="J47" i="3"/>
  <c r="J48" i="3"/>
  <c r="E12" i="5" s="1"/>
  <c r="J46" i="3"/>
  <c r="C48" i="3"/>
  <c r="A12" i="5" s="1"/>
  <c r="C46" i="3"/>
  <c r="C49" i="3"/>
  <c r="A13" i="5" s="1"/>
  <c r="C47" i="3"/>
  <c r="P33" i="3"/>
  <c r="Q43" i="3" s="1"/>
  <c r="P34" i="3"/>
  <c r="Q44" i="3" s="1"/>
  <c r="P35" i="3"/>
  <c r="P36" i="3"/>
  <c r="P29" i="3"/>
  <c r="P30" i="3"/>
  <c r="I19" i="5" s="1"/>
  <c r="P31" i="3"/>
  <c r="C56" i="3" l="1"/>
  <c r="B7" i="5" s="1"/>
  <c r="J56" i="3"/>
  <c r="F7" i="5" s="1"/>
  <c r="J58" i="3"/>
  <c r="J60" i="3" s="1"/>
  <c r="C52" i="3"/>
  <c r="A22" i="5" s="1"/>
  <c r="J61" i="3"/>
  <c r="F9" i="5" s="1"/>
  <c r="J63" i="3"/>
  <c r="Q47" i="3"/>
  <c r="Q49" i="3"/>
  <c r="I13" i="5" s="1"/>
  <c r="Q46" i="3"/>
  <c r="Q48" i="3"/>
  <c r="I12" i="5" s="1"/>
  <c r="Q58" i="3" l="1"/>
  <c r="C53" i="3"/>
  <c r="B6" i="5" s="1"/>
  <c r="C58" i="3"/>
  <c r="J65" i="3"/>
  <c r="Q60" i="3" l="1"/>
  <c r="Q61" i="3" s="1"/>
  <c r="J9" i="5" s="1"/>
  <c r="Q63" i="3"/>
  <c r="C60" i="3"/>
  <c r="C61" i="3" s="1"/>
  <c r="B9" i="5" s="1"/>
  <c r="C63" i="3"/>
  <c r="C65" i="3" s="1"/>
  <c r="C66" i="3"/>
  <c r="B8" i="5" s="1"/>
  <c r="C68" i="3"/>
  <c r="J66" i="3"/>
  <c r="F8" i="5" s="1"/>
  <c r="J68" i="3"/>
  <c r="Q65" i="3" l="1"/>
  <c r="Q66" i="3" s="1"/>
  <c r="J8" i="5" s="1"/>
  <c r="Q68" i="3"/>
  <c r="C70" i="3"/>
  <c r="J70" i="3"/>
  <c r="Q70" i="3" l="1"/>
  <c r="Q71" i="3" s="1"/>
  <c r="J4" i="5" s="1"/>
  <c r="Q73" i="3"/>
  <c r="C71" i="3"/>
  <c r="B4" i="5" s="1"/>
  <c r="C73" i="3"/>
  <c r="C75" i="3" s="1"/>
  <c r="J71" i="3"/>
  <c r="F4" i="5" s="1"/>
  <c r="J73" i="3"/>
  <c r="C76" i="3"/>
  <c r="B5" i="5" s="1"/>
  <c r="C78" i="3"/>
  <c r="A16" i="5" s="1"/>
  <c r="Q75" i="3" l="1"/>
  <c r="Q76" i="3" s="1"/>
  <c r="J5" i="5" s="1"/>
  <c r="Q78" i="3"/>
  <c r="I16" i="5" s="1"/>
  <c r="J75" i="3"/>
  <c r="J76" i="3" l="1"/>
  <c r="F5" i="5" s="1"/>
  <c r="J78" i="3"/>
  <c r="E16" i="5" s="1"/>
</calcChain>
</file>

<file path=xl/sharedStrings.xml><?xml version="1.0" encoding="utf-8"?>
<sst xmlns="http://schemas.openxmlformats.org/spreadsheetml/2006/main" count="487" uniqueCount="170">
  <si>
    <t>Brandstof</t>
  </si>
  <si>
    <t>Categorie</t>
  </si>
  <si>
    <t>Sector</t>
  </si>
  <si>
    <t>Eenheid</t>
  </si>
  <si>
    <t>Diesel</t>
  </si>
  <si>
    <t>Binnenvaart</t>
  </si>
  <si>
    <t>Zeevaart</t>
  </si>
  <si>
    <t>Benzine</t>
  </si>
  <si>
    <t>LPG</t>
  </si>
  <si>
    <t>LNG</t>
  </si>
  <si>
    <t>CNG</t>
  </si>
  <si>
    <t>FAME</t>
  </si>
  <si>
    <t>HVO</t>
  </si>
  <si>
    <t>Ethanol</t>
  </si>
  <si>
    <t>Nafta</t>
  </si>
  <si>
    <t>ETBE</t>
  </si>
  <si>
    <t>Stookolie</t>
  </si>
  <si>
    <t>Waterstof</t>
  </si>
  <si>
    <t>Methanol</t>
  </si>
  <si>
    <t>Land</t>
  </si>
  <si>
    <t>Valt onder verplichting</t>
  </si>
  <si>
    <t>Overzicht van leveringen en ERE's</t>
  </si>
  <si>
    <t>ERE-C</t>
  </si>
  <si>
    <t>ERE-IXb</t>
  </si>
  <si>
    <t>ERE-O</t>
  </si>
  <si>
    <t>Land </t>
  </si>
  <si>
    <t>2026 </t>
  </si>
  <si>
    <t>2027 </t>
  </si>
  <si>
    <t>2028 </t>
  </si>
  <si>
    <t>2029 </t>
  </si>
  <si>
    <t>2030 </t>
  </si>
  <si>
    <t>Sectorspecifiek </t>
  </si>
  <si>
    <t>Vrije ruimte </t>
  </si>
  <si>
    <t>Totaal </t>
  </si>
  <si>
    <t>Verplichting RFNBO </t>
  </si>
  <si>
    <t>Limiet Conventioneel </t>
  </si>
  <si>
    <t>Zeevaart </t>
  </si>
  <si>
    <t>Binnenvaart </t>
  </si>
  <si>
    <t>Sector Binnenvaart</t>
  </si>
  <si>
    <t>Sector Zeevaart</t>
  </si>
  <si>
    <t>MTBE</t>
  </si>
  <si>
    <t>FAEE</t>
  </si>
  <si>
    <t>Biopropaan</t>
  </si>
  <si>
    <t>Anders</t>
  </si>
  <si>
    <t>MJ</t>
  </si>
  <si>
    <t>RFNBO</t>
  </si>
  <si>
    <t>Conventioneel</t>
  </si>
  <si>
    <t>Overig</t>
  </si>
  <si>
    <t>Totale leveringen onder verplichting</t>
  </si>
  <si>
    <t>Sector Land</t>
  </si>
  <si>
    <t>Resterende verplichting - Afschrijfvolgorde: Conventioneel (limiet) - Annex Ixb (limiet) - Elektriciteit - Overig - Annex IXa - RFNBO</t>
  </si>
  <si>
    <t>Resterende ERE's na invulling verplichting met eigen eenheden</t>
  </si>
  <si>
    <t>Subverplichtingen</t>
  </si>
  <si>
    <t>Annex IXa - Inzet verplicht</t>
  </si>
  <si>
    <t>RFNBO - Inzet verplicht</t>
  </si>
  <si>
    <t>Resterend Annex IXa</t>
  </si>
  <si>
    <t>Resterend RFNBO</t>
  </si>
  <si>
    <t>Tekort Annex IXa</t>
  </si>
  <si>
    <t>Tekort RFNBO</t>
  </si>
  <si>
    <t>Conventioneel - Inzet</t>
  </si>
  <si>
    <t>Conventioneel - Resterend</t>
  </si>
  <si>
    <t>Annex IXb - Inzet</t>
  </si>
  <si>
    <t>Annex IXb - Resterend</t>
  </si>
  <si>
    <t>Verplichting Resterend</t>
  </si>
  <si>
    <t>Elektriciteit - Inzet</t>
  </si>
  <si>
    <t>Elektriciteit - Resterend</t>
  </si>
  <si>
    <t>Overig - Inzet</t>
  </si>
  <si>
    <t>Overig - Resterend</t>
  </si>
  <si>
    <t>Annex IXa - Inzet</t>
  </si>
  <si>
    <t>Annex IXa - Resterend</t>
  </si>
  <si>
    <t>RFNBO - Inzet</t>
  </si>
  <si>
    <t>RFNBO - Resterend</t>
  </si>
  <si>
    <t>Resterende Verplichting</t>
  </si>
  <si>
    <t>Elektriciteit</t>
  </si>
  <si>
    <t>Verplicht</t>
  </si>
  <si>
    <t>-</t>
  </si>
  <si>
    <t>ERE</t>
  </si>
  <si>
    <t>Noodzakelijk om bij te kopen voor subverplichtingen</t>
  </si>
  <si>
    <t>Noodzakelijk om bij te kopen voor totale verplichting</t>
  </si>
  <si>
    <t>Waarvan Maximaal</t>
  </si>
  <si>
    <t>Totaal overzicht doelbereik</t>
  </si>
  <si>
    <t>Optioneel: Keuze Jaartal van verplichting</t>
  </si>
  <si>
    <t>Totale inboekingen o.b.v. ingevulde leveringen - sector Land</t>
  </si>
  <si>
    <t>Totale inboekingen o.b.v. ingevulde leveringen - Binnenvaart</t>
  </si>
  <si>
    <t>Totale inboekingen o.b.v. ingevulde leveringen - Zeevaart</t>
  </si>
  <si>
    <t>LRE</t>
  </si>
  <si>
    <t>ZRE</t>
  </si>
  <si>
    <t>LRE-G</t>
  </si>
  <si>
    <t>LRE-RFNBO/RARE</t>
  </si>
  <si>
    <t>LRE-RFNBO</t>
  </si>
  <si>
    <t>LRE-C</t>
  </si>
  <si>
    <t>LRE-IXb</t>
  </si>
  <si>
    <t>LRE-O</t>
  </si>
  <si>
    <t>LRE-E</t>
  </si>
  <si>
    <t>BRE-G</t>
  </si>
  <si>
    <t>BRE-RFNBO</t>
  </si>
  <si>
    <t>BRE-C</t>
  </si>
  <si>
    <t>BRE-IXb</t>
  </si>
  <si>
    <t>BRE-O</t>
  </si>
  <si>
    <t>BRE-E</t>
  </si>
  <si>
    <t>ZRE-G</t>
  </si>
  <si>
    <t>ZRE-RFNBO</t>
  </si>
  <si>
    <t>ZRE-O</t>
  </si>
  <si>
    <t>ZRE-E</t>
  </si>
  <si>
    <t>BRE</t>
  </si>
  <si>
    <t>BRE + ERE</t>
  </si>
  <si>
    <t>ZRE + ERE</t>
  </si>
  <si>
    <t>BRE-RFNBO/RARE</t>
  </si>
  <si>
    <t>ZRE-RFNBO/RARE</t>
  </si>
  <si>
    <t>LRE-Ixb</t>
  </si>
  <si>
    <t>BRE-Ixb</t>
  </si>
  <si>
    <t>ZRE-C</t>
  </si>
  <si>
    <t>ZRE-Ixb</t>
  </si>
  <si>
    <t>ZRE-RFNBO of RARE</t>
  </si>
  <si>
    <t>LRE-RFNBO of RARE</t>
  </si>
  <si>
    <t>BRE-RFNBO of RARE</t>
  </si>
  <si>
    <t>En onbeperkt inzetbaar: LRE-O, LRE-E, LRE-G, LRE-RFNBO</t>
  </si>
  <si>
    <t>En onbeperkt inzetbaar: BRE-O, BRE-E, BRE-G, BRE-RFNBO</t>
  </si>
  <si>
    <t>En onbeperkt inzetbaar: ZRE-O, ZRE-E, ZRE-G, ZRE-RFNBO</t>
  </si>
  <si>
    <t>Mogelijke hoeveelheid eenheden uit vrije ruimte</t>
  </si>
  <si>
    <t>Hoeveelheid brandstof</t>
  </si>
  <si>
    <t>ERE's uit levering</t>
  </si>
  <si>
    <t>In deze excel ziet u een aantal tabbladen:</t>
  </si>
  <si>
    <t>Hoogte BTV</t>
  </si>
  <si>
    <t>In het kort bevatten deze tabbladen de volgende informatie en keuzes:</t>
  </si>
  <si>
    <t>mogelijk om te kiezen voor welk jaar u dit graag zou hebben uitgerekend.</t>
  </si>
  <si>
    <t>de berekeningen. Hier hoeft dus niets mee te worden gedaan.</t>
  </si>
  <si>
    <t>waarvoor de verplichting moet worden ingevuld.</t>
  </si>
  <si>
    <t xml:space="preserve">Verder zijn de bladen “Doelbereik” en “Eind overzicht” niet verder in te vullen voor de gebruiker en zullen deze dienen ter toelichting. </t>
  </si>
  <si>
    <t>•</t>
  </si>
  <si>
    <t xml:space="preserve">Invultabel leveringen. In dit tabblad is het mogelijk om alle brandstoffen in te voeren waarover u meer wilt weten. Dit om te zien hoe hoog uw verplichting zal zijn, </t>
  </si>
  <si>
    <t>of om inzicht te krijgen in de hoeveelheid ERE’s die een brandstoflevering u zal opleveren.</t>
  </si>
  <si>
    <t xml:space="preserve">u heeft op basis van de leveringen hernieuwbare energie en hoe de verplichting via de vastgestelde afschrijfvolgorde wordt ingevuld. Hier is het ook </t>
  </si>
  <si>
    <t>kunnen worden verkocht.</t>
  </si>
  <si>
    <t xml:space="preserve">  Eenheid - Brandstoffen</t>
  </si>
  <si>
    <t xml:space="preserve">  Invultabel leveringen</t>
  </si>
  <si>
    <t xml:space="preserve">  Doelbereik</t>
  </si>
  <si>
    <t xml:space="preserve">  Eind overzicht</t>
  </si>
  <si>
    <t>Doelbereik verplichting per sector - Beschikbare en benodigde ERE's op basis van eerder ingevulde leveringen en jaartal</t>
  </si>
  <si>
    <t xml:space="preserve"> </t>
  </si>
  <si>
    <t xml:space="preserve">Eenheid – Brandstoffen. Dit is een overzicht met de energie-inhoud per liter en per kilogram voor de verschillende brandstoffen die kunnen worden ingezet. </t>
  </si>
  <si>
    <t xml:space="preserve">Eind overzicht. Dit tabblad geeft een samenvatting van eerdere tabbladen, met als resultaat de balans waarin is te zien hoeveel ERE's u in moet kopen en welke juist </t>
  </si>
  <si>
    <t xml:space="preserve">De bladen “Hoogte BTV” en “Eenheid – Brandstoffen” zijn ter achtergrondinformatie en zullen in de latere tabbladen automatisch worden gebruikt bij het doen van </t>
  </si>
  <si>
    <t xml:space="preserve">In het blad “Invultabel leveringen” is het aan de gebruiker om alle relevante informatie aan te leveren. Verder kunt u in het tabblad “Doelbereik” het jaartal kiezen </t>
  </si>
  <si>
    <t>Geraffineerde bio-olie</t>
  </si>
  <si>
    <t>BRANDSTOF REFERENTIEDATA:</t>
  </si>
  <si>
    <r>
      <t>Hoogte verplichtingen in kgCO</t>
    </r>
    <r>
      <rPr>
        <b/>
        <vertAlign val="subscript"/>
        <sz val="10"/>
        <color theme="1"/>
        <rFont val="Verdana"/>
        <family val="2"/>
      </rPr>
      <t>2</t>
    </r>
    <r>
      <rPr>
        <b/>
        <sz val="10"/>
        <color theme="1"/>
        <rFont val="Verdana"/>
        <family val="2"/>
      </rPr>
      <t>eq - Benodigde ERE's om aan de verplichting te voldoen o.b.v. ingevulde leveringen</t>
    </r>
  </si>
  <si>
    <r>
      <t>CO</t>
    </r>
    <r>
      <rPr>
        <b/>
        <vertAlign val="subscript"/>
        <sz val="10"/>
        <color theme="0"/>
        <rFont val="Verdana"/>
        <family val="2"/>
      </rPr>
      <t>2</t>
    </r>
    <r>
      <rPr>
        <b/>
        <sz val="10"/>
        <color theme="0"/>
        <rFont val="Verdana"/>
        <family val="2"/>
      </rPr>
      <t>-uitstoot (gCO</t>
    </r>
    <r>
      <rPr>
        <b/>
        <vertAlign val="subscript"/>
        <sz val="10"/>
        <color theme="0"/>
        <rFont val="Verdana"/>
        <family val="2"/>
      </rPr>
      <t>2</t>
    </r>
    <r>
      <rPr>
        <b/>
        <sz val="10"/>
        <color theme="0"/>
        <rFont val="Verdana"/>
        <family val="2"/>
      </rPr>
      <t>eq/MJ)</t>
    </r>
  </si>
  <si>
    <t>Saldo</t>
  </si>
  <si>
    <t>Saldo voor afschrijving</t>
  </si>
  <si>
    <t>Saldo na afschrijving</t>
  </si>
  <si>
    <t>Energie-inhoud voor bijdrage ERE's (MJ/eenheid)</t>
  </si>
  <si>
    <t>Energie-inhoud voor berekening verplichting (MJ/eenheid)</t>
  </si>
  <si>
    <t>Totale energie levering voor bijdrage ERE's (MJ)</t>
  </si>
  <si>
    <t>Totale energie levering onder verplichting (MJ)</t>
  </si>
  <si>
    <t>Zelf invullen</t>
  </si>
  <si>
    <t>LHV (MJ/L15)</t>
  </si>
  <si>
    <t>LHV (MJ/kg)</t>
  </si>
  <si>
    <t>LHV (MJ/MJ)</t>
  </si>
  <si>
    <t>Component in andere brandstof? Zo ja, vul in welke brandstof.</t>
  </si>
  <si>
    <t>Limiet Bijlage IXb </t>
  </si>
  <si>
    <t>Verplichting geavanceerd</t>
  </si>
  <si>
    <t>Bijlage IXb</t>
  </si>
  <si>
    <t>Geavanceerd</t>
  </si>
  <si>
    <t>Verplichting Geavanceerd </t>
  </si>
  <si>
    <t>Hoogte Brandstoftransitieverplichting (BTV). Dit is een overzicht met de hoogte van de BTV per sector gedurende 2026 en 2030.</t>
  </si>
  <si>
    <t xml:space="preserve">Doelbereik. In dit tabblad is te zien hoe de berekening van de eerder ingevulde leveringen uitpakt. Hier is te zien hoe hoog uw verplichting is in ERE's, hoeveel ERE's </t>
  </si>
  <si>
    <t xml:space="preserve">Voor een aantal van deze brandstoffen is geen standaardwaarde beschikbaar, zoals bij stookolie. In dit geval moet de gebruiker de eenheid invullen </t>
  </si>
  <si>
    <t>in het tabblad "Invultabel leveringen"</t>
  </si>
  <si>
    <t>Toelichting BTV-rekentool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</si>
</sst>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</font>
    <font>
      <sz val="8"/>
      <name val="Calibri"/>
      <family val="2"/>
    </font>
    <font>
      <b/>
      <sz val="22"/>
      <color rgb="FF007BC7"/>
      <name val="RijksoverheidSansHeadingTT"/>
      <family val="2"/>
    </font>
    <font>
      <b/>
      <sz val="10"/>
      <color theme="0"/>
      <name val="Verdana"/>
      <family val="2"/>
    </font>
    <font>
      <sz val="10"/>
      <name val="Verdana"/>
      <family val="2"/>
    </font>
    <font>
      <sz val="11"/>
      <color theme="0"/>
      <name val="Calibri"/>
      <family val="2"/>
    </font>
    <font>
      <b/>
      <sz val="18"/>
      <color theme="0"/>
      <name val="Calibri"/>
      <family val="2"/>
    </font>
    <font>
      <sz val="10"/>
      <color theme="1"/>
      <name val="Verdana"/>
      <family val="2"/>
    </font>
    <font>
      <b/>
      <sz val="10"/>
      <color rgb="FF007BC7"/>
      <name val="Verdana"/>
      <family val="2"/>
    </font>
    <font>
      <b/>
      <sz val="10"/>
      <color rgb="FFFFFFFF"/>
      <name val="Verdana"/>
      <family val="2"/>
    </font>
    <font>
      <b/>
      <sz val="10"/>
      <color theme="1"/>
      <name val="Verdana"/>
      <family val="2"/>
    </font>
    <font>
      <sz val="10"/>
      <color rgb="FFD52B1E"/>
      <name val="Verdana"/>
      <family val="2"/>
    </font>
    <font>
      <sz val="10"/>
      <color rgb="FFFF0000"/>
      <name val="Verdana"/>
      <family val="2"/>
    </font>
    <font>
      <b/>
      <vertAlign val="subscript"/>
      <sz val="10"/>
      <color theme="0"/>
      <name val="Verdana"/>
      <family val="2"/>
    </font>
    <font>
      <b/>
      <vertAlign val="subscript"/>
      <sz val="10"/>
      <color theme="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BC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E1EDDA"/>
        <bgColor indexed="64"/>
      </patternFill>
    </fill>
    <fill>
      <patternFill patternType="solid">
        <fgColor rgb="FFEEF7FB"/>
        <bgColor indexed="64"/>
      </patternFill>
    </fill>
    <fill>
      <patternFill patternType="solid">
        <fgColor rgb="FFFEFBDD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indexed="64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3" borderId="0" xfId="0" applyFill="1"/>
    <xf numFmtId="0" fontId="0" fillId="3" borderId="0" xfId="0" applyFill="1" applyAlignment="1">
      <alignment horizontal="left" indent="1"/>
    </xf>
    <xf numFmtId="0" fontId="0" fillId="2" borderId="10" xfId="0" applyFill="1" applyBorder="1"/>
    <xf numFmtId="0" fontId="2" fillId="3" borderId="0" xfId="0" applyFont="1" applyFill="1" applyAlignment="1">
      <alignment horizontal="left" indent="1"/>
    </xf>
    <xf numFmtId="0" fontId="0" fillId="0" borderId="13" xfId="0" applyBorder="1"/>
    <xf numFmtId="0" fontId="3" fillId="4" borderId="13" xfId="0" applyFont="1" applyFill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5" borderId="13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/>
    </xf>
    <xf numFmtId="0" fontId="3" fillId="4" borderId="14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horizontal="right" vertical="center" wrapText="1"/>
    </xf>
    <xf numFmtId="164" fontId="4" fillId="5" borderId="13" xfId="0" applyNumberFormat="1" applyFont="1" applyFill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3" borderId="0" xfId="0" applyFont="1" applyFill="1" applyAlignment="1">
      <alignment horizontal="right"/>
    </xf>
    <xf numFmtId="0" fontId="3" fillId="4" borderId="14" xfId="0" applyFont="1" applyFill="1" applyBorder="1" applyAlignment="1">
      <alignment horizontal="right" vertical="center" wrapText="1"/>
    </xf>
    <xf numFmtId="0" fontId="0" fillId="0" borderId="13" xfId="0" applyBorder="1" applyAlignment="1">
      <alignment horizontal="right"/>
    </xf>
    <xf numFmtId="0" fontId="4" fillId="6" borderId="13" xfId="0" applyFont="1" applyFill="1" applyBorder="1" applyAlignment="1">
      <alignment vertical="center" wrapText="1"/>
    </xf>
    <xf numFmtId="164" fontId="4" fillId="6" borderId="13" xfId="0" applyNumberFormat="1" applyFont="1" applyFill="1" applyBorder="1" applyAlignment="1">
      <alignment horizontal="right" vertical="center" wrapText="1"/>
    </xf>
    <xf numFmtId="9" fontId="4" fillId="6" borderId="13" xfId="0" applyNumberFormat="1" applyFont="1" applyFill="1" applyBorder="1" applyAlignment="1">
      <alignment horizontal="right" vertical="center" wrapText="1"/>
    </xf>
    <xf numFmtId="0" fontId="0" fillId="3" borderId="8" xfId="0" applyFill="1" applyBorder="1"/>
    <xf numFmtId="0" fontId="0" fillId="3" borderId="9" xfId="0" applyFill="1" applyBorder="1"/>
    <xf numFmtId="0" fontId="5" fillId="4" borderId="0" xfId="0" applyFont="1" applyFill="1"/>
    <xf numFmtId="0" fontId="3" fillId="4" borderId="13" xfId="0" applyFont="1" applyFill="1" applyBorder="1" applyAlignment="1">
      <alignment vertical="top" wrapText="1"/>
    </xf>
    <xf numFmtId="0" fontId="7" fillId="0" borderId="0" xfId="0" applyFont="1"/>
    <xf numFmtId="0" fontId="7" fillId="2" borderId="13" xfId="0" applyFont="1" applyFill="1" applyBorder="1"/>
    <xf numFmtId="0" fontId="8" fillId="3" borderId="0" xfId="0" applyFont="1" applyFill="1"/>
    <xf numFmtId="0" fontId="7" fillId="3" borderId="0" xfId="0" applyFont="1" applyFill="1"/>
    <xf numFmtId="0" fontId="9" fillId="4" borderId="13" xfId="0" applyFont="1" applyFill="1" applyBorder="1"/>
    <xf numFmtId="0" fontId="7" fillId="6" borderId="13" xfId="0" applyFont="1" applyFill="1" applyBorder="1"/>
    <xf numFmtId="0" fontId="7" fillId="3" borderId="0" xfId="0" applyFont="1" applyFill="1" applyAlignment="1">
      <alignment horizontal="left" indent="1"/>
    </xf>
    <xf numFmtId="3" fontId="7" fillId="3" borderId="0" xfId="0" applyNumberFormat="1" applyFont="1" applyFill="1"/>
    <xf numFmtId="0" fontId="10" fillId="2" borderId="15" xfId="0" applyFont="1" applyFill="1" applyBorder="1"/>
    <xf numFmtId="0" fontId="10" fillId="3" borderId="0" xfId="0" applyFont="1" applyFill="1"/>
    <xf numFmtId="3" fontId="7" fillId="6" borderId="14" xfId="0" applyNumberFormat="1" applyFont="1" applyFill="1" applyBorder="1"/>
    <xf numFmtId="3" fontId="7" fillId="6" borderId="13" xfId="0" applyNumberFormat="1" applyFont="1" applyFill="1" applyBorder="1"/>
    <xf numFmtId="3" fontId="10" fillId="6" borderId="13" xfId="0" applyNumberFormat="1" applyFont="1" applyFill="1" applyBorder="1"/>
    <xf numFmtId="0" fontId="7" fillId="3" borderId="5" xfId="0" applyFont="1" applyFill="1" applyBorder="1"/>
    <xf numFmtId="0" fontId="6" fillId="4" borderId="0" xfId="0" applyFont="1" applyFill="1" applyAlignment="1">
      <alignment horizontal="left" indent="1"/>
    </xf>
    <xf numFmtId="0" fontId="7" fillId="3" borderId="5" xfId="0" applyFont="1" applyFill="1" applyBorder="1" applyAlignment="1">
      <alignment horizontal="left" indent="1"/>
    </xf>
    <xf numFmtId="0" fontId="7" fillId="6" borderId="13" xfId="0" applyFont="1" applyFill="1" applyBorder="1" applyAlignment="1">
      <alignment horizontal="center"/>
    </xf>
    <xf numFmtId="3" fontId="0" fillId="3" borderId="7" xfId="0" applyNumberFormat="1" applyFill="1" applyBorder="1"/>
    <xf numFmtId="0" fontId="3" fillId="4" borderId="0" xfId="0" applyFont="1" applyFill="1"/>
    <xf numFmtId="0" fontId="7" fillId="3" borderId="6" xfId="0" applyFont="1" applyFill="1" applyBorder="1"/>
    <xf numFmtId="3" fontId="7" fillId="3" borderId="5" xfId="0" applyNumberFormat="1" applyFont="1" applyFill="1" applyBorder="1"/>
    <xf numFmtId="0" fontId="10" fillId="3" borderId="5" xfId="0" applyFont="1" applyFill="1" applyBorder="1"/>
    <xf numFmtId="0" fontId="10" fillId="7" borderId="2" xfId="0" applyFont="1" applyFill="1" applyBorder="1"/>
    <xf numFmtId="0" fontId="10" fillId="7" borderId="3" xfId="0" applyFont="1" applyFill="1" applyBorder="1"/>
    <xf numFmtId="0" fontId="10" fillId="7" borderId="4" xfId="0" applyFont="1" applyFill="1" applyBorder="1"/>
    <xf numFmtId="0" fontId="10" fillId="8" borderId="2" xfId="0" applyFont="1" applyFill="1" applyBorder="1"/>
    <xf numFmtId="0" fontId="10" fillId="8" borderId="3" xfId="0" applyFont="1" applyFill="1" applyBorder="1"/>
    <xf numFmtId="0" fontId="10" fillId="8" borderId="4" xfId="0" applyFont="1" applyFill="1" applyBorder="1"/>
    <xf numFmtId="0" fontId="10" fillId="9" borderId="2" xfId="0" applyFont="1" applyFill="1" applyBorder="1"/>
    <xf numFmtId="0" fontId="10" fillId="9" borderId="3" xfId="0" applyFont="1" applyFill="1" applyBorder="1"/>
    <xf numFmtId="0" fontId="10" fillId="9" borderId="4" xfId="0" applyFont="1" applyFill="1" applyBorder="1"/>
    <xf numFmtId="0" fontId="4" fillId="8" borderId="13" xfId="0" applyFont="1" applyFill="1" applyBorder="1" applyAlignment="1">
      <alignment vertical="center" wrapText="1"/>
    </xf>
    <xf numFmtId="164" fontId="4" fillId="8" borderId="13" xfId="0" applyNumberFormat="1" applyFont="1" applyFill="1" applyBorder="1" applyAlignment="1">
      <alignment horizontal="right" vertical="center" wrapText="1"/>
    </xf>
    <xf numFmtId="10" fontId="4" fillId="8" borderId="13" xfId="0" applyNumberFormat="1" applyFont="1" applyFill="1" applyBorder="1" applyAlignment="1">
      <alignment horizontal="right" vertical="center" wrapText="1"/>
    </xf>
    <xf numFmtId="0" fontId="4" fillId="7" borderId="13" xfId="0" applyFont="1" applyFill="1" applyBorder="1" applyAlignment="1">
      <alignment vertical="center" wrapText="1"/>
    </xf>
    <xf numFmtId="164" fontId="4" fillId="7" borderId="13" xfId="0" applyNumberFormat="1" applyFont="1" applyFill="1" applyBorder="1" applyAlignment="1">
      <alignment horizontal="right" vertical="center" wrapText="1"/>
    </xf>
    <xf numFmtId="9" fontId="4" fillId="7" borderId="13" xfId="0" applyNumberFormat="1" applyFont="1" applyFill="1" applyBorder="1" applyAlignment="1">
      <alignment horizontal="right" vertical="center" wrapText="1"/>
    </xf>
    <xf numFmtId="0" fontId="7" fillId="7" borderId="13" xfId="0" applyFont="1" applyFill="1" applyBorder="1"/>
    <xf numFmtId="0" fontId="7" fillId="9" borderId="13" xfId="0" applyFont="1" applyFill="1" applyBorder="1"/>
    <xf numFmtId="0" fontId="7" fillId="3" borderId="13" xfId="0" applyFont="1" applyFill="1" applyBorder="1" applyProtection="1">
      <protection locked="0"/>
    </xf>
    <xf numFmtId="0" fontId="7" fillId="0" borderId="0" xfId="0" applyFont="1" applyProtection="1">
      <protection locked="0"/>
    </xf>
    <xf numFmtId="0" fontId="9" fillId="4" borderId="13" xfId="0" applyFont="1" applyFill="1" applyBorder="1" applyAlignment="1">
      <alignment wrapText="1"/>
    </xf>
    <xf numFmtId="0" fontId="7" fillId="6" borderId="16" xfId="0" applyFont="1" applyFill="1" applyBorder="1"/>
    <xf numFmtId="0" fontId="10" fillId="7" borderId="2" xfId="0" applyFont="1" applyFill="1" applyBorder="1" applyAlignment="1">
      <alignment horizontal="left" indent="1"/>
    </xf>
    <xf numFmtId="0" fontId="7" fillId="7" borderId="3" xfId="0" applyFont="1" applyFill="1" applyBorder="1"/>
    <xf numFmtId="0" fontId="7" fillId="7" borderId="4" xfId="0" applyFont="1" applyFill="1" applyBorder="1"/>
    <xf numFmtId="0" fontId="10" fillId="3" borderId="5" xfId="0" applyFont="1" applyFill="1" applyBorder="1" applyAlignment="1">
      <alignment horizontal="left" indent="1"/>
    </xf>
    <xf numFmtId="0" fontId="10" fillId="2" borderId="17" xfId="0" applyFont="1" applyFill="1" applyBorder="1"/>
    <xf numFmtId="3" fontId="7" fillId="6" borderId="18" xfId="0" applyNumberFormat="1" applyFont="1" applyFill="1" applyBorder="1"/>
    <xf numFmtId="3" fontId="7" fillId="3" borderId="6" xfId="0" applyNumberFormat="1" applyFont="1" applyFill="1" applyBorder="1"/>
    <xf numFmtId="3" fontId="7" fillId="6" borderId="19" xfId="0" applyNumberFormat="1" applyFont="1" applyFill="1" applyBorder="1"/>
    <xf numFmtId="0" fontId="7" fillId="3" borderId="0" xfId="0" applyFont="1" applyFill="1" applyAlignment="1">
      <alignment horizontal="center"/>
    </xf>
    <xf numFmtId="0" fontId="7" fillId="3" borderId="6" xfId="0" applyFont="1" applyFill="1" applyBorder="1" applyAlignment="1">
      <alignment horizontal="left" indent="1"/>
    </xf>
    <xf numFmtId="0" fontId="7" fillId="3" borderId="7" xfId="0" applyFont="1" applyFill="1" applyBorder="1" applyAlignment="1">
      <alignment horizontal="left" indent="1"/>
    </xf>
    <xf numFmtId="0" fontId="7" fillId="3" borderId="8" xfId="0" applyFont="1" applyFill="1" applyBorder="1"/>
    <xf numFmtId="0" fontId="7" fillId="3" borderId="9" xfId="0" applyFont="1" applyFill="1" applyBorder="1"/>
    <xf numFmtId="0" fontId="7" fillId="8" borderId="3" xfId="0" applyFont="1" applyFill="1" applyBorder="1"/>
    <xf numFmtId="0" fontId="7" fillId="8" borderId="4" xfId="0" applyFont="1" applyFill="1" applyBorder="1"/>
    <xf numFmtId="0" fontId="11" fillId="3" borderId="5" xfId="0" applyFont="1" applyFill="1" applyBorder="1"/>
    <xf numFmtId="0" fontId="11" fillId="3" borderId="0" xfId="0" applyFont="1" applyFill="1" applyAlignment="1">
      <alignment horizontal="center"/>
    </xf>
    <xf numFmtId="0" fontId="12" fillId="3" borderId="0" xfId="0" applyFont="1" applyFill="1"/>
    <xf numFmtId="0" fontId="10" fillId="3" borderId="5" xfId="0" applyFont="1" applyFill="1" applyBorder="1" applyAlignment="1">
      <alignment horizontal="left"/>
    </xf>
    <xf numFmtId="0" fontId="7" fillId="3" borderId="0" xfId="0" applyFont="1" applyFill="1" applyAlignment="1">
      <alignment horizontal="left"/>
    </xf>
    <xf numFmtId="0" fontId="7" fillId="3" borderId="6" xfId="0" applyFont="1" applyFill="1" applyBorder="1" applyAlignment="1">
      <alignment horizontal="left"/>
    </xf>
    <xf numFmtId="0" fontId="11" fillId="3" borderId="0" xfId="0" applyFont="1" applyFill="1"/>
    <xf numFmtId="0" fontId="7" fillId="3" borderId="7" xfId="0" applyFont="1" applyFill="1" applyBorder="1"/>
    <xf numFmtId="0" fontId="7" fillId="9" borderId="3" xfId="0" applyFont="1" applyFill="1" applyBorder="1"/>
    <xf numFmtId="0" fontId="7" fillId="9" borderId="4" xfId="0" applyFont="1" applyFill="1" applyBorder="1"/>
    <xf numFmtId="3" fontId="7" fillId="3" borderId="1" xfId="0" applyNumberFormat="1" applyFont="1" applyFill="1" applyBorder="1"/>
    <xf numFmtId="3" fontId="7" fillId="3" borderId="1" xfId="0" applyNumberFormat="1" applyFont="1" applyFill="1" applyBorder="1" applyAlignment="1">
      <alignment horizontal="center" vertical="center"/>
    </xf>
    <xf numFmtId="3" fontId="7" fillId="3" borderId="13" xfId="0" applyNumberFormat="1" applyFont="1" applyFill="1" applyBorder="1" applyProtection="1">
      <protection locked="0"/>
    </xf>
    <xf numFmtId="3" fontId="7" fillId="2" borderId="13" xfId="0" applyNumberFormat="1" applyFont="1" applyFill="1" applyBorder="1"/>
    <xf numFmtId="0" fontId="7" fillId="0" borderId="13" xfId="0" applyFont="1" applyBorder="1" applyProtection="1">
      <protection locked="0"/>
    </xf>
    <xf numFmtId="0" fontId="7" fillId="3" borderId="1" xfId="0" applyFont="1" applyFill="1" applyBorder="1" applyProtection="1">
      <protection locked="0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left" wrapText="1" indent="1"/>
    </xf>
    <xf numFmtId="0" fontId="10" fillId="3" borderId="0" xfId="0" applyFont="1" applyFill="1" applyAlignment="1">
      <alignment horizontal="left" wrapText="1" indent="1"/>
    </xf>
    <xf numFmtId="0" fontId="10" fillId="3" borderId="6" xfId="0" applyFont="1" applyFill="1" applyBorder="1" applyAlignment="1">
      <alignment horizontal="left" wrapText="1" indent="1"/>
    </xf>
    <xf numFmtId="0" fontId="10" fillId="3" borderId="5" xfId="0" applyFont="1" applyFill="1" applyBorder="1" applyAlignment="1">
      <alignment horizontal="left" wrapText="1"/>
    </xf>
    <xf numFmtId="0" fontId="10" fillId="3" borderId="0" xfId="0" applyFont="1" applyFill="1" applyAlignment="1">
      <alignment horizontal="left" wrapText="1"/>
    </xf>
    <xf numFmtId="0" fontId="10" fillId="3" borderId="6" xfId="0" applyFont="1" applyFill="1" applyBorder="1" applyAlignment="1">
      <alignment horizontal="left" wrapText="1"/>
    </xf>
    <xf numFmtId="0" fontId="10" fillId="3" borderId="5" xfId="0" applyFont="1" applyFill="1" applyBorder="1" applyAlignment="1">
      <alignment horizontal="left" indent="1"/>
    </xf>
    <xf numFmtId="0" fontId="10" fillId="3" borderId="0" xfId="0" applyFont="1" applyFill="1" applyAlignment="1">
      <alignment horizontal="left" indent="1"/>
    </xf>
    <xf numFmtId="0" fontId="10" fillId="3" borderId="6" xfId="0" applyFont="1" applyFill="1" applyBorder="1" applyAlignment="1">
      <alignment horizontal="left" indent="1"/>
    </xf>
    <xf numFmtId="0" fontId="10" fillId="3" borderId="5" xfId="0" applyFont="1" applyFill="1" applyBorder="1" applyAlignment="1">
      <alignment horizontal="left"/>
    </xf>
    <xf numFmtId="0" fontId="10" fillId="3" borderId="0" xfId="0" applyFont="1" applyFill="1" applyAlignment="1">
      <alignment horizontal="left"/>
    </xf>
    <xf numFmtId="0" fontId="10" fillId="3" borderId="6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6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99"/>
      <color rgb="FFFEFBDD"/>
      <color rgb="FFE1EDDA"/>
      <color rgb="FF007BC7"/>
      <color rgb="FFEEF7FB"/>
      <color rgb="FFFAFAFA"/>
      <color rgb="FFD52B1E"/>
      <color rgb="FFC3DBB5"/>
      <color rgb="FFCCE7F4"/>
      <color rgb="FFEEF7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428625</xdr:colOff>
      <xdr:row>0</xdr:row>
      <xdr:rowOff>0</xdr:rowOff>
    </xdr:from>
    <xdr:to>
      <xdr:col>8</xdr:col>
      <xdr:colOff>327981</xdr:colOff>
      <xdr:row>0</xdr:row>
      <xdr:rowOff>1152525</xdr:rowOff>
    </xdr:to>
    <xdr:pic>
      <xdr:nvPicPr>
        <xdr:cNvPr id="2" name="Afbeelding 1" descr="logo Rijksdienst voor Ondernemend Nederland">
          <a:extLst>
            <a:ext uri="{FF2B5EF4-FFF2-40B4-BE49-F238E27FC236}">
              <a16:creationId xmlns:a16="http://schemas.microsoft.com/office/drawing/2014/main" id="{036B3742-BF3B-2F32-4523-B6DCE9CEE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0"/>
          <a:ext cx="2080581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2AC01-29F4-4F00-9FD7-C88F580BD067}">
  <sheetPr>
    <tabColor rgb="FFFFFF99"/>
  </sheetPr>
  <dimension ref="A1:N66"/>
  <sheetViews>
    <sheetView tabSelected="1" zoomScaleNormal="100" workbookViewId="0">
      <selection activeCell="A8" sqref="A8"/>
    </sheetView>
  </sheetViews>
  <sheetFormatPr defaultColWidth="0" defaultRowHeight="15" zeroHeight="1" x14ac:dyDescent="0.25"/>
  <cols>
    <col min="1" max="1" width="4.28515625" customWidth="1"/>
    <col min="2" max="2" width="9.5703125" customWidth="1"/>
    <col min="3" max="3" width="23.5703125" customWidth="1"/>
    <col min="4" max="4" width="22" customWidth="1"/>
    <col min="5" max="5" width="13.42578125" customWidth="1"/>
    <col min="6" max="6" width="14.42578125" customWidth="1"/>
    <col min="7" max="13" width="9.140625" customWidth="1"/>
    <col min="14" max="14" width="15.5703125" customWidth="1"/>
    <col min="15" max="16384" width="9.140625" hidden="1"/>
  </cols>
  <sheetData>
    <row r="1" spans="1:14" ht="104.25" customHeight="1" x14ac:dyDescent="0.25"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9.25" x14ac:dyDescent="0.5">
      <c r="A2" s="4" t="s">
        <v>169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5.75" thickBot="1" x14ac:dyDescent="0.3">
      <c r="A4" s="30" t="s">
        <v>122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5.75" thickBot="1" x14ac:dyDescent="0.3">
      <c r="A5" s="98" t="s">
        <v>123</v>
      </c>
      <c r="B5" s="99"/>
      <c r="C5" s="3" t="s">
        <v>134</v>
      </c>
      <c r="D5" s="3" t="s">
        <v>135</v>
      </c>
      <c r="E5" s="3" t="s">
        <v>136</v>
      </c>
      <c r="F5" s="3" t="s">
        <v>137</v>
      </c>
      <c r="G5" s="1"/>
      <c r="H5" s="1"/>
      <c r="I5" s="1"/>
      <c r="J5" s="1"/>
      <c r="K5" s="1"/>
      <c r="L5" s="1"/>
      <c r="M5" s="1"/>
      <c r="N5" s="1"/>
    </row>
    <row r="6" spans="1:14" x14ac:dyDescent="0.25">
      <c r="A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25">
      <c r="A7" s="30" t="s">
        <v>124</v>
      </c>
      <c r="B7" s="27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25">
      <c r="A8" s="30" t="s">
        <v>129</v>
      </c>
      <c r="B8" s="27" t="s">
        <v>165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25">
      <c r="A9" s="30" t="s">
        <v>129</v>
      </c>
      <c r="B9" s="27" t="s">
        <v>140</v>
      </c>
      <c r="C9" s="2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25">
      <c r="A10" s="30"/>
      <c r="B10" s="27" t="s">
        <v>167</v>
      </c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30"/>
      <c r="B11" s="27" t="s">
        <v>168</v>
      </c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30" t="s">
        <v>129</v>
      </c>
      <c r="B12" s="27" t="s">
        <v>130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27"/>
      <c r="B13" s="27" t="s">
        <v>131</v>
      </c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30" t="s">
        <v>129</v>
      </c>
      <c r="B14" s="27" t="s">
        <v>166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27"/>
      <c r="B15" s="27" t="s">
        <v>132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27"/>
      <c r="B16" s="27" t="s">
        <v>125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30" t="s">
        <v>129</v>
      </c>
      <c r="B17" s="27" t="s">
        <v>141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27"/>
      <c r="B18" s="27" t="s">
        <v>133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27"/>
      <c r="B19" s="30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30" t="s">
        <v>142</v>
      </c>
      <c r="B20" s="27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30" t="s">
        <v>126</v>
      </c>
      <c r="B21" s="27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30" t="s">
        <v>143</v>
      </c>
      <c r="B22" s="27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30" t="s">
        <v>127</v>
      </c>
      <c r="B23" s="27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30" t="s">
        <v>128</v>
      </c>
      <c r="B24" s="27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8.75" customHeight="1" x14ac:dyDescent="0.25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 t="s">
        <v>139</v>
      </c>
    </row>
    <row r="27" spans="1:14" ht="64.5" hidden="1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ht="64.5" hidden="1" customHeight="1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t="64.5" hidden="1" customHeight="1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64.5" hidden="1" customHeight="1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64.5" hidden="1" customHeigh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64.5" hidden="1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2:14" ht="64.5" hidden="1" customHeight="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2:14" ht="64.5" hidden="1" customHeigh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2:14" ht="64.5" hidden="1" customHeight="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2:14" ht="64.5" hidden="1" customHeight="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2:14" ht="64.5" hidden="1" customHeigh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2:14" ht="64.5" hidden="1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2:14" ht="64.5" hidden="1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2:14" ht="64.5" hidden="1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2:14" ht="64.5" hidden="1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2:14" ht="64.5" hidden="1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2:14" ht="64.5" hidden="1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2:14" ht="64.5" hidden="1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2:14" ht="64.5" hidden="1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2:14" ht="64.5" hidden="1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2:14" ht="64.5" hidden="1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2:14" ht="64.5" hidden="1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2:14" ht="64.5" hidden="1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2:14" ht="64.5" hidden="1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2:14" ht="64.5" hidden="1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2:14" ht="64.5" hidden="1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2:14" ht="64.5" hidden="1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2:14" ht="64.5" hidden="1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2:14" ht="64.5" hidden="1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2:14" ht="64.5" hidden="1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2:14" ht="64.5" hidden="1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2:14" ht="64.5" hidden="1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65" x14ac:dyDescent="0.25"/>
    <row r="66" x14ac:dyDescent="0.25"/>
  </sheetData>
  <sheetProtection algorithmName="SHA-512" hashValue="wwdr0g5Kw79L9fzbzder0stxI+Jgi4TgB655FAOIJtHOpFODkytWGsWHmATEm2c9llbf2dKFgS+raTdX78Mgbg==" saltValue="d08Zl5ipNwIWF+S/eSPxnw==" spinCount="100000" sheet="1" selectLockedCells="1"/>
  <mergeCells count="1">
    <mergeCell ref="A5:B5"/>
  </mergeCells>
  <pageMargins left="0.7" right="0.7" top="0.75" bottom="0.75" header="0.3" footer="0.3"/>
  <pageSetup paperSize="9" scale="55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1200A-30B7-45D7-9C6D-4626CB49D9C9}">
  <sheetPr>
    <tabColor rgb="FFFFFF99"/>
  </sheetPr>
  <dimension ref="A1:F27"/>
  <sheetViews>
    <sheetView zoomScaleNormal="100" workbookViewId="0">
      <selection activeCell="C17" sqref="C17"/>
    </sheetView>
  </sheetViews>
  <sheetFormatPr defaultColWidth="0" defaultRowHeight="15" zeroHeight="1" x14ac:dyDescent="0.25"/>
  <cols>
    <col min="1" max="1" width="30" style="5" customWidth="1"/>
    <col min="2" max="2" width="11.140625" style="16" customWidth="1"/>
    <col min="3" max="4" width="10.85546875" style="16" customWidth="1"/>
    <col min="5" max="5" width="11.28515625" style="16" customWidth="1"/>
    <col min="6" max="6" width="11.7109375" style="16" customWidth="1"/>
    <col min="7" max="16384" width="9.140625" hidden="1"/>
  </cols>
  <sheetData>
    <row r="1" spans="1:6" x14ac:dyDescent="0.25">
      <c r="A1" s="6" t="s">
        <v>25</v>
      </c>
      <c r="B1" s="11" t="s">
        <v>26</v>
      </c>
      <c r="C1" s="11" t="s">
        <v>27</v>
      </c>
      <c r="D1" s="11" t="s">
        <v>28</v>
      </c>
      <c r="E1" s="11" t="s">
        <v>29</v>
      </c>
      <c r="F1" s="11" t="s">
        <v>30</v>
      </c>
    </row>
    <row r="2" spans="1:6" x14ac:dyDescent="0.25">
      <c r="A2" s="17" t="s">
        <v>31</v>
      </c>
      <c r="B2" s="18">
        <v>0.14399999999999999</v>
      </c>
      <c r="C2" s="18">
        <v>0.16400000000000001</v>
      </c>
      <c r="D2" s="18">
        <v>0.22800000000000001</v>
      </c>
      <c r="E2" s="18">
        <v>0.248</v>
      </c>
      <c r="F2" s="18">
        <v>0.27100000000000002</v>
      </c>
    </row>
    <row r="3" spans="1:6" x14ac:dyDescent="0.25">
      <c r="A3" s="17" t="s">
        <v>32</v>
      </c>
      <c r="B3" s="19">
        <v>0</v>
      </c>
      <c r="C3" s="19">
        <v>0</v>
      </c>
      <c r="D3" s="19">
        <v>0</v>
      </c>
      <c r="E3" s="19">
        <v>0</v>
      </c>
      <c r="F3" s="19">
        <v>0</v>
      </c>
    </row>
    <row r="4" spans="1:6" x14ac:dyDescent="0.25">
      <c r="A4" s="8" t="s">
        <v>33</v>
      </c>
      <c r="B4" s="12">
        <v>0.14399999999999999</v>
      </c>
      <c r="C4" s="12">
        <v>0.16400000000000001</v>
      </c>
      <c r="D4" s="12">
        <v>0.22800000000000001</v>
      </c>
      <c r="E4" s="12">
        <v>0.248</v>
      </c>
      <c r="F4" s="12">
        <v>0.27100000000000002</v>
      </c>
    </row>
    <row r="5" spans="1:6" x14ac:dyDescent="0.25">
      <c r="A5" s="7"/>
      <c r="B5" s="13"/>
      <c r="C5" s="13"/>
      <c r="D5" s="13"/>
      <c r="E5" s="13"/>
      <c r="F5" s="13"/>
    </row>
    <row r="6" spans="1:6" x14ac:dyDescent="0.25">
      <c r="A6" s="55" t="s">
        <v>161</v>
      </c>
      <c r="B6" s="56">
        <v>3.1E-2</v>
      </c>
      <c r="C6" s="56">
        <v>4.4999999999999998E-2</v>
      </c>
      <c r="D6" s="56">
        <v>5.8999999999999997E-2</v>
      </c>
      <c r="E6" s="56">
        <v>7.2999999999999995E-2</v>
      </c>
      <c r="F6" s="56">
        <v>8.7999999999999995E-2</v>
      </c>
    </row>
    <row r="7" spans="1:6" x14ac:dyDescent="0.25">
      <c r="A7" s="55" t="s">
        <v>34</v>
      </c>
      <c r="B7" s="57">
        <v>5.0000000000000001E-4</v>
      </c>
      <c r="C7" s="57">
        <v>5.9999999999999995E-4</v>
      </c>
      <c r="D7" s="57">
        <v>3.5999999999999999E-3</v>
      </c>
      <c r="E7" s="57">
        <v>7.7000000000000002E-3</v>
      </c>
      <c r="F7" s="57">
        <v>1.0699999999999999E-2</v>
      </c>
    </row>
    <row r="8" spans="1:6" x14ac:dyDescent="0.25">
      <c r="A8" s="58" t="s">
        <v>35</v>
      </c>
      <c r="B8" s="59">
        <v>1.2E-2</v>
      </c>
      <c r="C8" s="59">
        <v>1.2E-2</v>
      </c>
      <c r="D8" s="59">
        <v>1.2E-2</v>
      </c>
      <c r="E8" s="59">
        <v>1.2E-2</v>
      </c>
      <c r="F8" s="59">
        <v>1.2E-2</v>
      </c>
    </row>
    <row r="9" spans="1:6" x14ac:dyDescent="0.25">
      <c r="A9" s="58" t="s">
        <v>160</v>
      </c>
      <c r="B9" s="59">
        <v>4.2999999999999997E-2</v>
      </c>
      <c r="C9" s="59">
        <v>4.2999999999999997E-2</v>
      </c>
      <c r="D9" s="59">
        <v>4.2999999999999997E-2</v>
      </c>
      <c r="E9" s="59">
        <v>4.2999999999999997E-2</v>
      </c>
      <c r="F9" s="59">
        <v>4.2999999999999997E-2</v>
      </c>
    </row>
    <row r="10" spans="1:6" x14ac:dyDescent="0.25">
      <c r="A10" s="9"/>
      <c r="B10" s="14"/>
      <c r="C10" s="14"/>
      <c r="D10" s="14"/>
      <c r="E10" s="14"/>
      <c r="F10" s="14"/>
    </row>
    <row r="11" spans="1:6" x14ac:dyDescent="0.25">
      <c r="A11" s="10" t="s">
        <v>36</v>
      </c>
      <c r="B11" s="15" t="s">
        <v>26</v>
      </c>
      <c r="C11" s="15" t="s">
        <v>27</v>
      </c>
      <c r="D11" s="15" t="s">
        <v>28</v>
      </c>
      <c r="E11" s="15" t="s">
        <v>29</v>
      </c>
      <c r="F11" s="15" t="s">
        <v>30</v>
      </c>
    </row>
    <row r="12" spans="1:6" x14ac:dyDescent="0.25">
      <c r="A12" s="17" t="s">
        <v>31</v>
      </c>
      <c r="B12" s="18">
        <v>2.5089758228258499E-2</v>
      </c>
      <c r="C12" s="18">
        <v>3.3000000000000002E-2</v>
      </c>
      <c r="D12" s="18">
        <v>4.1000000000000002E-2</v>
      </c>
      <c r="E12" s="18">
        <v>4.9000000000000002E-2</v>
      </c>
      <c r="F12" s="18">
        <v>5.7000000000000002E-2</v>
      </c>
    </row>
    <row r="13" spans="1:6" x14ac:dyDescent="0.25">
      <c r="A13" s="17" t="s">
        <v>32</v>
      </c>
      <c r="B13" s="18">
        <v>1.0999999999999999E-2</v>
      </c>
      <c r="C13" s="18">
        <v>1.4999999999999999E-2</v>
      </c>
      <c r="D13" s="18">
        <v>1.7999999999999999E-2</v>
      </c>
      <c r="E13" s="18">
        <v>2.1999999999999999E-2</v>
      </c>
      <c r="F13" s="18">
        <v>2.5000000000000001E-2</v>
      </c>
    </row>
    <row r="14" spans="1:6" x14ac:dyDescent="0.25">
      <c r="A14" s="8" t="s">
        <v>33</v>
      </c>
      <c r="B14" s="12">
        <v>3.5999999999999997E-2</v>
      </c>
      <c r="C14" s="12">
        <v>4.8000000000000001E-2</v>
      </c>
      <c r="D14" s="12">
        <v>5.8999999999999997E-2</v>
      </c>
      <c r="E14" s="12">
        <v>7.0999999999999994E-2</v>
      </c>
      <c r="F14" s="12">
        <v>8.2000000000000003E-2</v>
      </c>
    </row>
    <row r="15" spans="1:6" x14ac:dyDescent="0.25">
      <c r="A15" s="7"/>
      <c r="B15" s="13"/>
      <c r="C15" s="13"/>
      <c r="D15" s="13"/>
      <c r="E15" s="13"/>
      <c r="F15" s="13"/>
    </row>
    <row r="16" spans="1:6" x14ac:dyDescent="0.25">
      <c r="A16" s="55" t="s">
        <v>34</v>
      </c>
      <c r="B16" s="57">
        <v>0</v>
      </c>
      <c r="C16" s="57">
        <v>2.0000000000000001E-4</v>
      </c>
      <c r="D16" s="57">
        <v>8.0000000000000004E-4</v>
      </c>
      <c r="E16" s="57">
        <v>1.6000000000000001E-3</v>
      </c>
      <c r="F16" s="57">
        <v>3.2000000000000002E-3</v>
      </c>
    </row>
    <row r="17" spans="1:6" x14ac:dyDescent="0.25">
      <c r="A17" s="58" t="s">
        <v>35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</row>
    <row r="18" spans="1:6" x14ac:dyDescent="0.25">
      <c r="A18" s="58" t="s">
        <v>160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</row>
    <row r="19" spans="1:6" x14ac:dyDescent="0.25">
      <c r="A19" s="9"/>
      <c r="B19" s="14"/>
      <c r="C19" s="14"/>
      <c r="D19" s="14"/>
      <c r="E19" s="14"/>
      <c r="F19" s="14"/>
    </row>
    <row r="20" spans="1:6" x14ac:dyDescent="0.25">
      <c r="A20" s="6" t="s">
        <v>37</v>
      </c>
      <c r="B20" s="11" t="s">
        <v>26</v>
      </c>
      <c r="C20" s="11" t="s">
        <v>27</v>
      </c>
      <c r="D20" s="11" t="s">
        <v>28</v>
      </c>
      <c r="E20" s="11" t="s">
        <v>29</v>
      </c>
      <c r="F20" s="11" t="s">
        <v>30</v>
      </c>
    </row>
    <row r="21" spans="1:6" x14ac:dyDescent="0.25">
      <c r="A21" s="17" t="s">
        <v>31</v>
      </c>
      <c r="B21" s="18">
        <v>0.03</v>
      </c>
      <c r="C21" s="18">
        <v>4.1000000000000002E-2</v>
      </c>
      <c r="D21" s="18">
        <v>6.0999999999999999E-2</v>
      </c>
      <c r="E21" s="18">
        <v>8.2000000000000003E-2</v>
      </c>
      <c r="F21" s="18">
        <v>0.11599999999999999</v>
      </c>
    </row>
    <row r="22" spans="1:6" x14ac:dyDescent="0.25">
      <c r="A22" s="17" t="s">
        <v>32</v>
      </c>
      <c r="B22" s="18">
        <v>8.0000000000000002E-3</v>
      </c>
      <c r="C22" s="18">
        <v>0.01</v>
      </c>
      <c r="D22" s="18">
        <v>1.4999999999999999E-2</v>
      </c>
      <c r="E22" s="18">
        <v>0.02</v>
      </c>
      <c r="F22" s="18">
        <v>2.8999999999999998E-2</v>
      </c>
    </row>
    <row r="23" spans="1:6" x14ac:dyDescent="0.25">
      <c r="A23" s="8" t="s">
        <v>33</v>
      </c>
      <c r="B23" s="12">
        <v>3.7999999999999999E-2</v>
      </c>
      <c r="C23" s="12">
        <v>5.0999999999999997E-2</v>
      </c>
      <c r="D23" s="12">
        <v>7.5999999999999998E-2</v>
      </c>
      <c r="E23" s="12">
        <v>0.10199999999999999</v>
      </c>
      <c r="F23" s="12">
        <v>0.14499999999999999</v>
      </c>
    </row>
    <row r="24" spans="1:6" x14ac:dyDescent="0.25">
      <c r="A24" s="7"/>
      <c r="B24" s="13"/>
      <c r="C24" s="13"/>
      <c r="D24" s="13"/>
      <c r="E24" s="13"/>
      <c r="F24" s="13"/>
    </row>
    <row r="25" spans="1:6" x14ac:dyDescent="0.25">
      <c r="A25" s="55" t="s">
        <v>34</v>
      </c>
      <c r="B25" s="57">
        <v>2.0000000000000001E-4</v>
      </c>
      <c r="C25" s="57">
        <v>4.0000000000000002E-4</v>
      </c>
      <c r="D25" s="57">
        <v>8.9999999999999998E-4</v>
      </c>
      <c r="E25" s="57">
        <v>1.6999999999999999E-3</v>
      </c>
      <c r="F25" s="57">
        <v>3.3999999999999998E-3</v>
      </c>
    </row>
    <row r="26" spans="1:6" x14ac:dyDescent="0.25">
      <c r="A26" s="58" t="s">
        <v>35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</row>
    <row r="27" spans="1:6" x14ac:dyDescent="0.25">
      <c r="A27" s="58" t="s">
        <v>160</v>
      </c>
      <c r="B27" s="59">
        <v>0.111</v>
      </c>
      <c r="C27" s="59">
        <v>0.111</v>
      </c>
      <c r="D27" s="59">
        <v>0.111</v>
      </c>
      <c r="E27" s="59">
        <v>0.111</v>
      </c>
      <c r="F27" s="59">
        <v>0.111</v>
      </c>
    </row>
  </sheetData>
  <sheetProtection algorithmName="SHA-512" hashValue="4hPVk9SKOA7qS9uwulVdGKIeae3Pc0VKIn8nmX8qoc0ebaihgVUiApoiZUV/jfskyhGP2mul6DxathuyMYNEAA==" saltValue="RrlyyurA+8MRMo2RrExZcw==" spinCount="100000" sheet="1" objects="1" scenarios="1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606C5-7613-4955-91EE-4E6A4A353A80}">
  <sheetPr>
    <tabColor rgb="FFFFFF99"/>
  </sheetPr>
  <dimension ref="A1:Q22"/>
  <sheetViews>
    <sheetView zoomScaleNormal="100" workbookViewId="0">
      <selection activeCell="C12" sqref="C12"/>
    </sheetView>
  </sheetViews>
  <sheetFormatPr defaultColWidth="0" defaultRowHeight="15" zeroHeight="1" x14ac:dyDescent="0.25"/>
  <cols>
    <col min="1" max="1" width="28" customWidth="1"/>
    <col min="2" max="2" width="20.140625" customWidth="1"/>
    <col min="3" max="3" width="19.42578125" customWidth="1"/>
    <col min="4" max="4" width="18.42578125" customWidth="1"/>
    <col min="5" max="17" width="0" hidden="1" customWidth="1"/>
    <col min="18" max="16384" width="9.140625" hidden="1"/>
  </cols>
  <sheetData>
    <row r="1" spans="1:4" x14ac:dyDescent="0.25">
      <c r="A1" s="26" t="s">
        <v>145</v>
      </c>
      <c r="B1" s="27"/>
      <c r="C1" s="27"/>
      <c r="D1" s="27"/>
    </row>
    <row r="2" spans="1:4" x14ac:dyDescent="0.25">
      <c r="A2" s="28" t="s">
        <v>0</v>
      </c>
      <c r="B2" s="65" t="s">
        <v>156</v>
      </c>
      <c r="C2" s="65" t="s">
        <v>157</v>
      </c>
      <c r="D2" s="65" t="s">
        <v>158</v>
      </c>
    </row>
    <row r="3" spans="1:4" x14ac:dyDescent="0.25">
      <c r="A3" s="29" t="s">
        <v>4</v>
      </c>
      <c r="B3" s="61">
        <v>36</v>
      </c>
      <c r="C3" s="29">
        <v>43</v>
      </c>
      <c r="D3" s="66">
        <v>1</v>
      </c>
    </row>
    <row r="4" spans="1:4" x14ac:dyDescent="0.25">
      <c r="A4" s="29" t="s">
        <v>11</v>
      </c>
      <c r="B4" s="61">
        <v>33</v>
      </c>
      <c r="C4" s="29">
        <v>37</v>
      </c>
      <c r="D4" s="66">
        <v>1</v>
      </c>
    </row>
    <row r="5" spans="1:4" x14ac:dyDescent="0.25">
      <c r="A5" s="29" t="s">
        <v>41</v>
      </c>
      <c r="B5" s="61">
        <v>34</v>
      </c>
      <c r="C5" s="29">
        <v>38</v>
      </c>
      <c r="D5" s="66">
        <v>1</v>
      </c>
    </row>
    <row r="6" spans="1:4" x14ac:dyDescent="0.25">
      <c r="A6" s="29" t="s">
        <v>12</v>
      </c>
      <c r="B6" s="61">
        <v>34</v>
      </c>
      <c r="C6" s="29">
        <v>44</v>
      </c>
      <c r="D6" s="66">
        <v>1</v>
      </c>
    </row>
    <row r="7" spans="1:4" x14ac:dyDescent="0.25">
      <c r="A7" s="29" t="s">
        <v>7</v>
      </c>
      <c r="B7" s="61">
        <v>32</v>
      </c>
      <c r="C7" s="29">
        <v>43</v>
      </c>
      <c r="D7" s="66">
        <v>1</v>
      </c>
    </row>
    <row r="8" spans="1:4" x14ac:dyDescent="0.25">
      <c r="A8" s="29" t="s">
        <v>13</v>
      </c>
      <c r="B8" s="61">
        <v>21</v>
      </c>
      <c r="C8" s="29">
        <v>27</v>
      </c>
      <c r="D8" s="66">
        <v>1</v>
      </c>
    </row>
    <row r="9" spans="1:4" x14ac:dyDescent="0.25">
      <c r="A9" s="29" t="s">
        <v>14</v>
      </c>
      <c r="B9" s="61">
        <v>30</v>
      </c>
      <c r="C9" s="29">
        <v>45</v>
      </c>
      <c r="D9" s="66">
        <v>1</v>
      </c>
    </row>
    <row r="10" spans="1:4" x14ac:dyDescent="0.25">
      <c r="A10" s="29" t="s">
        <v>15</v>
      </c>
      <c r="B10" s="61">
        <v>27</v>
      </c>
      <c r="C10" s="29">
        <v>36</v>
      </c>
      <c r="D10" s="66">
        <v>1</v>
      </c>
    </row>
    <row r="11" spans="1:4" x14ac:dyDescent="0.25">
      <c r="A11" s="29" t="s">
        <v>144</v>
      </c>
      <c r="B11" s="62" t="s">
        <v>155</v>
      </c>
      <c r="C11" s="62" t="s">
        <v>155</v>
      </c>
      <c r="D11" s="66">
        <v>1</v>
      </c>
    </row>
    <row r="12" spans="1:4" x14ac:dyDescent="0.25">
      <c r="A12" s="29" t="s">
        <v>16</v>
      </c>
      <c r="B12" s="62" t="s">
        <v>155</v>
      </c>
      <c r="C12" s="62" t="s">
        <v>155</v>
      </c>
      <c r="D12" s="66">
        <v>1</v>
      </c>
    </row>
    <row r="13" spans="1:4" x14ac:dyDescent="0.25">
      <c r="A13" s="29" t="s">
        <v>9</v>
      </c>
      <c r="B13" s="29"/>
      <c r="C13" s="61">
        <v>50</v>
      </c>
      <c r="D13" s="66">
        <v>1</v>
      </c>
    </row>
    <row r="14" spans="1:4" x14ac:dyDescent="0.25">
      <c r="A14" s="29" t="s">
        <v>17</v>
      </c>
      <c r="B14" s="29"/>
      <c r="C14" s="61">
        <v>120</v>
      </c>
      <c r="D14" s="66">
        <v>1</v>
      </c>
    </row>
    <row r="15" spans="1:4" x14ac:dyDescent="0.25">
      <c r="A15" s="29" t="s">
        <v>18</v>
      </c>
      <c r="B15" s="61">
        <v>16</v>
      </c>
      <c r="C15" s="29"/>
      <c r="D15" s="66">
        <v>1</v>
      </c>
    </row>
    <row r="16" spans="1:4" x14ac:dyDescent="0.25">
      <c r="A16" s="29" t="s">
        <v>40</v>
      </c>
      <c r="B16" s="61">
        <v>26</v>
      </c>
      <c r="C16" s="29">
        <v>35</v>
      </c>
      <c r="D16" s="66">
        <v>1</v>
      </c>
    </row>
    <row r="17" spans="1:4" x14ac:dyDescent="0.25">
      <c r="A17" s="29" t="s">
        <v>8</v>
      </c>
      <c r="B17" s="29"/>
      <c r="C17" s="61">
        <v>46</v>
      </c>
      <c r="D17" s="66">
        <v>1</v>
      </c>
    </row>
    <row r="18" spans="1:4" x14ac:dyDescent="0.25">
      <c r="A18" s="29" t="s">
        <v>10</v>
      </c>
      <c r="B18" s="29"/>
      <c r="C18" s="61">
        <v>37.979999999999997</v>
      </c>
      <c r="D18" s="66">
        <v>1</v>
      </c>
    </row>
    <row r="19" spans="1:4" x14ac:dyDescent="0.25">
      <c r="A19" s="29" t="s">
        <v>42</v>
      </c>
      <c r="B19" s="29"/>
      <c r="C19" s="61">
        <v>46</v>
      </c>
      <c r="D19" s="66">
        <v>1</v>
      </c>
    </row>
    <row r="20" spans="1:4" x14ac:dyDescent="0.25">
      <c r="A20" s="29" t="s">
        <v>43</v>
      </c>
      <c r="B20" s="62" t="s">
        <v>155</v>
      </c>
      <c r="C20" s="62" t="s">
        <v>155</v>
      </c>
      <c r="D20" s="66">
        <v>1</v>
      </c>
    </row>
    <row r="21" spans="1:4" x14ac:dyDescent="0.25">
      <c r="A21" s="29" t="s">
        <v>73</v>
      </c>
      <c r="B21" s="29"/>
      <c r="C21" s="29"/>
      <c r="D21" s="66">
        <v>1</v>
      </c>
    </row>
    <row r="22" spans="1:4" x14ac:dyDescent="0.25">
      <c r="A22" s="1"/>
      <c r="B22" s="1"/>
      <c r="C22" s="1"/>
      <c r="D22" s="1"/>
    </row>
  </sheetData>
  <sheetProtection algorithmName="SHA-512" hashValue="Ch7PztK9pbhKa7r1OjKGY416DWfLe1ZVfa/at+NCkcGdDrofS2iGQJ1TVsTKsKHfQ+GU7oUHzbY9yWk1aVfDhw==" saltValue="G0F7TLA57Ovylnc6wE3O8g==" spinCount="100000" sheet="1" objects="1" scenarios="1"/>
  <phoneticPr fontId="1" type="noConversion"/>
  <pageMargins left="0.7" right="0.7" top="0.75" bottom="0.75" header="0.3" footer="0.3"/>
  <pageSetup paperSize="9" scale="7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466C3-E7C8-41BD-9DE0-0B4EFDDE9F7B}">
  <sheetPr>
    <tabColor theme="0"/>
  </sheetPr>
  <dimension ref="A1:XFC34"/>
  <sheetViews>
    <sheetView zoomScaleNormal="100" workbookViewId="0"/>
  </sheetViews>
  <sheetFormatPr defaultColWidth="0" defaultRowHeight="12.75" zeroHeight="1" x14ac:dyDescent="0.2"/>
  <cols>
    <col min="1" max="1" width="14.28515625" style="64" customWidth="1"/>
    <col min="2" max="2" width="15.42578125" style="64" customWidth="1"/>
    <col min="3" max="3" width="13.5703125" style="64" customWidth="1"/>
    <col min="4" max="4" width="17.140625" style="64" customWidth="1"/>
    <col min="5" max="5" width="16.140625" style="24" customWidth="1"/>
    <col min="6" max="6" width="15.7109375" style="24" customWidth="1"/>
    <col min="7" max="7" width="10.5703125" style="24" customWidth="1"/>
    <col min="8" max="8" width="19.7109375" style="64" customWidth="1"/>
    <col min="9" max="10" width="19.5703125" style="24" customWidth="1"/>
    <col min="11" max="11" width="30.140625" style="24" customWidth="1"/>
    <col min="12" max="12" width="22.140625" style="64" customWidth="1"/>
    <col min="13" max="13" width="19.28515625" style="24" customWidth="1"/>
    <col min="14" max="15" width="0" style="24" hidden="1" customWidth="1"/>
    <col min="16" max="16383" width="9.140625" style="24" hidden="1"/>
    <col min="16384" max="16384" width="1.140625" style="24" customWidth="1"/>
  </cols>
  <sheetData>
    <row r="1" spans="1:13" ht="71.25" customHeight="1" x14ac:dyDescent="0.2">
      <c r="A1" s="23" t="s">
        <v>0</v>
      </c>
      <c r="B1" s="23" t="s">
        <v>1</v>
      </c>
      <c r="C1" s="23" t="s">
        <v>2</v>
      </c>
      <c r="D1" s="23" t="s">
        <v>159</v>
      </c>
      <c r="E1" s="23" t="s">
        <v>20</v>
      </c>
      <c r="F1" s="23" t="s">
        <v>120</v>
      </c>
      <c r="G1" s="23" t="s">
        <v>3</v>
      </c>
      <c r="H1" s="23" t="s">
        <v>151</v>
      </c>
      <c r="I1" s="23" t="s">
        <v>153</v>
      </c>
      <c r="J1" s="23" t="s">
        <v>147</v>
      </c>
      <c r="K1" s="23" t="s">
        <v>121</v>
      </c>
      <c r="L1" s="23" t="s">
        <v>152</v>
      </c>
      <c r="M1" s="23" t="s">
        <v>154</v>
      </c>
    </row>
    <row r="2" spans="1:13" x14ac:dyDescent="0.2">
      <c r="A2" s="63"/>
      <c r="B2" s="63"/>
      <c r="C2" s="63"/>
      <c r="D2" s="63"/>
      <c r="E2" s="25" t="str">
        <f t="shared" ref="E2:E34" si="0">IF(OR(A2="LNG",A2="LPG",A2="CNG",A2="Waterstof",A2="Elektriciteit"),"Nee",IF(A2="Anders","Zelf invullen","Ja"))</f>
        <v>Ja</v>
      </c>
      <c r="F2" s="94"/>
      <c r="G2" s="63"/>
      <c r="H2" s="96" t="e">
        <f>VLOOKUP(A2,'Eenheid - Brandstoffen'!$A$3:$D$21,IF(G2="liter",2,IF(G2="kg",3,4)),FALSE)</f>
        <v>#N/A</v>
      </c>
      <c r="I2" s="95" t="e">
        <f t="shared" ref="I2:I34" si="1">F2*H2</f>
        <v>#N/A</v>
      </c>
      <c r="J2" s="63"/>
      <c r="K2" s="95" t="e">
        <f>IF(B2="Elektriciteit",((183-J2)*I2)/1000,IF(B2="Fossiel","Geen ERE's uit fossiel",IF(AND(B2="RFNBO",J2&gt;(28.2)),"Voldoet niet aan reductie eis", IF(J2&gt;32.9,"Voldoet niet aan reductie eis", IF(AND(C2="Binnenvaart",B2="Conventioneel"),"Niet inboekbaar in sector",IF(AND(C2="Zeevaart",B2="Conventioneel"),"Niet inboekbaar in sector",IF(AND(C2="Zeevaart",B2="Bijlage IXb"),"Niet inboekbaar in sector",((94-J2)*I2)/1000)))))))</f>
        <v>#N/A</v>
      </c>
      <c r="L2" s="96" t="e">
        <f>IF(E2="Nee","Geen verplichting",IF(D2="Nee",VLOOKUP(A2,'Eenheid - Brandstoffen'!$A$3:$D$21,IF(G2="liter",2,IF(G2="kg",3,4)),FALSE),VLOOKUP(D2,'Eenheid - Brandstoffen'!$A$3:$D$21,IF(G2="liter",2,IF(G2="kg",3,4)),FALSE)))</f>
        <v>#N/A</v>
      </c>
      <c r="M2" s="95" t="e">
        <f t="shared" ref="M2:M34" si="2">IF(L2="Geen verplichting",L2,F2*L2)</f>
        <v>#N/A</v>
      </c>
    </row>
    <row r="3" spans="1:13" x14ac:dyDescent="0.2">
      <c r="A3" s="63"/>
      <c r="B3" s="63"/>
      <c r="C3" s="63"/>
      <c r="D3" s="63"/>
      <c r="E3" s="25" t="str">
        <f t="shared" si="0"/>
        <v>Ja</v>
      </c>
      <c r="F3" s="94"/>
      <c r="G3" s="63"/>
      <c r="H3" s="96" t="e">
        <f>VLOOKUP(A3,'Eenheid - Brandstoffen'!$A$3:$D$21,IF(G3="liter",2,IF(G3="kg",3,4)),FALSE)</f>
        <v>#N/A</v>
      </c>
      <c r="I3" s="95" t="e">
        <f t="shared" si="1"/>
        <v>#N/A</v>
      </c>
      <c r="J3" s="63"/>
      <c r="K3" s="95" t="e">
        <f t="shared" ref="K3:K34" si="3">IF(B3="Elektriciteit",((183-J3)*I3)/1000,IF(B3="Fossiel","Geen ERE's uit fossiel",IF(AND(B3="RFNBO",J3&gt;(28.2)),"Voldoet niet aan reductie eis", IF(J3&gt;32.9,"Voldoet niet aan reductie eis", IF(AND(C3="Binnenvaart",B3="Conventioneel"),"Niet inboekbaar in sector",IF(AND(C3="Zeevaart",B3="Conventioneel"),"Niet inboekbaar in sector",IF(AND(C3="Zeevaart",B3="Bijlage IXb"),"Niet inboekbaar in sector",((94-J3)*I3)/1000)))))))</f>
        <v>#N/A</v>
      </c>
      <c r="L3" s="96" t="e">
        <f>IF(E3="Nee","Geen verplichting",IF(D3="Nee",VLOOKUP(A3,'Eenheid - Brandstoffen'!$A$3:$D$21,IF(G3="liter",2,IF(G3="kg",3,4)),FALSE),VLOOKUP(D3,'Eenheid - Brandstoffen'!$A$3:$D$21,IF(G3="liter",2,IF(G3="kg",3,4)),FALSE)))</f>
        <v>#N/A</v>
      </c>
      <c r="M3" s="95" t="e">
        <f t="shared" si="2"/>
        <v>#N/A</v>
      </c>
    </row>
    <row r="4" spans="1:13" x14ac:dyDescent="0.2">
      <c r="A4" s="63"/>
      <c r="B4" s="63"/>
      <c r="C4" s="63"/>
      <c r="D4" s="63"/>
      <c r="E4" s="25" t="str">
        <f t="shared" si="0"/>
        <v>Ja</v>
      </c>
      <c r="F4" s="94"/>
      <c r="G4" s="63"/>
      <c r="H4" s="96" t="e">
        <f>VLOOKUP(A4,'Eenheid - Brandstoffen'!$A$3:$D$21,IF(G4="liter",2,IF(G4="kg",3,4)),FALSE)</f>
        <v>#N/A</v>
      </c>
      <c r="I4" s="95" t="e">
        <f t="shared" si="1"/>
        <v>#N/A</v>
      </c>
      <c r="J4" s="63"/>
      <c r="K4" s="95" t="e">
        <f t="shared" si="3"/>
        <v>#N/A</v>
      </c>
      <c r="L4" s="96" t="e">
        <f>IF(E4="Nee","Geen verplichting",IF(D4="Nee",VLOOKUP(A4,'Eenheid - Brandstoffen'!$A$3:$D$21,IF(G4="liter",2,IF(G4="kg",3,4)),FALSE),VLOOKUP(D4,'Eenheid - Brandstoffen'!$A$3:$D$21,IF(G4="liter",2,IF(G4="kg",3,4)),FALSE)))</f>
        <v>#N/A</v>
      </c>
      <c r="M4" s="95" t="e">
        <f t="shared" si="2"/>
        <v>#N/A</v>
      </c>
    </row>
    <row r="5" spans="1:13" x14ac:dyDescent="0.2">
      <c r="A5" s="63"/>
      <c r="B5" s="63"/>
      <c r="C5" s="63"/>
      <c r="D5" s="63"/>
      <c r="E5" s="25" t="str">
        <f t="shared" si="0"/>
        <v>Ja</v>
      </c>
      <c r="F5" s="94"/>
      <c r="G5" s="63"/>
      <c r="H5" s="96" t="e">
        <f>VLOOKUP(A5,'Eenheid - Brandstoffen'!$A$3:$D$21,IF(G5="liter",2,IF(G5="kg",3,4)),FALSE)</f>
        <v>#N/A</v>
      </c>
      <c r="I5" s="95" t="e">
        <f t="shared" si="1"/>
        <v>#N/A</v>
      </c>
      <c r="J5" s="63"/>
      <c r="K5" s="95" t="e">
        <f t="shared" si="3"/>
        <v>#N/A</v>
      </c>
      <c r="L5" s="96" t="e">
        <f>IF(E5="Nee","Geen verplichting",IF(D5="Nee",VLOOKUP(A5,'Eenheid - Brandstoffen'!$A$3:$D$21,IF(G5="liter",2,IF(G5="kg",3,4)),FALSE),VLOOKUP(D5,'Eenheid - Brandstoffen'!$A$3:$D$21,IF(G5="liter",2,IF(G5="kg",3,4)),FALSE)))</f>
        <v>#N/A</v>
      </c>
      <c r="M5" s="95" t="e">
        <f>IF(L5="Geen verplichting",L5,F5*L5)</f>
        <v>#N/A</v>
      </c>
    </row>
    <row r="6" spans="1:13" x14ac:dyDescent="0.2">
      <c r="A6" s="63"/>
      <c r="B6" s="63"/>
      <c r="C6" s="63"/>
      <c r="D6" s="63"/>
      <c r="E6" s="25" t="str">
        <f t="shared" si="0"/>
        <v>Ja</v>
      </c>
      <c r="F6" s="94"/>
      <c r="G6" s="63"/>
      <c r="H6" s="96" t="e">
        <f>VLOOKUP(A6,'Eenheid - Brandstoffen'!$A$3:$D$21,IF(G6="liter",2,IF(G6="kg",3,4)),FALSE)</f>
        <v>#N/A</v>
      </c>
      <c r="I6" s="95" t="e">
        <f t="shared" si="1"/>
        <v>#N/A</v>
      </c>
      <c r="J6" s="63"/>
      <c r="K6" s="95" t="e">
        <f t="shared" si="3"/>
        <v>#N/A</v>
      </c>
      <c r="L6" s="96" t="e">
        <f>IF(E6="Nee","Geen verplichting",IF(D6="Nee",VLOOKUP(A6,'Eenheid - Brandstoffen'!$A$3:$D$21,IF(G6="liter",2,IF(G6="kg",3,4)),FALSE),VLOOKUP(D6,'Eenheid - Brandstoffen'!$A$3:$D$21,IF(G6="liter",2,IF(G6="kg",3,4)),FALSE)))</f>
        <v>#N/A</v>
      </c>
      <c r="M6" s="95" t="e">
        <f t="shared" si="2"/>
        <v>#N/A</v>
      </c>
    </row>
    <row r="7" spans="1:13" x14ac:dyDescent="0.2">
      <c r="A7" s="63"/>
      <c r="B7" s="63"/>
      <c r="C7" s="63"/>
      <c r="D7" s="63"/>
      <c r="E7" s="25" t="str">
        <f t="shared" si="0"/>
        <v>Ja</v>
      </c>
      <c r="F7" s="94"/>
      <c r="G7" s="63"/>
      <c r="H7" s="96" t="e">
        <f>VLOOKUP(A7,'Eenheid - Brandstoffen'!$A$3:$D$21,IF(G7="liter",2,IF(G7="kg",3,4)),FALSE)</f>
        <v>#N/A</v>
      </c>
      <c r="I7" s="95" t="e">
        <f t="shared" si="1"/>
        <v>#N/A</v>
      </c>
      <c r="J7" s="63"/>
      <c r="K7" s="95" t="e">
        <f t="shared" si="3"/>
        <v>#N/A</v>
      </c>
      <c r="L7" s="96" t="e">
        <f>IF(E7="Nee","Geen verplichting",IF(D7="Nee",VLOOKUP(A7,'Eenheid - Brandstoffen'!$A$3:$D$21,IF(G7="liter",2,IF(G7="kg",3,4)),FALSE),VLOOKUP(D7,'Eenheid - Brandstoffen'!$A$3:$D$21,IF(G7="liter",2,IF(G7="kg",3,4)),FALSE)))</f>
        <v>#N/A</v>
      </c>
      <c r="M7" s="95" t="e">
        <f t="shared" si="2"/>
        <v>#N/A</v>
      </c>
    </row>
    <row r="8" spans="1:13" x14ac:dyDescent="0.2">
      <c r="A8" s="63"/>
      <c r="B8" s="63"/>
      <c r="C8" s="63"/>
      <c r="D8" s="63"/>
      <c r="E8" s="25" t="str">
        <f t="shared" si="0"/>
        <v>Ja</v>
      </c>
      <c r="F8" s="94"/>
      <c r="G8" s="63"/>
      <c r="H8" s="96" t="e">
        <f>VLOOKUP(A8,'Eenheid - Brandstoffen'!$A$3:$D$21,IF(G8="liter",2,IF(G8="kg",3,4)),FALSE)</f>
        <v>#N/A</v>
      </c>
      <c r="I8" s="95" t="e">
        <f t="shared" si="1"/>
        <v>#N/A</v>
      </c>
      <c r="J8" s="63"/>
      <c r="K8" s="95" t="e">
        <f t="shared" si="3"/>
        <v>#N/A</v>
      </c>
      <c r="L8" s="96" t="e">
        <f>IF(E8="Nee","Geen verplichting",IF(D8="Nee",VLOOKUP(A8,'Eenheid - Brandstoffen'!$A$3:$D$21,IF(G8="liter",2,IF(G8="kg",3,4)),FALSE),VLOOKUP(D8,'Eenheid - Brandstoffen'!$A$3:$D$21,IF(G8="liter",2,IF(G8="kg",3,4)),FALSE)))</f>
        <v>#N/A</v>
      </c>
      <c r="M8" s="95" t="e">
        <f t="shared" si="2"/>
        <v>#N/A</v>
      </c>
    </row>
    <row r="9" spans="1:13" x14ac:dyDescent="0.2">
      <c r="A9" s="63"/>
      <c r="B9" s="63"/>
      <c r="C9" s="63"/>
      <c r="D9" s="63"/>
      <c r="E9" s="25" t="str">
        <f t="shared" si="0"/>
        <v>Ja</v>
      </c>
      <c r="F9" s="94"/>
      <c r="G9" s="63"/>
      <c r="H9" s="96" t="e">
        <f>VLOOKUP(A9,'Eenheid - Brandstoffen'!$A$3:$D$21,IF(G9="liter",2,IF(G9="kg",3,4)),FALSE)</f>
        <v>#N/A</v>
      </c>
      <c r="I9" s="95" t="e">
        <f t="shared" si="1"/>
        <v>#N/A</v>
      </c>
      <c r="J9" s="63"/>
      <c r="K9" s="95" t="e">
        <f t="shared" si="3"/>
        <v>#N/A</v>
      </c>
      <c r="L9" s="96" t="e">
        <f>IF(E9="Nee","Geen verplichting",IF(D9="Nee",VLOOKUP(A9,'Eenheid - Brandstoffen'!$A$3:$D$21,IF(G9="liter",2,IF(G9="kg",3,4)),FALSE),VLOOKUP(D9,'Eenheid - Brandstoffen'!$A$3:$D$21,IF(G9="liter",2,IF(G9="kg",3,4)),FALSE)))</f>
        <v>#N/A</v>
      </c>
      <c r="M9" s="95" t="e">
        <f t="shared" si="2"/>
        <v>#N/A</v>
      </c>
    </row>
    <row r="10" spans="1:13" x14ac:dyDescent="0.2">
      <c r="A10" s="63"/>
      <c r="B10" s="63"/>
      <c r="C10" s="63"/>
      <c r="D10" s="63"/>
      <c r="E10" s="25" t="str">
        <f t="shared" si="0"/>
        <v>Ja</v>
      </c>
      <c r="F10" s="94"/>
      <c r="G10" s="63"/>
      <c r="H10" s="96" t="e">
        <f>VLOOKUP(A10,'Eenheid - Brandstoffen'!$A$3:$D$21,IF(G10="liter",2,IF(G10="kg",3,4)),FALSE)</f>
        <v>#N/A</v>
      </c>
      <c r="I10" s="95" t="e">
        <f t="shared" si="1"/>
        <v>#N/A</v>
      </c>
      <c r="J10" s="63"/>
      <c r="K10" s="95" t="e">
        <f t="shared" si="3"/>
        <v>#N/A</v>
      </c>
      <c r="L10" s="96" t="e">
        <f>IF(E10="Nee","Geen verplichting",IF(D10="Nee",VLOOKUP(A10,'Eenheid - Brandstoffen'!$A$3:$D$21,IF(G10="liter",2,IF(G10="kg",3,4)),FALSE),VLOOKUP(D10,'Eenheid - Brandstoffen'!$A$3:$D$21,IF(G10="liter",2,IF(G10="kg",3,4)),FALSE)))</f>
        <v>#N/A</v>
      </c>
      <c r="M10" s="95" t="e">
        <f t="shared" si="2"/>
        <v>#N/A</v>
      </c>
    </row>
    <row r="11" spans="1:13" x14ac:dyDescent="0.2">
      <c r="A11" s="63"/>
      <c r="B11" s="63"/>
      <c r="C11" s="63"/>
      <c r="D11" s="63"/>
      <c r="E11" s="25" t="str">
        <f t="shared" si="0"/>
        <v>Ja</v>
      </c>
      <c r="F11" s="94"/>
      <c r="G11" s="63"/>
      <c r="H11" s="96" t="e">
        <f>VLOOKUP(A11,'Eenheid - Brandstoffen'!$A$3:$D$21,IF(G11="liter",2,IF(G11="kg",3,4)),FALSE)</f>
        <v>#N/A</v>
      </c>
      <c r="I11" s="95" t="e">
        <f t="shared" si="1"/>
        <v>#N/A</v>
      </c>
      <c r="J11" s="63"/>
      <c r="K11" s="95" t="e">
        <f t="shared" si="3"/>
        <v>#N/A</v>
      </c>
      <c r="L11" s="96" t="e">
        <f>IF(E11="Nee","Geen verplichting",IF(D11="Nee",VLOOKUP(A11,'Eenheid - Brandstoffen'!$A$3:$D$21,IF(G11="liter",2,IF(G11="kg",3,4)),FALSE),VLOOKUP(D11,'Eenheid - Brandstoffen'!$A$3:$D$21,IF(G11="liter",2,IF(G11="kg",3,4)),FALSE)))</f>
        <v>#N/A</v>
      </c>
      <c r="M11" s="95" t="e">
        <f t="shared" si="2"/>
        <v>#N/A</v>
      </c>
    </row>
    <row r="12" spans="1:13" x14ac:dyDescent="0.2">
      <c r="A12" s="63"/>
      <c r="B12" s="63"/>
      <c r="C12" s="63"/>
      <c r="D12" s="63"/>
      <c r="E12" s="25" t="str">
        <f t="shared" si="0"/>
        <v>Ja</v>
      </c>
      <c r="F12" s="94"/>
      <c r="G12" s="63"/>
      <c r="H12" s="96" t="e">
        <f>VLOOKUP(A12,'Eenheid - Brandstoffen'!$A$3:$D$21,IF(G12="liter",2,IF(G12="kg",3,4)),FALSE)</f>
        <v>#N/A</v>
      </c>
      <c r="I12" s="95" t="e">
        <f t="shared" si="1"/>
        <v>#N/A</v>
      </c>
      <c r="J12" s="63"/>
      <c r="K12" s="95" t="e">
        <f t="shared" si="3"/>
        <v>#N/A</v>
      </c>
      <c r="L12" s="96" t="e">
        <f>IF(E12="Nee","Geen verplichting",IF(D12="Nee",VLOOKUP(A12,'Eenheid - Brandstoffen'!$A$3:$D$21,IF(G12="liter",2,IF(G12="kg",3,4)),FALSE),VLOOKUP(D12,'Eenheid - Brandstoffen'!$A$3:$D$21,IF(G12="liter",2,IF(G12="kg",3,4)),FALSE)))</f>
        <v>#N/A</v>
      </c>
      <c r="M12" s="95" t="e">
        <f t="shared" si="2"/>
        <v>#N/A</v>
      </c>
    </row>
    <row r="13" spans="1:13" x14ac:dyDescent="0.2">
      <c r="A13" s="63"/>
      <c r="B13" s="63"/>
      <c r="C13" s="63"/>
      <c r="D13" s="63"/>
      <c r="E13" s="25" t="str">
        <f t="shared" si="0"/>
        <v>Ja</v>
      </c>
      <c r="F13" s="94"/>
      <c r="G13" s="63"/>
      <c r="H13" s="96" t="e">
        <f>VLOOKUP(A13,'Eenheid - Brandstoffen'!$A$3:$D$21,IF(G13="liter",2,IF(G13="kg",3,4)),FALSE)</f>
        <v>#N/A</v>
      </c>
      <c r="I13" s="95" t="e">
        <f t="shared" si="1"/>
        <v>#N/A</v>
      </c>
      <c r="J13" s="63"/>
      <c r="K13" s="95" t="e">
        <f t="shared" si="3"/>
        <v>#N/A</v>
      </c>
      <c r="L13" s="96" t="e">
        <f>IF(E13="Nee","Geen verplichting",IF(D13="Nee",VLOOKUP(A13,'Eenheid - Brandstoffen'!$A$3:$D$21,IF(G13="liter",2,IF(G13="kg",3,4)),FALSE),VLOOKUP(D13,'Eenheid - Brandstoffen'!$A$3:$D$21,IF(G13="liter",2,IF(G13="kg",3,4)),FALSE)))</f>
        <v>#N/A</v>
      </c>
      <c r="M13" s="95" t="e">
        <f t="shared" si="2"/>
        <v>#N/A</v>
      </c>
    </row>
    <row r="14" spans="1:13" x14ac:dyDescent="0.2">
      <c r="A14" s="63"/>
      <c r="B14" s="63"/>
      <c r="C14" s="63"/>
      <c r="D14" s="63"/>
      <c r="E14" s="25" t="str">
        <f t="shared" si="0"/>
        <v>Ja</v>
      </c>
      <c r="F14" s="31"/>
      <c r="G14" s="63"/>
      <c r="H14" s="96" t="e">
        <f>VLOOKUP(A14,'Eenheid - Brandstoffen'!$A$3:$D$21,IF(G14="liter",2,IF(G14="kg",3,4)),FALSE)</f>
        <v>#N/A</v>
      </c>
      <c r="I14" s="95" t="e">
        <f t="shared" si="1"/>
        <v>#N/A</v>
      </c>
      <c r="J14" s="63"/>
      <c r="K14" s="95" t="e">
        <f t="shared" si="3"/>
        <v>#N/A</v>
      </c>
      <c r="L14" s="96" t="e">
        <f>IF(E14="Nee","Geen verplichting",IF(D14="Nee",VLOOKUP(A14,'Eenheid - Brandstoffen'!$A$3:$D$21,IF(G14="liter",2,IF(G14="kg",3,4)),FALSE),VLOOKUP(D14,'Eenheid - Brandstoffen'!$A$3:$D$21,IF(G14="liter",2,IF(G14="kg",3,4)),FALSE)))</f>
        <v>#N/A</v>
      </c>
      <c r="M14" s="95" t="e">
        <f t="shared" si="2"/>
        <v>#N/A</v>
      </c>
    </row>
    <row r="15" spans="1:13" x14ac:dyDescent="0.2">
      <c r="A15" s="63"/>
      <c r="B15" s="63"/>
      <c r="C15" s="63"/>
      <c r="D15" s="63"/>
      <c r="E15" s="25" t="str">
        <f t="shared" si="0"/>
        <v>Ja</v>
      </c>
      <c r="F15" s="94"/>
      <c r="G15" s="63"/>
      <c r="H15" s="96" t="e">
        <f>VLOOKUP(A15,'Eenheid - Brandstoffen'!$A$3:$D$21,IF(G15="liter",2,IF(G15="kg",3,4)),FALSE)</f>
        <v>#N/A</v>
      </c>
      <c r="I15" s="95" t="e">
        <f t="shared" si="1"/>
        <v>#N/A</v>
      </c>
      <c r="J15" s="63"/>
      <c r="K15" s="95" t="e">
        <f t="shared" si="3"/>
        <v>#N/A</v>
      </c>
      <c r="L15" s="96" t="e">
        <f>IF(E15="Nee","Geen verplichting",IF(D15="Nee",VLOOKUP(A15,'Eenheid - Brandstoffen'!$A$3:$D$21,IF(G15="liter",2,IF(G15="kg",3,4)),FALSE),VLOOKUP(D15,'Eenheid - Brandstoffen'!$A$3:$D$21,IF(G15="liter",2,IF(G15="kg",3,4)),FALSE)))</f>
        <v>#N/A</v>
      </c>
      <c r="M15" s="95" t="e">
        <f t="shared" si="2"/>
        <v>#N/A</v>
      </c>
    </row>
    <row r="16" spans="1:13" x14ac:dyDescent="0.2">
      <c r="A16" s="63"/>
      <c r="B16" s="63"/>
      <c r="C16" s="63"/>
      <c r="D16" s="63"/>
      <c r="E16" s="25" t="str">
        <f t="shared" si="0"/>
        <v>Ja</v>
      </c>
      <c r="F16" s="94"/>
      <c r="G16" s="63"/>
      <c r="H16" s="96" t="e">
        <f>VLOOKUP(A16,'Eenheid - Brandstoffen'!$A$3:$D$21,IF(G16="liter",2,IF(G16="kg",3,4)),FALSE)</f>
        <v>#N/A</v>
      </c>
      <c r="I16" s="95" t="e">
        <f t="shared" si="1"/>
        <v>#N/A</v>
      </c>
      <c r="J16" s="63"/>
      <c r="K16" s="95" t="e">
        <f t="shared" si="3"/>
        <v>#N/A</v>
      </c>
      <c r="L16" s="96" t="e">
        <f>IF(E16="Nee","Geen verplichting",IF(D16="Nee",VLOOKUP(A16,'Eenheid - Brandstoffen'!$A$3:$D$21,IF(G16="liter",2,IF(G16="kg",3,4)),FALSE),VLOOKUP(D16,'Eenheid - Brandstoffen'!$A$3:$D$21,IF(G16="liter",2,IF(G16="kg",3,4)),FALSE)))</f>
        <v>#N/A</v>
      </c>
      <c r="M16" s="95" t="e">
        <f t="shared" si="2"/>
        <v>#N/A</v>
      </c>
    </row>
    <row r="17" spans="1:13" x14ac:dyDescent="0.2">
      <c r="A17" s="63"/>
      <c r="B17" s="63"/>
      <c r="C17" s="63"/>
      <c r="D17" s="63"/>
      <c r="E17" s="25" t="str">
        <f t="shared" si="0"/>
        <v>Ja</v>
      </c>
      <c r="F17" s="94"/>
      <c r="G17" s="63"/>
      <c r="H17" s="96" t="e">
        <f>VLOOKUP(A17,'Eenheid - Brandstoffen'!$A$3:$D$21,IF(G17="liter",2,IF(G17="kg",3,4)),FALSE)</f>
        <v>#N/A</v>
      </c>
      <c r="I17" s="95" t="e">
        <f t="shared" si="1"/>
        <v>#N/A</v>
      </c>
      <c r="J17" s="63"/>
      <c r="K17" s="95" t="e">
        <f t="shared" si="3"/>
        <v>#N/A</v>
      </c>
      <c r="L17" s="96" t="e">
        <f>IF(E17="Nee","Geen verplichting",IF(D17="Nee",VLOOKUP(A17,'Eenheid - Brandstoffen'!$A$3:$D$21,IF(G17="liter",2,IF(G17="kg",3,4)),FALSE),VLOOKUP(D17,'Eenheid - Brandstoffen'!$A$3:$D$21,IF(G17="liter",2,IF(G17="kg",3,4)),FALSE)))</f>
        <v>#N/A</v>
      </c>
      <c r="M17" s="95" t="e">
        <f t="shared" si="2"/>
        <v>#N/A</v>
      </c>
    </row>
    <row r="18" spans="1:13" x14ac:dyDescent="0.2">
      <c r="A18" s="63"/>
      <c r="B18" s="63"/>
      <c r="C18" s="63"/>
      <c r="D18" s="63"/>
      <c r="E18" s="25" t="str">
        <f t="shared" si="0"/>
        <v>Ja</v>
      </c>
      <c r="F18" s="94"/>
      <c r="G18" s="63"/>
      <c r="H18" s="96" t="e">
        <f>VLOOKUP(A18,'Eenheid - Brandstoffen'!$A$3:$D$21,IF(G18="liter",2,IF(G18="kg",3,4)),FALSE)</f>
        <v>#N/A</v>
      </c>
      <c r="I18" s="95" t="e">
        <f t="shared" si="1"/>
        <v>#N/A</v>
      </c>
      <c r="J18" s="63"/>
      <c r="K18" s="95" t="e">
        <f t="shared" si="3"/>
        <v>#N/A</v>
      </c>
      <c r="L18" s="96" t="e">
        <f>IF(E18="Nee","Geen verplichting",IF(D18="Nee",VLOOKUP(A18,'Eenheid - Brandstoffen'!$A$3:$D$21,IF(G18="liter",2,IF(G18="kg",3,4)),FALSE),VLOOKUP(D18,'Eenheid - Brandstoffen'!$A$3:$D$21,IF(G18="liter",2,IF(G18="kg",3,4)),FALSE)))</f>
        <v>#N/A</v>
      </c>
      <c r="M18" s="95" t="e">
        <f t="shared" si="2"/>
        <v>#N/A</v>
      </c>
    </row>
    <row r="19" spans="1:13" x14ac:dyDescent="0.2">
      <c r="A19" s="63"/>
      <c r="B19" s="63"/>
      <c r="C19" s="63"/>
      <c r="D19" s="63"/>
      <c r="E19" s="25" t="str">
        <f t="shared" si="0"/>
        <v>Ja</v>
      </c>
      <c r="F19" s="94"/>
      <c r="G19" s="63"/>
      <c r="H19" s="96" t="e">
        <f>VLOOKUP(A19,'Eenheid - Brandstoffen'!$A$3:$D$21,IF(G19="liter",2,IF(G19="kg",3,4)),FALSE)</f>
        <v>#N/A</v>
      </c>
      <c r="I19" s="95" t="e">
        <f t="shared" si="1"/>
        <v>#N/A</v>
      </c>
      <c r="J19" s="63"/>
      <c r="K19" s="95" t="e">
        <f t="shared" si="3"/>
        <v>#N/A</v>
      </c>
      <c r="L19" s="96" t="e">
        <f>IF(E19="Nee","Geen verplichting",IF(D19="Nee",VLOOKUP(A19,'Eenheid - Brandstoffen'!$A$3:$D$21,IF(G19="liter",2,IF(G19="kg",3,4)),FALSE),VLOOKUP(D19,'Eenheid - Brandstoffen'!$A$3:$D$21,IF(G19="liter",2,IF(G19="kg",3,4)),FALSE)))</f>
        <v>#N/A</v>
      </c>
      <c r="M19" s="95" t="e">
        <f t="shared" si="2"/>
        <v>#N/A</v>
      </c>
    </row>
    <row r="20" spans="1:13" x14ac:dyDescent="0.2">
      <c r="A20" s="63"/>
      <c r="B20" s="63"/>
      <c r="C20" s="63"/>
      <c r="D20" s="63"/>
      <c r="E20" s="25" t="str">
        <f t="shared" si="0"/>
        <v>Ja</v>
      </c>
      <c r="F20" s="94"/>
      <c r="G20" s="63"/>
      <c r="H20" s="96" t="e">
        <f>VLOOKUP(A20,'Eenheid - Brandstoffen'!$A$3:$D$21,IF(G20="liter",2,IF(G20="kg",3,4)),FALSE)</f>
        <v>#N/A</v>
      </c>
      <c r="I20" s="95" t="e">
        <f t="shared" si="1"/>
        <v>#N/A</v>
      </c>
      <c r="J20" s="63"/>
      <c r="K20" s="95" t="e">
        <f t="shared" si="3"/>
        <v>#N/A</v>
      </c>
      <c r="L20" s="96" t="e">
        <f>IF(E20="Nee","Geen verplichting",IF(D20="Nee",VLOOKUP(A20,'Eenheid - Brandstoffen'!$A$3:$D$21,IF(G20="liter",2,IF(G20="kg",3,4)),FALSE),VLOOKUP(D20,'Eenheid - Brandstoffen'!$A$3:$D$21,IF(G20="liter",2,IF(G20="kg",3,4)),FALSE)))</f>
        <v>#N/A</v>
      </c>
      <c r="M20" s="95" t="e">
        <f t="shared" si="2"/>
        <v>#N/A</v>
      </c>
    </row>
    <row r="21" spans="1:13" x14ac:dyDescent="0.2">
      <c r="A21" s="63"/>
      <c r="B21" s="63"/>
      <c r="C21" s="63"/>
      <c r="D21" s="63"/>
      <c r="E21" s="25" t="str">
        <f t="shared" si="0"/>
        <v>Ja</v>
      </c>
      <c r="F21" s="94"/>
      <c r="G21" s="63"/>
      <c r="H21" s="96" t="e">
        <f>VLOOKUP(A21,'Eenheid - Brandstoffen'!$A$3:$D$21,IF(G21="liter",2,IF(G21="kg",3,4)),FALSE)</f>
        <v>#N/A</v>
      </c>
      <c r="I21" s="95" t="e">
        <f t="shared" si="1"/>
        <v>#N/A</v>
      </c>
      <c r="J21" s="63"/>
      <c r="K21" s="95" t="e">
        <f t="shared" si="3"/>
        <v>#N/A</v>
      </c>
      <c r="L21" s="96" t="e">
        <f>IF(E21="Nee","Geen verplichting",IF(D21="Nee",VLOOKUP(A21,'Eenheid - Brandstoffen'!$A$3:$D$21,IF(G21="liter",2,IF(G21="kg",3,4)),FALSE),VLOOKUP(D21,'Eenheid - Brandstoffen'!$A$3:$D$21,IF(G21="liter",2,IF(G21="kg",3,4)),FALSE)))</f>
        <v>#N/A</v>
      </c>
      <c r="M21" s="95" t="e">
        <f t="shared" si="2"/>
        <v>#N/A</v>
      </c>
    </row>
    <row r="22" spans="1:13" x14ac:dyDescent="0.2">
      <c r="A22" s="63"/>
      <c r="B22" s="63"/>
      <c r="C22" s="63"/>
      <c r="D22" s="63"/>
      <c r="E22" s="25" t="str">
        <f t="shared" si="0"/>
        <v>Ja</v>
      </c>
      <c r="F22" s="94"/>
      <c r="G22" s="63"/>
      <c r="H22" s="96" t="e">
        <f>VLOOKUP(A22,'Eenheid - Brandstoffen'!$A$3:$D$21,IF(G22="liter",2,IF(G22="kg",3,4)),FALSE)</f>
        <v>#N/A</v>
      </c>
      <c r="I22" s="95" t="e">
        <f t="shared" si="1"/>
        <v>#N/A</v>
      </c>
      <c r="J22" s="63"/>
      <c r="K22" s="95" t="e">
        <f t="shared" si="3"/>
        <v>#N/A</v>
      </c>
      <c r="L22" s="96" t="e">
        <f>IF(E22="Nee","Geen verplichting",IF(D22="Nee",VLOOKUP(A22,'Eenheid - Brandstoffen'!$A$3:$D$21,IF(G22="liter",2,IF(G22="kg",3,4)),FALSE),VLOOKUP(D22,'Eenheid - Brandstoffen'!$A$3:$D$21,IF(G22="liter",2,IF(G22="kg",3,4)),FALSE)))</f>
        <v>#N/A</v>
      </c>
      <c r="M22" s="95" t="e">
        <f t="shared" si="2"/>
        <v>#N/A</v>
      </c>
    </row>
    <row r="23" spans="1:13" x14ac:dyDescent="0.2">
      <c r="A23" s="63"/>
      <c r="B23" s="63"/>
      <c r="C23" s="63"/>
      <c r="D23" s="63"/>
      <c r="E23" s="25" t="str">
        <f t="shared" si="0"/>
        <v>Ja</v>
      </c>
      <c r="F23" s="94"/>
      <c r="G23" s="63"/>
      <c r="H23" s="96" t="e">
        <f>VLOOKUP(A23,'Eenheid - Brandstoffen'!$A$3:$D$21,IF(G23="liter",2,IF(G23="kg",3,4)),FALSE)</f>
        <v>#N/A</v>
      </c>
      <c r="I23" s="95" t="e">
        <f t="shared" si="1"/>
        <v>#N/A</v>
      </c>
      <c r="J23" s="63"/>
      <c r="K23" s="95" t="e">
        <f t="shared" si="3"/>
        <v>#N/A</v>
      </c>
      <c r="L23" s="96" t="e">
        <f>IF(E23="Nee","Geen verplichting",IF(D23="Nee",VLOOKUP(A23,'Eenheid - Brandstoffen'!$A$3:$D$21,IF(G23="liter",2,IF(G23="kg",3,4)),FALSE),VLOOKUP(D23,'Eenheid - Brandstoffen'!$A$3:$D$21,IF(G23="liter",2,IF(G23="kg",3,4)),FALSE)))</f>
        <v>#N/A</v>
      </c>
      <c r="M23" s="95" t="e">
        <f t="shared" si="2"/>
        <v>#N/A</v>
      </c>
    </row>
    <row r="24" spans="1:13" x14ac:dyDescent="0.2">
      <c r="A24" s="63"/>
      <c r="B24" s="63"/>
      <c r="C24" s="63"/>
      <c r="D24" s="63"/>
      <c r="E24" s="25" t="str">
        <f t="shared" si="0"/>
        <v>Ja</v>
      </c>
      <c r="F24" s="94"/>
      <c r="G24" s="63"/>
      <c r="H24" s="96" t="e">
        <f>VLOOKUP(A24,'Eenheid - Brandstoffen'!$A$3:$D$21,IF(G24="liter",2,IF(G24="kg",3,4)),FALSE)</f>
        <v>#N/A</v>
      </c>
      <c r="I24" s="95" t="e">
        <f t="shared" si="1"/>
        <v>#N/A</v>
      </c>
      <c r="J24" s="63"/>
      <c r="K24" s="95" t="e">
        <f t="shared" si="3"/>
        <v>#N/A</v>
      </c>
      <c r="L24" s="96" t="e">
        <f>IF(E24="Nee","Geen verplichting",IF(D24="Nee",VLOOKUP(A24,'Eenheid - Brandstoffen'!$A$3:$D$21,IF(G24="liter",2,IF(G24="kg",3,4)),FALSE),VLOOKUP(D24,'Eenheid - Brandstoffen'!$A$3:$D$21,IF(G24="liter",2,IF(G24="kg",3,4)),FALSE)))</f>
        <v>#N/A</v>
      </c>
      <c r="M24" s="95" t="e">
        <f t="shared" si="2"/>
        <v>#N/A</v>
      </c>
    </row>
    <row r="25" spans="1:13" x14ac:dyDescent="0.2">
      <c r="A25" s="63"/>
      <c r="B25" s="63"/>
      <c r="C25" s="63"/>
      <c r="D25" s="63"/>
      <c r="E25" s="25" t="str">
        <f t="shared" si="0"/>
        <v>Ja</v>
      </c>
      <c r="F25" s="94"/>
      <c r="G25" s="63"/>
      <c r="H25" s="96" t="e">
        <f>VLOOKUP(A25,'Eenheid - Brandstoffen'!$A$3:$D$21,IF(G25="liter",2,IF(G25="kg",3,4)),FALSE)</f>
        <v>#N/A</v>
      </c>
      <c r="I25" s="95" t="e">
        <f t="shared" si="1"/>
        <v>#N/A</v>
      </c>
      <c r="J25" s="63"/>
      <c r="K25" s="95" t="e">
        <f t="shared" si="3"/>
        <v>#N/A</v>
      </c>
      <c r="L25" s="96" t="e">
        <f>IF(E25="Nee","Geen verplichting",IF(D25="Nee",VLOOKUP(A25,'Eenheid - Brandstoffen'!$A$3:$D$21,IF(G25="liter",2,IF(G25="kg",3,4)),FALSE),VLOOKUP(D25,'Eenheid - Brandstoffen'!$A$3:$D$21,IF(G25="liter",2,IF(G25="kg",3,4)),FALSE)))</f>
        <v>#N/A</v>
      </c>
      <c r="M25" s="95" t="e">
        <f t="shared" si="2"/>
        <v>#N/A</v>
      </c>
    </row>
    <row r="26" spans="1:13" x14ac:dyDescent="0.2">
      <c r="A26" s="63"/>
      <c r="B26" s="63"/>
      <c r="C26" s="63"/>
      <c r="D26" s="63"/>
      <c r="E26" s="25" t="str">
        <f t="shared" si="0"/>
        <v>Ja</v>
      </c>
      <c r="F26" s="94"/>
      <c r="G26" s="63"/>
      <c r="H26" s="96" t="e">
        <f>VLOOKUP(A26,'Eenheid - Brandstoffen'!$A$3:$D$21,IF(G26="liter",2,IF(G26="kg",3,4)),FALSE)</f>
        <v>#N/A</v>
      </c>
      <c r="I26" s="95" t="e">
        <f t="shared" si="1"/>
        <v>#N/A</v>
      </c>
      <c r="J26" s="63"/>
      <c r="K26" s="95" t="e">
        <f t="shared" si="3"/>
        <v>#N/A</v>
      </c>
      <c r="L26" s="96" t="e">
        <f>IF(E26="Nee","Geen verplichting",IF(D26="Nee",VLOOKUP(A26,'Eenheid - Brandstoffen'!$A$3:$D$21,IF(G26="liter",2,IF(G26="kg",3,4)),FALSE),VLOOKUP(D26,'Eenheid - Brandstoffen'!$A$3:$D$21,IF(G26="liter",2,IF(G26="kg",3,4)),FALSE)))</f>
        <v>#N/A</v>
      </c>
      <c r="M26" s="95" t="e">
        <f t="shared" si="2"/>
        <v>#N/A</v>
      </c>
    </row>
    <row r="27" spans="1:13" x14ac:dyDescent="0.2">
      <c r="A27" s="63"/>
      <c r="B27" s="63"/>
      <c r="C27" s="63"/>
      <c r="D27" s="63"/>
      <c r="E27" s="25" t="str">
        <f t="shared" si="0"/>
        <v>Ja</v>
      </c>
      <c r="F27" s="94"/>
      <c r="G27" s="63"/>
      <c r="H27" s="96" t="e">
        <f>VLOOKUP(A27,'Eenheid - Brandstoffen'!$A$3:$D$21,IF(G27="liter",2,IF(G27="kg",3,4)),FALSE)</f>
        <v>#N/A</v>
      </c>
      <c r="I27" s="95" t="e">
        <f t="shared" si="1"/>
        <v>#N/A</v>
      </c>
      <c r="J27" s="63"/>
      <c r="K27" s="95" t="e">
        <f t="shared" si="3"/>
        <v>#N/A</v>
      </c>
      <c r="L27" s="96" t="e">
        <f>IF(E27="Nee","Geen verplichting",IF(D27="Nee",VLOOKUP(A27,'Eenheid - Brandstoffen'!$A$3:$D$21,IF(G27="liter",2,IF(G27="kg",3,4)),FALSE),VLOOKUP(D27,'Eenheid - Brandstoffen'!$A$3:$D$21,IF(G27="liter",2,IF(G27="kg",3,4)),FALSE)))</f>
        <v>#N/A</v>
      </c>
      <c r="M27" s="95" t="e">
        <f t="shared" si="2"/>
        <v>#N/A</v>
      </c>
    </row>
    <row r="28" spans="1:13" x14ac:dyDescent="0.2">
      <c r="A28" s="63"/>
      <c r="B28" s="63"/>
      <c r="C28" s="63"/>
      <c r="D28" s="63"/>
      <c r="E28" s="25" t="str">
        <f t="shared" si="0"/>
        <v>Ja</v>
      </c>
      <c r="F28" s="94"/>
      <c r="G28" s="63"/>
      <c r="H28" s="96" t="e">
        <f>VLOOKUP(A28,'Eenheid - Brandstoffen'!$A$3:$D$21,IF(G28="liter",2,IF(G28="kg",3,4)),FALSE)</f>
        <v>#N/A</v>
      </c>
      <c r="I28" s="95" t="e">
        <f t="shared" si="1"/>
        <v>#N/A</v>
      </c>
      <c r="J28" s="63"/>
      <c r="K28" s="95" t="e">
        <f t="shared" si="3"/>
        <v>#N/A</v>
      </c>
      <c r="L28" s="96" t="e">
        <f>IF(E28="Nee","Geen verplichting",IF(D28="Nee",VLOOKUP(A28,'Eenheid - Brandstoffen'!$A$3:$D$21,IF(G28="liter",2,IF(G28="kg",3,4)),FALSE),VLOOKUP(D28,'Eenheid - Brandstoffen'!$A$3:$D$21,IF(G28="liter",2,IF(G28="kg",3,4)),FALSE)))</f>
        <v>#N/A</v>
      </c>
      <c r="M28" s="95" t="e">
        <f t="shared" si="2"/>
        <v>#N/A</v>
      </c>
    </row>
    <row r="29" spans="1:13" x14ac:dyDescent="0.2">
      <c r="A29" s="63"/>
      <c r="B29" s="63"/>
      <c r="C29" s="63"/>
      <c r="D29" s="63"/>
      <c r="E29" s="25" t="str">
        <f t="shared" si="0"/>
        <v>Ja</v>
      </c>
      <c r="F29" s="94"/>
      <c r="G29" s="63"/>
      <c r="H29" s="96" t="e">
        <f>VLOOKUP(A29,'Eenheid - Brandstoffen'!$A$3:$D$21,IF(G29="liter",2,IF(G29="kg",3,4)),FALSE)</f>
        <v>#N/A</v>
      </c>
      <c r="I29" s="95" t="e">
        <f t="shared" si="1"/>
        <v>#N/A</v>
      </c>
      <c r="J29" s="63"/>
      <c r="K29" s="95" t="e">
        <f t="shared" si="3"/>
        <v>#N/A</v>
      </c>
      <c r="L29" s="96" t="e">
        <f>IF(E29="Nee","Geen verplichting",IF(D29="Nee",VLOOKUP(A29,'Eenheid - Brandstoffen'!$A$3:$D$21,IF(G29="liter",2,IF(G29="kg",3,4)),FALSE),VLOOKUP(D29,'Eenheid - Brandstoffen'!$A$3:$D$21,IF(G29="liter",2,IF(G29="kg",3,4)),FALSE)))</f>
        <v>#N/A</v>
      </c>
      <c r="M29" s="95" t="e">
        <f t="shared" si="2"/>
        <v>#N/A</v>
      </c>
    </row>
    <row r="30" spans="1:13" x14ac:dyDescent="0.2">
      <c r="A30" s="63"/>
      <c r="B30" s="63"/>
      <c r="C30" s="63"/>
      <c r="D30" s="63"/>
      <c r="E30" s="25" t="str">
        <f t="shared" si="0"/>
        <v>Ja</v>
      </c>
      <c r="F30" s="94"/>
      <c r="G30" s="63"/>
      <c r="H30" s="96" t="e">
        <f>VLOOKUP(A30,'Eenheid - Brandstoffen'!$A$3:$D$21,IF(G30="liter",2,IF(G30="kg",3,4)),FALSE)</f>
        <v>#N/A</v>
      </c>
      <c r="I30" s="95" t="e">
        <f t="shared" si="1"/>
        <v>#N/A</v>
      </c>
      <c r="J30" s="63"/>
      <c r="K30" s="95" t="e">
        <f t="shared" si="3"/>
        <v>#N/A</v>
      </c>
      <c r="L30" s="96" t="e">
        <f>IF(E30="Nee","Geen verplichting",IF(D30="Nee",VLOOKUP(A30,'Eenheid - Brandstoffen'!$A$3:$D$21,IF(G30="liter",2,IF(G30="kg",3,4)),FALSE),VLOOKUP(D30,'Eenheid - Brandstoffen'!$A$3:$D$21,IF(G30="liter",2,IF(G30="kg",3,4)),FALSE)))</f>
        <v>#N/A</v>
      </c>
      <c r="M30" s="95" t="e">
        <f t="shared" si="2"/>
        <v>#N/A</v>
      </c>
    </row>
    <row r="31" spans="1:13" x14ac:dyDescent="0.2">
      <c r="A31" s="63"/>
      <c r="B31" s="63"/>
      <c r="C31" s="63"/>
      <c r="D31" s="63"/>
      <c r="E31" s="25" t="str">
        <f t="shared" si="0"/>
        <v>Ja</v>
      </c>
      <c r="F31" s="94"/>
      <c r="G31" s="63"/>
      <c r="H31" s="96" t="e">
        <f>VLOOKUP(A31,'Eenheid - Brandstoffen'!$A$3:$D$21,IF(G31="liter",2,IF(G31="kg",3,4)),FALSE)</f>
        <v>#N/A</v>
      </c>
      <c r="I31" s="95" t="e">
        <f t="shared" si="1"/>
        <v>#N/A</v>
      </c>
      <c r="J31" s="63"/>
      <c r="K31" s="95" t="e">
        <f t="shared" si="3"/>
        <v>#N/A</v>
      </c>
      <c r="L31" s="96" t="e">
        <f>IF(E31="Nee","Geen verplichting",IF(D31="Nee",VLOOKUP(A31,'Eenheid - Brandstoffen'!$A$3:$D$21,IF(G31="liter",2,IF(G31="kg",3,4)),FALSE),VLOOKUP(D31,'Eenheid - Brandstoffen'!$A$3:$D$21,IF(G31="liter",2,IF(G31="kg",3,4)),FALSE)))</f>
        <v>#N/A</v>
      </c>
      <c r="M31" s="95" t="e">
        <f t="shared" si="2"/>
        <v>#N/A</v>
      </c>
    </row>
    <row r="32" spans="1:13" x14ac:dyDescent="0.2">
      <c r="A32" s="63"/>
      <c r="B32" s="63"/>
      <c r="C32" s="63"/>
      <c r="D32" s="63"/>
      <c r="E32" s="25" t="str">
        <f t="shared" si="0"/>
        <v>Ja</v>
      </c>
      <c r="F32" s="94"/>
      <c r="G32" s="63"/>
      <c r="H32" s="96" t="e">
        <f>VLOOKUP(A32,'Eenheid - Brandstoffen'!$A$3:$D$21,IF(G32="liter",2,IF(G32="kg",3,4)),FALSE)</f>
        <v>#N/A</v>
      </c>
      <c r="I32" s="95" t="e">
        <f t="shared" si="1"/>
        <v>#N/A</v>
      </c>
      <c r="J32" s="63"/>
      <c r="K32" s="95" t="e">
        <f t="shared" si="3"/>
        <v>#N/A</v>
      </c>
      <c r="L32" s="96" t="e">
        <f>IF(E32="Nee","Geen verplichting",IF(D32="Nee",VLOOKUP(A32,'Eenheid - Brandstoffen'!$A$3:$D$21,IF(G32="liter",2,IF(G32="kg",3,4)),FALSE),VLOOKUP(D32,'Eenheid - Brandstoffen'!$A$3:$D$21,IF(G32="liter",2,IF(G32="kg",3,4)),FALSE)))</f>
        <v>#N/A</v>
      </c>
      <c r="M32" s="95" t="e">
        <f t="shared" si="2"/>
        <v>#N/A</v>
      </c>
    </row>
    <row r="33" spans="1:13" x14ac:dyDescent="0.2">
      <c r="A33" s="63"/>
      <c r="B33" s="63"/>
      <c r="C33" s="63"/>
      <c r="D33" s="63"/>
      <c r="E33" s="25" t="str">
        <f t="shared" si="0"/>
        <v>Ja</v>
      </c>
      <c r="F33" s="94"/>
      <c r="G33" s="63"/>
      <c r="H33" s="96" t="e">
        <f>VLOOKUP(A33,'Eenheid - Brandstoffen'!$A$3:$D$21,IF(G33="liter",2,IF(G33="kg",3,4)),FALSE)</f>
        <v>#N/A</v>
      </c>
      <c r="I33" s="95" t="e">
        <f t="shared" si="1"/>
        <v>#N/A</v>
      </c>
      <c r="J33" s="63"/>
      <c r="K33" s="95" t="e">
        <f t="shared" si="3"/>
        <v>#N/A</v>
      </c>
      <c r="L33" s="96" t="e">
        <f>IF(E33="Nee","Geen verplichting",IF(D33="Nee",VLOOKUP(A33,'Eenheid - Brandstoffen'!$A$3:$D$21,IF(G33="liter",2,IF(G33="kg",3,4)),FALSE),VLOOKUP(D33,'Eenheid - Brandstoffen'!$A$3:$D$21,IF(G33="liter",2,IF(G33="kg",3,4)),FALSE)))</f>
        <v>#N/A</v>
      </c>
      <c r="M33" s="95" t="e">
        <f t="shared" si="2"/>
        <v>#N/A</v>
      </c>
    </row>
    <row r="34" spans="1:13" x14ac:dyDescent="0.2">
      <c r="A34" s="63"/>
      <c r="B34" s="63"/>
      <c r="C34" s="63"/>
      <c r="D34" s="63"/>
      <c r="E34" s="25" t="str">
        <f t="shared" si="0"/>
        <v>Ja</v>
      </c>
      <c r="F34" s="94"/>
      <c r="G34" s="63"/>
      <c r="H34" s="96" t="e">
        <f>VLOOKUP(A34,'Eenheid - Brandstoffen'!$A$3:$D$21,IF(G34="liter",2,IF(G34="kg",3,4)),FALSE)</f>
        <v>#N/A</v>
      </c>
      <c r="I34" s="95" t="e">
        <f t="shared" si="1"/>
        <v>#N/A</v>
      </c>
      <c r="J34" s="63"/>
      <c r="K34" s="95" t="e">
        <f t="shared" si="3"/>
        <v>#N/A</v>
      </c>
      <c r="L34" s="96" t="e">
        <f>IF(E34="Nee","Geen verplichting",IF(D34="Nee",VLOOKUP(A34,'Eenheid - Brandstoffen'!$A$3:$D$21,IF(G34="liter",2,IF(G34="kg",3,4)),FALSE),VLOOKUP(D34,'Eenheid - Brandstoffen'!$A$3:$D$21,IF(G34="liter",2,IF(G34="kg",3,4)),FALSE)))</f>
        <v>#N/A</v>
      </c>
      <c r="M34" s="95" t="e">
        <f t="shared" si="2"/>
        <v>#N/A</v>
      </c>
    </row>
  </sheetData>
  <sheetProtection algorithmName="SHA-512" hashValue="O9FPf7u+uKhbmWs/JED/rD0f/pm9zIrg6feY4Ap73sshH9oZ7X3iTabtlaM2k4TYwz5kFjm2QB5Vw5SVtPzj5Q==" saltValue="AVSxPLFX23R6WCQzA5Rr4w==" spinCount="100000" sheet="1" objects="1" scenarios="1"/>
  <dataValidations count="6">
    <dataValidation type="list" allowBlank="1" showInputMessage="1" showErrorMessage="1" sqref="C2:C34" xr:uid="{1F7C2085-4439-48DC-A9E6-BE1078549779}">
      <formula1>"Land,Binnenvaart,Zeevaart"</formula1>
    </dataValidation>
    <dataValidation type="list" allowBlank="1" showInputMessage="1" showErrorMessage="1" sqref="G2:G34" xr:uid="{8F2E9022-5524-40EB-AE90-2281C6A906D8}">
      <formula1>"Liter,kg,MJ"</formula1>
    </dataValidation>
    <dataValidation type="list" allowBlank="1" showInputMessage="1" showErrorMessage="1" sqref="A10:A34" xr:uid="{56509C43-3BEC-41A7-A10E-602F136F406A}">
      <formula1>"Diesel,FAME,FAEE,HVO,Benzine,Ethanol,Nafta,ETBE,Geraffineerde bio-olie,Stookolie,LNG,Waterstof,Methanol,MTBE,LPG,CNG,Biopropaan,Elektriciteit,Anders,"</formula1>
    </dataValidation>
    <dataValidation type="list" allowBlank="1" showInputMessage="1" showErrorMessage="1" sqref="A2:A9" xr:uid="{FB88FFDB-2FF7-49E7-B8EC-5918D6DDF2CE}">
      <formula1>"Diesel,FAME,FAEE,HVO,Benzine,Ethanol,Nafta,ETBE,Geraffineerde bio olie,Stookolie,LNG,Waterstof,Methanol,MTBE,LPG,CNG,Biopropaan,Elektriciteit,Anders,"</formula1>
    </dataValidation>
    <dataValidation type="list" allowBlank="1" showInputMessage="1" showErrorMessage="1" sqref="D2:D34" xr:uid="{A3EB3E7B-769D-4997-9180-D11EF95E1246}">
      <formula1>"Benzine,Diesel,Stookolie,Nee"</formula1>
    </dataValidation>
    <dataValidation type="list" allowBlank="1" showInputMessage="1" showErrorMessage="1" sqref="B2:B34" xr:uid="{13B94893-FE3E-4421-8160-07A0AE7710FF}">
      <formula1>"Fossiel,Geavanceerd,Bijlage IXb,RFNBO,Conventioneel,Overig,Elektriciteit"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795B2-C6A3-4D08-8C69-699724D5C821}">
  <sheetPr>
    <tabColor theme="0"/>
  </sheetPr>
  <dimension ref="A1:W80"/>
  <sheetViews>
    <sheetView zoomScaleNormal="100" workbookViewId="0">
      <selection activeCell="D2" sqref="D2"/>
    </sheetView>
  </sheetViews>
  <sheetFormatPr defaultColWidth="0" defaultRowHeight="12.75" zeroHeight="1" x14ac:dyDescent="0.2"/>
  <cols>
    <col min="1" max="1" width="26.42578125" style="30" customWidth="1"/>
    <col min="2" max="3" width="10.5703125" style="27" customWidth="1"/>
    <col min="4" max="5" width="9.140625" style="27" customWidth="1"/>
    <col min="6" max="6" width="10.140625" style="27" customWidth="1"/>
    <col min="7" max="7" width="9.140625" style="27" customWidth="1"/>
    <col min="8" max="8" width="25.5703125" style="27" customWidth="1"/>
    <col min="9" max="9" width="9.140625" style="27" customWidth="1"/>
    <col min="10" max="10" width="10.42578125" style="27" customWidth="1"/>
    <col min="11" max="12" width="9.140625" style="27" customWidth="1"/>
    <col min="13" max="13" width="9.85546875" style="27" customWidth="1"/>
    <col min="14" max="14" width="9.140625" style="27" customWidth="1"/>
    <col min="15" max="15" width="27.42578125" style="27" customWidth="1"/>
    <col min="16" max="16" width="10.5703125" style="27" bestFit="1" customWidth="1"/>
    <col min="17" max="20" width="9.140625" style="27" customWidth="1"/>
    <col min="21" max="21" width="3.28515625" style="27" customWidth="1"/>
    <col min="22" max="23" width="0" style="27" hidden="1" customWidth="1"/>
    <col min="24" max="16384" width="9.140625" style="27" hidden="1"/>
  </cols>
  <sheetData>
    <row r="1" spans="1:20" s="1" customFormat="1" ht="23.25" x14ac:dyDescent="0.35">
      <c r="A1" s="38" t="s">
        <v>21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0" s="1" customFormat="1" ht="15" x14ac:dyDescent="0.25">
      <c r="A2" s="39" t="s">
        <v>81</v>
      </c>
      <c r="B2" s="27"/>
      <c r="C2" s="27"/>
      <c r="D2" s="97">
        <v>2030</v>
      </c>
    </row>
    <row r="3" spans="1:20" s="1" customFormat="1" ht="15.75" thickBot="1" x14ac:dyDescent="0.3">
      <c r="A3" s="2"/>
    </row>
    <row r="4" spans="1:20" x14ac:dyDescent="0.2">
      <c r="A4" s="67" t="s">
        <v>49</v>
      </c>
      <c r="B4" s="68"/>
      <c r="C4" s="68"/>
      <c r="D4" s="68"/>
      <c r="E4" s="68"/>
      <c r="F4" s="69"/>
      <c r="H4" s="49" t="s">
        <v>38</v>
      </c>
      <c r="I4" s="80"/>
      <c r="J4" s="80"/>
      <c r="K4" s="80"/>
      <c r="L4" s="80"/>
      <c r="M4" s="81"/>
      <c r="O4" s="52" t="s">
        <v>39</v>
      </c>
      <c r="P4" s="90"/>
      <c r="Q4" s="90"/>
      <c r="R4" s="90"/>
      <c r="S4" s="90"/>
      <c r="T4" s="91"/>
    </row>
    <row r="5" spans="1:20" x14ac:dyDescent="0.2">
      <c r="A5" s="39" t="s">
        <v>48</v>
      </c>
      <c r="C5" s="31">
        <f>(SUMIFS('Invultabel leveringen'!M:M,'Invultabel leveringen'!C:C,"Land",'Invultabel leveringen'!E:E,"Ja"))</f>
        <v>0</v>
      </c>
      <c r="D5" s="27" t="s">
        <v>44</v>
      </c>
      <c r="F5" s="43"/>
      <c r="H5" s="37" t="s">
        <v>48</v>
      </c>
      <c r="J5" s="31">
        <f>(SUMIFS('Invultabel leveringen'!M:M,'Invultabel leveringen'!C:C,"Binnenvaart",'Invultabel leveringen'!E:E,"Ja"))</f>
        <v>0</v>
      </c>
      <c r="K5" s="27" t="s">
        <v>44</v>
      </c>
      <c r="M5" s="43"/>
      <c r="O5" s="37" t="s">
        <v>48</v>
      </c>
      <c r="Q5" s="31">
        <f>(SUMIFS('Invultabel leveringen'!M:M,'Invultabel leveringen'!C:C,"Zeevaart",'Invultabel leveringen'!E:E,"Ja"))</f>
        <v>0</v>
      </c>
      <c r="R5" s="27" t="s">
        <v>44</v>
      </c>
      <c r="T5" s="43"/>
    </row>
    <row r="6" spans="1:20" x14ac:dyDescent="0.2">
      <c r="A6" s="39"/>
      <c r="F6" s="43"/>
      <c r="H6" s="37"/>
      <c r="M6" s="43"/>
      <c r="O6" s="37"/>
      <c r="T6" s="43"/>
    </row>
    <row r="7" spans="1:20" ht="36.75" customHeight="1" thickBot="1" x14ac:dyDescent="0.25">
      <c r="A7" s="100" t="s">
        <v>146</v>
      </c>
      <c r="B7" s="101"/>
      <c r="C7" s="101"/>
      <c r="D7" s="101"/>
      <c r="E7" s="101"/>
      <c r="F7" s="102"/>
      <c r="H7" s="103" t="s">
        <v>146</v>
      </c>
      <c r="I7" s="104"/>
      <c r="J7" s="104"/>
      <c r="K7" s="104"/>
      <c r="L7" s="104"/>
      <c r="M7" s="105"/>
      <c r="O7" s="103" t="s">
        <v>146</v>
      </c>
      <c r="P7" s="104"/>
      <c r="Q7" s="104"/>
      <c r="R7" s="104"/>
      <c r="S7" s="104"/>
      <c r="T7" s="105"/>
    </row>
    <row r="8" spans="1:20" ht="13.5" thickBot="1" x14ac:dyDescent="0.25">
      <c r="A8" s="70" t="s">
        <v>19</v>
      </c>
      <c r="B8" s="32">
        <v>2026</v>
      </c>
      <c r="C8" s="32">
        <v>2027</v>
      </c>
      <c r="D8" s="32">
        <v>2028</v>
      </c>
      <c r="E8" s="32">
        <v>2029</v>
      </c>
      <c r="F8" s="71">
        <v>2030</v>
      </c>
      <c r="G8" s="33"/>
      <c r="H8" s="45" t="s">
        <v>5</v>
      </c>
      <c r="I8" s="32">
        <v>2026</v>
      </c>
      <c r="J8" s="32">
        <v>2027</v>
      </c>
      <c r="K8" s="32">
        <v>2028</v>
      </c>
      <c r="L8" s="32">
        <v>2029</v>
      </c>
      <c r="M8" s="71">
        <v>2030</v>
      </c>
      <c r="N8" s="33"/>
      <c r="O8" s="45" t="s">
        <v>6</v>
      </c>
      <c r="P8" s="32">
        <v>2026</v>
      </c>
      <c r="Q8" s="32">
        <v>2027</v>
      </c>
      <c r="R8" s="32">
        <v>2028</v>
      </c>
      <c r="S8" s="32">
        <v>2029</v>
      </c>
      <c r="T8" s="71">
        <v>2030</v>
      </c>
    </row>
    <row r="9" spans="1:20" x14ac:dyDescent="0.2">
      <c r="A9" s="39" t="s">
        <v>31</v>
      </c>
      <c r="B9" s="34">
        <f>ROUNDUP($C$5*94/1000*'Hoogte BTV'!B2,0)</f>
        <v>0</v>
      </c>
      <c r="C9" s="34">
        <f>ROUNDUP($C$5*94/1000*'Hoogte BTV'!C2,0)</f>
        <v>0</v>
      </c>
      <c r="D9" s="34">
        <f>ROUNDUP($C$5*94/1000*'Hoogte BTV'!D2,0)</f>
        <v>0</v>
      </c>
      <c r="E9" s="34">
        <f>ROUNDUP($C$5*94/1000*'Hoogte BTV'!E2,0)</f>
        <v>0</v>
      </c>
      <c r="F9" s="72">
        <f>ROUNDUP($C$5*94/1000*'Hoogte BTV'!F2,0)</f>
        <v>0</v>
      </c>
      <c r="H9" s="37" t="s">
        <v>31</v>
      </c>
      <c r="I9" s="34">
        <f>ROUNDUP($J$5*94/1000*'Hoogte BTV'!B21,0)</f>
        <v>0</v>
      </c>
      <c r="J9" s="34">
        <f>ROUNDUP($J$5*94/1000*'Hoogte BTV'!C21,0)</f>
        <v>0</v>
      </c>
      <c r="K9" s="34">
        <f>ROUNDUP($J$5*94/1000*'Hoogte BTV'!D21,0)</f>
        <v>0</v>
      </c>
      <c r="L9" s="34">
        <f>ROUNDUP($J$5*94/1000*'Hoogte BTV'!E21,0)</f>
        <v>0</v>
      </c>
      <c r="M9" s="72">
        <f>ROUNDUP($J$5*94/1000*'Hoogte BTV'!F21,0)</f>
        <v>0</v>
      </c>
      <c r="O9" s="37" t="s">
        <v>31</v>
      </c>
      <c r="P9" s="34">
        <f>ROUNDUP($Q$5*94/1000*'Hoogte BTV'!B12,0)</f>
        <v>0</v>
      </c>
      <c r="Q9" s="34">
        <f>ROUNDUP($Q$5*94/1000*'Hoogte BTV'!C12,0)</f>
        <v>0</v>
      </c>
      <c r="R9" s="34">
        <f>ROUNDUP($Q$5*94/1000*'Hoogte BTV'!D12,0)</f>
        <v>0</v>
      </c>
      <c r="S9" s="34">
        <f>ROUNDUP($Q$5*94/1000*'Hoogte BTV'!E12,0)</f>
        <v>0</v>
      </c>
      <c r="T9" s="72">
        <f>ROUNDUP($Q$5*94/1000*'Hoogte BTV'!F12,0)</f>
        <v>0</v>
      </c>
    </row>
    <row r="10" spans="1:20" x14ac:dyDescent="0.2">
      <c r="A10" s="39" t="s">
        <v>32</v>
      </c>
      <c r="B10" s="34">
        <f>ROUNDUP($C$5*94/1000*'Hoogte BTV'!B3,0)</f>
        <v>0</v>
      </c>
      <c r="C10" s="34">
        <f>ROUNDUP($C$5*94/1000*'Hoogte BTV'!C3,0)</f>
        <v>0</v>
      </c>
      <c r="D10" s="34">
        <f>ROUNDUP($C$5*94/1000*'Hoogte BTV'!D3,0)</f>
        <v>0</v>
      </c>
      <c r="E10" s="34">
        <f>ROUNDUP($C$5*94/1000*'Hoogte BTV'!E3,0)</f>
        <v>0</v>
      </c>
      <c r="F10" s="72">
        <f>ROUNDUP($C$5*94/1000*'Hoogte BTV'!F3,0)</f>
        <v>0</v>
      </c>
      <c r="H10" s="37" t="s">
        <v>32</v>
      </c>
      <c r="I10" s="34">
        <f>ROUNDUP($J$5*94/1000*'Hoogte BTV'!B22,0)</f>
        <v>0</v>
      </c>
      <c r="J10" s="34">
        <f>ROUNDUP($J$5*94/1000*'Hoogte BTV'!C22,0)</f>
        <v>0</v>
      </c>
      <c r="K10" s="34">
        <f>ROUNDUP($J$5*94/1000*'Hoogte BTV'!D22,0)</f>
        <v>0</v>
      </c>
      <c r="L10" s="34">
        <f>ROUNDUP($J$5*94/1000*'Hoogte BTV'!E22,0)</f>
        <v>0</v>
      </c>
      <c r="M10" s="72">
        <f>ROUNDUP($J$5*94/1000*'Hoogte BTV'!F22,0)</f>
        <v>0</v>
      </c>
      <c r="O10" s="37" t="s">
        <v>32</v>
      </c>
      <c r="P10" s="34">
        <f>ROUNDUP($Q$5*94/1000*'Hoogte BTV'!B13,0)</f>
        <v>0</v>
      </c>
      <c r="Q10" s="34">
        <f>ROUNDUP($Q$5*94/1000*'Hoogte BTV'!C13,0)</f>
        <v>0</v>
      </c>
      <c r="R10" s="34">
        <f>ROUNDUP($Q$5*94/1000*'Hoogte BTV'!D13,0)</f>
        <v>0</v>
      </c>
      <c r="S10" s="34">
        <f>ROUNDUP($Q$5*94/1000*'Hoogte BTV'!E13,0)</f>
        <v>0</v>
      </c>
      <c r="T10" s="72">
        <f>ROUNDUP($Q$5*94/1000*'Hoogte BTV'!F13,0)</f>
        <v>0</v>
      </c>
    </row>
    <row r="11" spans="1:20" x14ac:dyDescent="0.2">
      <c r="A11" s="39" t="s">
        <v>33</v>
      </c>
      <c r="B11" s="34">
        <f>ROUNDUP($C$5*94/1000*'Hoogte BTV'!B4,0)</f>
        <v>0</v>
      </c>
      <c r="C11" s="34">
        <f>ROUNDUP($C$5*94/1000*'Hoogte BTV'!C4,0)</f>
        <v>0</v>
      </c>
      <c r="D11" s="34">
        <f>ROUNDUP($C$5*94/1000*'Hoogte BTV'!D4,0)</f>
        <v>0</v>
      </c>
      <c r="E11" s="34">
        <f>ROUNDUP($C$5*94/1000*'Hoogte BTV'!E4,0)</f>
        <v>0</v>
      </c>
      <c r="F11" s="72">
        <f>ROUNDUP($C$5*94/1000*'Hoogte BTV'!F4,0)</f>
        <v>0</v>
      </c>
      <c r="H11" s="37" t="s">
        <v>33</v>
      </c>
      <c r="I11" s="34">
        <f>ROUNDUP($J$5*94/1000*'Hoogte BTV'!B23,0)</f>
        <v>0</v>
      </c>
      <c r="J11" s="34">
        <f>ROUNDUP($J$5*94/1000*'Hoogte BTV'!C23,0)</f>
        <v>0</v>
      </c>
      <c r="K11" s="34">
        <f>ROUNDUP($J$5*94/1000*'Hoogte BTV'!D23,0)</f>
        <v>0</v>
      </c>
      <c r="L11" s="34">
        <f>ROUNDUP($J$5*94/1000*'Hoogte BTV'!E23,0)</f>
        <v>0</v>
      </c>
      <c r="M11" s="72">
        <f>ROUNDUP($J$5*94/1000*'Hoogte BTV'!F23,0)</f>
        <v>0</v>
      </c>
      <c r="O11" s="37" t="s">
        <v>33</v>
      </c>
      <c r="P11" s="34">
        <f>ROUNDUP($Q$5*94/1000*'Hoogte BTV'!B14,0)</f>
        <v>0</v>
      </c>
      <c r="Q11" s="34">
        <f>ROUNDUP($Q$5*94/1000*'Hoogte BTV'!C14,0)</f>
        <v>0</v>
      </c>
      <c r="R11" s="34">
        <f>ROUNDUP($Q$5*94/1000*'Hoogte BTV'!D14,0)</f>
        <v>0</v>
      </c>
      <c r="S11" s="34">
        <f>ROUNDUP($Q$5*94/1000*'Hoogte BTV'!E14,0)</f>
        <v>0</v>
      </c>
      <c r="T11" s="72">
        <f>ROUNDUP($Q$5*94/1000*'Hoogte BTV'!F14,0)</f>
        <v>0</v>
      </c>
    </row>
    <row r="12" spans="1:20" x14ac:dyDescent="0.2">
      <c r="A12" s="39"/>
      <c r="B12" s="31"/>
      <c r="C12" s="31"/>
      <c r="D12" s="31"/>
      <c r="E12" s="31"/>
      <c r="F12" s="73"/>
      <c r="H12" s="37"/>
      <c r="I12" s="31"/>
      <c r="J12" s="31"/>
      <c r="K12" s="31"/>
      <c r="L12" s="31"/>
      <c r="M12" s="73"/>
      <c r="O12" s="37"/>
      <c r="P12" s="31"/>
      <c r="Q12" s="31"/>
      <c r="R12" s="31"/>
      <c r="S12" s="31"/>
      <c r="T12" s="73"/>
    </row>
    <row r="13" spans="1:20" x14ac:dyDescent="0.2">
      <c r="A13" s="39" t="s">
        <v>164</v>
      </c>
      <c r="B13" s="35">
        <f>ROUNDUP($C$5*94/1000*'Hoogte BTV'!B6,0)</f>
        <v>0</v>
      </c>
      <c r="C13" s="35">
        <f>ROUNDUP($C$5*94/1000*'Hoogte BTV'!C6,0)</f>
        <v>0</v>
      </c>
      <c r="D13" s="35">
        <f>ROUNDUP($C$5*94/1000*'Hoogte BTV'!D6,0)</f>
        <v>0</v>
      </c>
      <c r="E13" s="35">
        <f>ROUNDUP($C$5*94/1000*'Hoogte BTV'!E6,0)</f>
        <v>0</v>
      </c>
      <c r="F13" s="74">
        <f>ROUNDUP($C$5*94/1000*'Hoogte BTV'!F6,0)</f>
        <v>0</v>
      </c>
      <c r="H13" s="37" t="s">
        <v>164</v>
      </c>
      <c r="I13" s="35">
        <f>ROUNDUP($J$5*94/1000*0,0)</f>
        <v>0</v>
      </c>
      <c r="J13" s="35">
        <f t="shared" ref="J13:M13" si="0">ROUNDUP($J$5*94/1000*0,0)</f>
        <v>0</v>
      </c>
      <c r="K13" s="35">
        <f t="shared" si="0"/>
        <v>0</v>
      </c>
      <c r="L13" s="35">
        <f t="shared" si="0"/>
        <v>0</v>
      </c>
      <c r="M13" s="74">
        <f t="shared" si="0"/>
        <v>0</v>
      </c>
      <c r="O13" s="37" t="s">
        <v>164</v>
      </c>
      <c r="P13" s="35">
        <f>ROUNDUP($Q$5*94/1000*0,0)</f>
        <v>0</v>
      </c>
      <c r="Q13" s="35">
        <f t="shared" ref="Q13:T13" si="1">ROUNDUP($Q$5*94/1000*0,0)</f>
        <v>0</v>
      </c>
      <c r="R13" s="35">
        <f t="shared" si="1"/>
        <v>0</v>
      </c>
      <c r="S13" s="35">
        <f t="shared" si="1"/>
        <v>0</v>
      </c>
      <c r="T13" s="74">
        <f t="shared" si="1"/>
        <v>0</v>
      </c>
    </row>
    <row r="14" spans="1:20" x14ac:dyDescent="0.2">
      <c r="A14" s="39" t="s">
        <v>34</v>
      </c>
      <c r="B14" s="35">
        <f>ROUNDUP($C$5*94/1000*'Hoogte BTV'!B7,0)</f>
        <v>0</v>
      </c>
      <c r="C14" s="35">
        <f>ROUNDUP($C$5*94/1000*'Hoogte BTV'!C7,0)</f>
        <v>0</v>
      </c>
      <c r="D14" s="35">
        <f>ROUNDUP($C$5*94/1000*'Hoogte BTV'!D7,0)</f>
        <v>0</v>
      </c>
      <c r="E14" s="35">
        <f>ROUNDUP($C$5*94/1000*'Hoogte BTV'!E7,0)</f>
        <v>0</v>
      </c>
      <c r="F14" s="74">
        <f>ROUNDUP($C$5*94/1000*'Hoogte BTV'!F7,0)</f>
        <v>0</v>
      </c>
      <c r="H14" s="37" t="s">
        <v>34</v>
      </c>
      <c r="I14" s="35">
        <f>ROUNDUP($J$5*94/1000*'Hoogte BTV'!B25,0)</f>
        <v>0</v>
      </c>
      <c r="J14" s="35">
        <f>ROUNDUP($J$5*94/1000*'Hoogte BTV'!C25,0)</f>
        <v>0</v>
      </c>
      <c r="K14" s="35">
        <f>ROUNDUP($J$5*94/1000*'Hoogte BTV'!D25,0)</f>
        <v>0</v>
      </c>
      <c r="L14" s="35">
        <f>ROUNDUP($J$5*94/1000*'Hoogte BTV'!E25,0)</f>
        <v>0</v>
      </c>
      <c r="M14" s="74">
        <f>ROUNDUP($J$5*94/1000*'Hoogte BTV'!F25,0)</f>
        <v>0</v>
      </c>
      <c r="O14" s="37" t="s">
        <v>34</v>
      </c>
      <c r="P14" s="35">
        <f>ROUNDUP($Q$5*94/1000*'Hoogte BTV'!B16,0)</f>
        <v>0</v>
      </c>
      <c r="Q14" s="35">
        <f>ROUNDUP($Q$5*94/1000*'Hoogte BTV'!C16,0)</f>
        <v>0</v>
      </c>
      <c r="R14" s="35">
        <f>ROUNDUP($Q$5*94/1000*'Hoogte BTV'!D16,0)</f>
        <v>0</v>
      </c>
      <c r="S14" s="35">
        <f>ROUNDUP($Q$5*94/1000*'Hoogte BTV'!E16,0)</f>
        <v>0</v>
      </c>
      <c r="T14" s="74">
        <f>ROUNDUP($Q$5*94/1000*'Hoogte BTV'!F16,0)</f>
        <v>0</v>
      </c>
    </row>
    <row r="15" spans="1:20" x14ac:dyDescent="0.2">
      <c r="A15" s="39" t="s">
        <v>35</v>
      </c>
      <c r="B15" s="35">
        <f>ROUNDDOWN($C$5*94/1000*'Hoogte BTV'!B8,0)</f>
        <v>0</v>
      </c>
      <c r="C15" s="35">
        <f>ROUNDDOWN($C$5*94/1000*'Hoogte BTV'!C8,0)</f>
        <v>0</v>
      </c>
      <c r="D15" s="35">
        <f>ROUNDDOWN($C$5*94/1000*'Hoogte BTV'!D8,0)</f>
        <v>0</v>
      </c>
      <c r="E15" s="35">
        <f>ROUNDDOWN($C$5*94/1000*'Hoogte BTV'!E8,0)</f>
        <v>0</v>
      </c>
      <c r="F15" s="74">
        <f>ROUNDDOWN($C$5*94/1000*'Hoogte BTV'!F8,0)</f>
        <v>0</v>
      </c>
      <c r="H15" s="37" t="s">
        <v>35</v>
      </c>
      <c r="I15" s="35">
        <f>ROUNDDOWN($J$5*94/1000*'Hoogte BTV'!B26,0)</f>
        <v>0</v>
      </c>
      <c r="J15" s="35">
        <f>ROUNDDOWN($J$5*94/1000*'Hoogte BTV'!C26,0)</f>
        <v>0</v>
      </c>
      <c r="K15" s="35">
        <f>ROUNDDOWN($J$5*94/1000*'Hoogte BTV'!D26,0)</f>
        <v>0</v>
      </c>
      <c r="L15" s="35">
        <f>ROUNDDOWN($J$5*94/1000*'Hoogte BTV'!E26,0)</f>
        <v>0</v>
      </c>
      <c r="M15" s="74">
        <f>ROUNDDOWN($J$5*94/1000*'Hoogte BTV'!F26,0)</f>
        <v>0</v>
      </c>
      <c r="O15" s="37" t="s">
        <v>35</v>
      </c>
      <c r="P15" s="35">
        <f>ROUNDDOWN($Q$5*94/1000*'Hoogte BTV'!B17,0)</f>
        <v>0</v>
      </c>
      <c r="Q15" s="35">
        <f>ROUNDDOWN($Q$5*94/1000*'Hoogte BTV'!C17,0)</f>
        <v>0</v>
      </c>
      <c r="R15" s="35">
        <f>ROUNDDOWN($Q$5*94/1000*'Hoogte BTV'!D17,0)</f>
        <v>0</v>
      </c>
      <c r="S15" s="35">
        <f>ROUNDDOWN($Q$5*94/1000*'Hoogte BTV'!E17,0)</f>
        <v>0</v>
      </c>
      <c r="T15" s="74">
        <f>ROUNDDOWN($Q$5*94/1000*'Hoogte BTV'!F17,0)</f>
        <v>0</v>
      </c>
    </row>
    <row r="16" spans="1:20" x14ac:dyDescent="0.2">
      <c r="A16" s="39" t="s">
        <v>160</v>
      </c>
      <c r="B16" s="35">
        <f>ROUNDDOWN($C$5*94/1000*'Hoogte BTV'!B9,0)</f>
        <v>0</v>
      </c>
      <c r="C16" s="35">
        <f>ROUNDDOWN($C$5*94/1000*'Hoogte BTV'!C9,0)</f>
        <v>0</v>
      </c>
      <c r="D16" s="35">
        <f>ROUNDDOWN($C$5*94/1000*'Hoogte BTV'!D9,0)</f>
        <v>0</v>
      </c>
      <c r="E16" s="35">
        <f>ROUNDDOWN($C$5*94/1000*'Hoogte BTV'!E9,0)</f>
        <v>0</v>
      </c>
      <c r="F16" s="74">
        <f>ROUNDDOWN($C$5*94/1000*'Hoogte BTV'!F9,0)</f>
        <v>0</v>
      </c>
      <c r="H16" s="37" t="s">
        <v>160</v>
      </c>
      <c r="I16" s="35">
        <f>ROUNDDOWN($J$5*94/1000*'Hoogte BTV'!B27,0)</f>
        <v>0</v>
      </c>
      <c r="J16" s="35">
        <f>ROUNDDOWN($J$5*94/1000*'Hoogte BTV'!C27,0)</f>
        <v>0</v>
      </c>
      <c r="K16" s="35">
        <f>ROUNDDOWN($J$5*94/1000*'Hoogte BTV'!D27,0)</f>
        <v>0</v>
      </c>
      <c r="L16" s="35">
        <f>ROUNDDOWN($J$5*94/1000*'Hoogte BTV'!E27,0)</f>
        <v>0</v>
      </c>
      <c r="M16" s="74">
        <f>ROUNDDOWN($J$5*94/1000*'Hoogte BTV'!F27,0)</f>
        <v>0</v>
      </c>
      <c r="O16" s="37" t="s">
        <v>160</v>
      </c>
      <c r="P16" s="35">
        <f>ROUNDDOWN($Q$5*94/1000*'Hoogte BTV'!B18,0)</f>
        <v>0</v>
      </c>
      <c r="Q16" s="35">
        <f>ROUNDDOWN($Q$5*94/1000*'Hoogte BTV'!C18,0)</f>
        <v>0</v>
      </c>
      <c r="R16" s="35">
        <f>ROUNDDOWN($Q$5*94/1000*'Hoogte BTV'!D18,0)</f>
        <v>0</v>
      </c>
      <c r="S16" s="35">
        <f>ROUNDDOWN($Q$5*94/1000*'Hoogte BTV'!E18,0)</f>
        <v>0</v>
      </c>
      <c r="T16" s="74">
        <f>ROUNDDOWN($Q$5*94/1000*'Hoogte BTV'!F18,0)</f>
        <v>0</v>
      </c>
    </row>
    <row r="17" spans="1:20" x14ac:dyDescent="0.2">
      <c r="A17" s="39"/>
      <c r="F17" s="43"/>
      <c r="H17" s="37"/>
      <c r="M17" s="43"/>
      <c r="O17" s="37"/>
      <c r="T17" s="43"/>
    </row>
    <row r="18" spans="1:20" x14ac:dyDescent="0.2">
      <c r="A18" s="112" t="s">
        <v>82</v>
      </c>
      <c r="B18" s="113"/>
      <c r="C18" s="113"/>
      <c r="D18" s="113"/>
      <c r="E18" s="113"/>
      <c r="F18" s="114"/>
      <c r="H18" s="112" t="s">
        <v>83</v>
      </c>
      <c r="I18" s="113"/>
      <c r="J18" s="113"/>
      <c r="K18" s="113"/>
      <c r="L18" s="113"/>
      <c r="M18" s="114"/>
      <c r="O18" s="112" t="s">
        <v>84</v>
      </c>
      <c r="P18" s="113"/>
      <c r="Q18" s="113"/>
      <c r="R18" s="113"/>
      <c r="S18" s="113"/>
      <c r="T18" s="114"/>
    </row>
    <row r="19" spans="1:20" x14ac:dyDescent="0.2">
      <c r="A19" s="39" t="s">
        <v>163</v>
      </c>
      <c r="B19" s="27">
        <f>ROUNDDOWN(SUMIFS('Invultabel leveringen'!$K:$K,'Invultabel leveringen'!$C:$C,A$8,'Invultabel leveringen'!$B:$B,A19),0)</f>
        <v>0</v>
      </c>
      <c r="C19" s="27" t="s">
        <v>87</v>
      </c>
      <c r="F19" s="43"/>
      <c r="H19" s="37" t="s">
        <v>163</v>
      </c>
      <c r="I19" s="27">
        <f>SUMIFS('Invultabel leveringen'!$K:$K,'Invultabel leveringen'!$C:$C,H$8,'Invultabel leveringen'!$B:$B,H19)</f>
        <v>0</v>
      </c>
      <c r="J19" s="27" t="s">
        <v>94</v>
      </c>
      <c r="M19" s="43"/>
      <c r="O19" s="37" t="s">
        <v>163</v>
      </c>
      <c r="P19" s="27">
        <f>SUMIFS('Invultabel leveringen'!$K:$K,'Invultabel leveringen'!$C:$C,O$8,'Invultabel leveringen'!$B:$B,O19)</f>
        <v>0</v>
      </c>
      <c r="Q19" s="27" t="s">
        <v>100</v>
      </c>
      <c r="T19" s="43"/>
    </row>
    <row r="20" spans="1:20" x14ac:dyDescent="0.2">
      <c r="A20" s="39" t="s">
        <v>45</v>
      </c>
      <c r="B20" s="27">
        <f>ROUNDDOWN(SUMIFS('Invultabel leveringen'!$K:$K,'Invultabel leveringen'!$C:$C,A$8,'Invultabel leveringen'!$B:$B,A20),0)</f>
        <v>0</v>
      </c>
      <c r="C20" s="27" t="s">
        <v>89</v>
      </c>
      <c r="F20" s="43"/>
      <c r="H20" s="37" t="s">
        <v>45</v>
      </c>
      <c r="I20" s="27">
        <f>SUMIFS('Invultabel leveringen'!$K:$K,'Invultabel leveringen'!$C:$C,H$8,'Invultabel leveringen'!$B:$B,H20)</f>
        <v>0</v>
      </c>
      <c r="J20" s="27" t="s">
        <v>95</v>
      </c>
      <c r="M20" s="43"/>
      <c r="O20" s="37" t="s">
        <v>45</v>
      </c>
      <c r="P20" s="27">
        <f>SUMIFS('Invultabel leveringen'!$K:$K,'Invultabel leveringen'!$C:$C,O$8,'Invultabel leveringen'!$B:$B,O20)</f>
        <v>0</v>
      </c>
      <c r="Q20" s="27" t="s">
        <v>101</v>
      </c>
      <c r="T20" s="43"/>
    </row>
    <row r="21" spans="1:20" x14ac:dyDescent="0.2">
      <c r="A21" s="39" t="s">
        <v>46</v>
      </c>
      <c r="B21" s="27">
        <f>ROUNDDOWN(SUMIFS('Invultabel leveringen'!$K:$K,'Invultabel leveringen'!$C:$C,A$8,'Invultabel leveringen'!$B:$B,A21),0)</f>
        <v>0</v>
      </c>
      <c r="C21" s="27" t="s">
        <v>90</v>
      </c>
      <c r="F21" s="43"/>
      <c r="H21" s="82" t="s">
        <v>46</v>
      </c>
      <c r="I21" s="83" t="s">
        <v>75</v>
      </c>
      <c r="J21" s="84"/>
      <c r="M21" s="43"/>
      <c r="O21" s="82" t="s">
        <v>46</v>
      </c>
      <c r="P21" s="83" t="s">
        <v>75</v>
      </c>
      <c r="Q21" s="84"/>
      <c r="T21" s="43"/>
    </row>
    <row r="22" spans="1:20" x14ac:dyDescent="0.2">
      <c r="A22" s="39" t="s">
        <v>162</v>
      </c>
      <c r="B22" s="27">
        <f>ROUNDDOWN(SUMIFS('Invultabel leveringen'!$K:$K,'Invultabel leveringen'!$C:$C,A$8,'Invultabel leveringen'!$B:$B,A22),0)</f>
        <v>0</v>
      </c>
      <c r="C22" s="27" t="s">
        <v>91</v>
      </c>
      <c r="F22" s="43"/>
      <c r="H22" s="37" t="s">
        <v>162</v>
      </c>
      <c r="I22" s="27">
        <f>SUMIFS('Invultabel leveringen'!$K:$K,'Invultabel leveringen'!$C:$C,H$8,'Invultabel leveringen'!$B:$B,H22)</f>
        <v>0</v>
      </c>
      <c r="J22" s="27" t="s">
        <v>97</v>
      </c>
      <c r="M22" s="43"/>
      <c r="O22" s="82" t="s">
        <v>162</v>
      </c>
      <c r="P22" s="83" t="s">
        <v>75</v>
      </c>
      <c r="Q22" s="84"/>
      <c r="T22" s="43"/>
    </row>
    <row r="23" spans="1:20" x14ac:dyDescent="0.2">
      <c r="A23" s="39" t="s">
        <v>47</v>
      </c>
      <c r="B23" s="27">
        <f>ROUNDDOWN(SUMIFS('Invultabel leveringen'!$K:$K,'Invultabel leveringen'!$C:$C,A$8,'Invultabel leveringen'!$B:$B,A23),0)</f>
        <v>0</v>
      </c>
      <c r="C23" s="27" t="s">
        <v>92</v>
      </c>
      <c r="F23" s="43"/>
      <c r="H23" s="37" t="s">
        <v>47</v>
      </c>
      <c r="I23" s="27">
        <f>SUMIFS('Invultabel leveringen'!$K:$K,'Invultabel leveringen'!$C:$C,H$8,'Invultabel leveringen'!$B:$B,H23)</f>
        <v>0</v>
      </c>
      <c r="J23" s="27" t="s">
        <v>98</v>
      </c>
      <c r="M23" s="43"/>
      <c r="O23" s="37" t="s">
        <v>47</v>
      </c>
      <c r="P23" s="27">
        <f>SUMIFS('Invultabel leveringen'!$K:$K,'Invultabel leveringen'!$C:$C,O$8,'Invultabel leveringen'!$B:$B,O23)</f>
        <v>0</v>
      </c>
      <c r="Q23" s="27" t="s">
        <v>102</v>
      </c>
      <c r="T23" s="43"/>
    </row>
    <row r="24" spans="1:20" x14ac:dyDescent="0.2">
      <c r="A24" s="39" t="s">
        <v>73</v>
      </c>
      <c r="B24" s="27">
        <f>ROUNDDOWN(SUMIFS('Invultabel leveringen'!$K:$K,'Invultabel leveringen'!$C:$C,A$8,'Invultabel leveringen'!$B:$B,A24),0)</f>
        <v>0</v>
      </c>
      <c r="C24" s="27" t="s">
        <v>93</v>
      </c>
      <c r="F24" s="43"/>
      <c r="H24" s="37" t="s">
        <v>73</v>
      </c>
      <c r="I24" s="27">
        <f>SUMIFS('Invultabel leveringen'!$K:$K,'Invultabel leveringen'!$C:$C,H$8,'Invultabel leveringen'!$B:$B,H24)</f>
        <v>0</v>
      </c>
      <c r="J24" s="27" t="s">
        <v>99</v>
      </c>
      <c r="M24" s="43"/>
      <c r="O24" s="37" t="s">
        <v>73</v>
      </c>
      <c r="P24" s="27">
        <f>SUMIFS('Invultabel leveringen'!$K:$K,'Invultabel leveringen'!$C:$C,O$8,'Invultabel leveringen'!$B:$B,O24)</f>
        <v>0</v>
      </c>
      <c r="Q24" s="27" t="s">
        <v>103</v>
      </c>
      <c r="T24" s="43"/>
    </row>
    <row r="25" spans="1:20" x14ac:dyDescent="0.2">
      <c r="A25" s="39"/>
      <c r="F25" s="43"/>
      <c r="H25" s="37"/>
      <c r="M25" s="43"/>
      <c r="O25" s="37"/>
      <c r="T25" s="43"/>
    </row>
    <row r="26" spans="1:20" ht="39" customHeight="1" x14ac:dyDescent="0.2">
      <c r="A26" s="100" t="s">
        <v>138</v>
      </c>
      <c r="B26" s="101"/>
      <c r="C26" s="101"/>
      <c r="D26" s="101"/>
      <c r="E26" s="101"/>
      <c r="F26" s="102"/>
      <c r="H26" s="103" t="s">
        <v>138</v>
      </c>
      <c r="I26" s="104"/>
      <c r="J26" s="104"/>
      <c r="K26" s="104"/>
      <c r="L26" s="104"/>
      <c r="M26" s="105"/>
      <c r="O26" s="103" t="s">
        <v>138</v>
      </c>
      <c r="P26" s="104"/>
      <c r="Q26" s="104"/>
      <c r="R26" s="104"/>
      <c r="S26" s="104"/>
      <c r="T26" s="105"/>
    </row>
    <row r="27" spans="1:20" x14ac:dyDescent="0.2">
      <c r="A27" s="39"/>
      <c r="F27" s="43"/>
      <c r="H27" s="37"/>
      <c r="M27" s="43"/>
      <c r="O27" s="37"/>
      <c r="T27" s="43"/>
    </row>
    <row r="28" spans="1:20" x14ac:dyDescent="0.2">
      <c r="A28" s="70" t="s">
        <v>49</v>
      </c>
      <c r="B28" s="27" t="s">
        <v>74</v>
      </c>
      <c r="C28" s="27" t="s">
        <v>148</v>
      </c>
      <c r="F28" s="43"/>
      <c r="H28" s="45" t="s">
        <v>38</v>
      </c>
      <c r="I28" s="27" t="s">
        <v>74</v>
      </c>
      <c r="J28" s="27" t="s">
        <v>148</v>
      </c>
      <c r="M28" s="43"/>
      <c r="O28" s="45" t="s">
        <v>39</v>
      </c>
      <c r="P28" s="27" t="s">
        <v>74</v>
      </c>
      <c r="Q28" s="27" t="s">
        <v>148</v>
      </c>
      <c r="T28" s="43"/>
    </row>
    <row r="29" spans="1:20" x14ac:dyDescent="0.2">
      <c r="A29" s="39" t="s">
        <v>31</v>
      </c>
      <c r="B29" s="31">
        <f>CHOOSE($D$2-2025,B9,C9,D9,E9,F9)</f>
        <v>0</v>
      </c>
      <c r="C29" s="75" t="s">
        <v>75</v>
      </c>
      <c r="D29" s="27" t="s">
        <v>85</v>
      </c>
      <c r="F29" s="43"/>
      <c r="H29" s="37" t="s">
        <v>31</v>
      </c>
      <c r="I29" s="31">
        <f>CHOOSE($D$2-2025,I9,J9,K9,L9,M9)</f>
        <v>0</v>
      </c>
      <c r="J29" s="75" t="s">
        <v>75</v>
      </c>
      <c r="K29" s="27" t="s">
        <v>104</v>
      </c>
      <c r="M29" s="43"/>
      <c r="O29" s="37" t="s">
        <v>31</v>
      </c>
      <c r="P29" s="31">
        <f>CHOOSE($D$2-2025,P9,Q9,R9,S9,T9)</f>
        <v>0</v>
      </c>
      <c r="Q29" s="75" t="s">
        <v>75</v>
      </c>
      <c r="R29" s="27" t="s">
        <v>86</v>
      </c>
      <c r="T29" s="43"/>
    </row>
    <row r="30" spans="1:20" x14ac:dyDescent="0.2">
      <c r="A30" s="39" t="s">
        <v>32</v>
      </c>
      <c r="B30" s="31">
        <f>CHOOSE($D$2-2025,B10,C10,D10,E10,F10)</f>
        <v>0</v>
      </c>
      <c r="C30" s="75" t="s">
        <v>75</v>
      </c>
      <c r="D30" s="27" t="s">
        <v>76</v>
      </c>
      <c r="F30" s="43"/>
      <c r="H30" s="37" t="s">
        <v>32</v>
      </c>
      <c r="I30" s="31">
        <f>CHOOSE($D$2-2025,I10,J10,K10,L10,M10)</f>
        <v>0</v>
      </c>
      <c r="J30" s="75" t="s">
        <v>75</v>
      </c>
      <c r="K30" s="27" t="s">
        <v>76</v>
      </c>
      <c r="M30" s="43"/>
      <c r="O30" s="37" t="s">
        <v>32</v>
      </c>
      <c r="P30" s="31">
        <f>CHOOSE($D$2-2025,P10,Q10,R10,S10,T10)</f>
        <v>0</v>
      </c>
      <c r="Q30" s="75" t="s">
        <v>75</v>
      </c>
      <c r="R30" s="27" t="s">
        <v>76</v>
      </c>
      <c r="T30" s="43"/>
    </row>
    <row r="31" spans="1:20" x14ac:dyDescent="0.2">
      <c r="A31" s="39" t="s">
        <v>33</v>
      </c>
      <c r="B31" s="31">
        <f>CHOOSE($D$2-2025,B11,C11,D11,E11,F11)</f>
        <v>0</v>
      </c>
      <c r="C31" s="75" t="s">
        <v>75</v>
      </c>
      <c r="D31" s="27" t="s">
        <v>85</v>
      </c>
      <c r="F31" s="43"/>
      <c r="H31" s="37" t="s">
        <v>33</v>
      </c>
      <c r="I31" s="31">
        <f>CHOOSE($D$2-2025,I11,J11,K11,L11,M11)</f>
        <v>0</v>
      </c>
      <c r="J31" s="75" t="s">
        <v>75</v>
      </c>
      <c r="K31" s="27" t="s">
        <v>105</v>
      </c>
      <c r="M31" s="43"/>
      <c r="O31" s="37" t="s">
        <v>33</v>
      </c>
      <c r="P31" s="31">
        <f>CHOOSE($D$2-2025,P11,Q11,R11,S11,T11)</f>
        <v>0</v>
      </c>
      <c r="Q31" s="75" t="s">
        <v>75</v>
      </c>
      <c r="R31" s="27" t="s">
        <v>106</v>
      </c>
      <c r="T31" s="43"/>
    </row>
    <row r="32" spans="1:20" x14ac:dyDescent="0.2">
      <c r="A32" s="39"/>
      <c r="B32" s="31"/>
      <c r="F32" s="43"/>
      <c r="H32" s="37"/>
      <c r="I32" s="31"/>
      <c r="M32" s="43"/>
      <c r="O32" s="37"/>
      <c r="P32" s="31"/>
      <c r="T32" s="43"/>
    </row>
    <row r="33" spans="1:23" x14ac:dyDescent="0.2">
      <c r="A33" s="39" t="s">
        <v>164</v>
      </c>
      <c r="B33" s="31">
        <f>CHOOSE($D$2-2025,B13,C13,D13,E13,F13)</f>
        <v>0</v>
      </c>
      <c r="C33" s="27">
        <f>B19</f>
        <v>0</v>
      </c>
      <c r="D33" s="27" t="s">
        <v>87</v>
      </c>
      <c r="F33" s="43"/>
      <c r="H33" s="37" t="s">
        <v>164</v>
      </c>
      <c r="I33" s="31">
        <f>CHOOSE($D$2-2025,I13,J13,K13,L13,M13)</f>
        <v>0</v>
      </c>
      <c r="J33" s="27">
        <f t="shared" ref="J33:J38" si="2">I19</f>
        <v>0</v>
      </c>
      <c r="K33" s="27" t="s">
        <v>94</v>
      </c>
      <c r="M33" s="43"/>
      <c r="O33" s="37" t="s">
        <v>164</v>
      </c>
      <c r="P33" s="31">
        <f>CHOOSE($D$2-2025,P13,Q13,R13,S13,T13)</f>
        <v>0</v>
      </c>
      <c r="Q33" s="27">
        <f t="shared" ref="Q33:Q38" si="3">P19</f>
        <v>0</v>
      </c>
      <c r="R33" s="27" t="s">
        <v>100</v>
      </c>
      <c r="T33" s="43"/>
    </row>
    <row r="34" spans="1:23" x14ac:dyDescent="0.2">
      <c r="A34" s="39" t="s">
        <v>34</v>
      </c>
      <c r="B34" s="31">
        <f>CHOOSE($D$2-2025,B14,C14,D14,E14,F14)</f>
        <v>0</v>
      </c>
      <c r="C34" s="27">
        <f t="shared" ref="C34:C38" si="4">B20</f>
        <v>0</v>
      </c>
      <c r="D34" s="27" t="s">
        <v>88</v>
      </c>
      <c r="F34" s="43"/>
      <c r="H34" s="37" t="s">
        <v>34</v>
      </c>
      <c r="I34" s="31">
        <f>CHOOSE($D$2-2025,I14,J14,K14,L14,M14)</f>
        <v>0</v>
      </c>
      <c r="J34" s="27">
        <f t="shared" si="2"/>
        <v>0</v>
      </c>
      <c r="K34" s="27" t="s">
        <v>107</v>
      </c>
      <c r="M34" s="43"/>
      <c r="O34" s="37" t="s">
        <v>34</v>
      </c>
      <c r="P34" s="31">
        <f>CHOOSE($D$2-2025,P14,Q14,R14,S14,T14)</f>
        <v>0</v>
      </c>
      <c r="Q34" s="27">
        <f t="shared" si="3"/>
        <v>0</v>
      </c>
      <c r="R34" s="27" t="s">
        <v>108</v>
      </c>
      <c r="T34" s="43"/>
    </row>
    <row r="35" spans="1:23" x14ac:dyDescent="0.2">
      <c r="A35" s="39" t="s">
        <v>35</v>
      </c>
      <c r="B35" s="31">
        <f>CHOOSE($D$2-2025,B15,C15,D15,E15,F15)</f>
        <v>0</v>
      </c>
      <c r="C35" s="27">
        <f t="shared" si="4"/>
        <v>0</v>
      </c>
      <c r="D35" s="27" t="s">
        <v>22</v>
      </c>
      <c r="F35" s="43"/>
      <c r="H35" s="37" t="s">
        <v>35</v>
      </c>
      <c r="I35" s="31">
        <f>CHOOSE($D$2-2025,I15,J15,K15,L15,M15)</f>
        <v>0</v>
      </c>
      <c r="J35" s="27" t="str">
        <f t="shared" si="2"/>
        <v>-</v>
      </c>
      <c r="K35" s="27" t="s">
        <v>22</v>
      </c>
      <c r="M35" s="43"/>
      <c r="O35" s="37" t="s">
        <v>35</v>
      </c>
      <c r="P35" s="31">
        <f>CHOOSE($D$2-2025,P15,Q15,R15,S15,T15)</f>
        <v>0</v>
      </c>
      <c r="Q35" s="27" t="str">
        <f t="shared" si="3"/>
        <v>-</v>
      </c>
      <c r="R35" s="27" t="s">
        <v>22</v>
      </c>
      <c r="T35" s="43"/>
    </row>
    <row r="36" spans="1:23" x14ac:dyDescent="0.2">
      <c r="A36" s="39" t="s">
        <v>160</v>
      </c>
      <c r="B36" s="31">
        <f>CHOOSE($D$2-2025,B16,C16,D16,E16,F16)</f>
        <v>0</v>
      </c>
      <c r="C36" s="27">
        <f t="shared" si="4"/>
        <v>0</v>
      </c>
      <c r="D36" s="27" t="s">
        <v>23</v>
      </c>
      <c r="F36" s="43"/>
      <c r="H36" s="37" t="s">
        <v>160</v>
      </c>
      <c r="I36" s="31">
        <f>CHOOSE($D$2-2025,I16,J16,K16,L16,M16)</f>
        <v>0</v>
      </c>
      <c r="J36" s="27">
        <f t="shared" si="2"/>
        <v>0</v>
      </c>
      <c r="K36" s="27" t="s">
        <v>23</v>
      </c>
      <c r="M36" s="43"/>
      <c r="O36" s="37" t="s">
        <v>160</v>
      </c>
      <c r="P36" s="31">
        <f>CHOOSE($D$2-2025,P16,Q16,R16,S16,T16)</f>
        <v>0</v>
      </c>
      <c r="Q36" s="27" t="str">
        <f t="shared" si="3"/>
        <v>-</v>
      </c>
      <c r="R36" s="27" t="s">
        <v>23</v>
      </c>
      <c r="T36" s="43"/>
    </row>
    <row r="37" spans="1:23" x14ac:dyDescent="0.2">
      <c r="A37" s="39" t="s">
        <v>47</v>
      </c>
      <c r="B37" s="75" t="s">
        <v>75</v>
      </c>
      <c r="C37" s="27">
        <f t="shared" si="4"/>
        <v>0</v>
      </c>
      <c r="D37" s="27" t="s">
        <v>24</v>
      </c>
      <c r="F37" s="43"/>
      <c r="H37" s="37" t="s">
        <v>47</v>
      </c>
      <c r="I37" s="75" t="s">
        <v>75</v>
      </c>
      <c r="J37" s="27">
        <f t="shared" si="2"/>
        <v>0</v>
      </c>
      <c r="K37" s="27" t="s">
        <v>24</v>
      </c>
      <c r="M37" s="43"/>
      <c r="O37" s="37" t="s">
        <v>47</v>
      </c>
      <c r="Q37" s="27">
        <f t="shared" si="3"/>
        <v>0</v>
      </c>
      <c r="R37" s="27" t="s">
        <v>24</v>
      </c>
      <c r="T37" s="43"/>
    </row>
    <row r="38" spans="1:23" x14ac:dyDescent="0.2">
      <c r="A38" s="39" t="s">
        <v>73</v>
      </c>
      <c r="B38" s="75" t="s">
        <v>75</v>
      </c>
      <c r="C38" s="27">
        <f t="shared" si="4"/>
        <v>0</v>
      </c>
      <c r="D38" s="27" t="s">
        <v>93</v>
      </c>
      <c r="F38" s="43"/>
      <c r="H38" s="37" t="s">
        <v>73</v>
      </c>
      <c r="I38" s="75" t="s">
        <v>75</v>
      </c>
      <c r="J38" s="27">
        <f t="shared" si="2"/>
        <v>0</v>
      </c>
      <c r="K38" s="27" t="s">
        <v>99</v>
      </c>
      <c r="M38" s="43"/>
      <c r="O38" s="37" t="s">
        <v>73</v>
      </c>
      <c r="Q38" s="27">
        <f t="shared" si="3"/>
        <v>0</v>
      </c>
      <c r="R38" s="27" t="s">
        <v>103</v>
      </c>
      <c r="T38" s="43"/>
    </row>
    <row r="39" spans="1:23" x14ac:dyDescent="0.2">
      <c r="A39" s="39"/>
      <c r="F39" s="43"/>
      <c r="H39" s="37"/>
      <c r="M39" s="43"/>
      <c r="O39" s="37"/>
      <c r="T39" s="43"/>
    </row>
    <row r="40" spans="1:23" x14ac:dyDescent="0.2">
      <c r="A40" s="39"/>
      <c r="F40" s="43"/>
      <c r="H40" s="37"/>
      <c r="M40" s="43"/>
      <c r="O40" s="37"/>
      <c r="T40" s="43"/>
    </row>
    <row r="41" spans="1:23" x14ac:dyDescent="0.2">
      <c r="A41" s="106" t="s">
        <v>51</v>
      </c>
      <c r="B41" s="107"/>
      <c r="C41" s="107"/>
      <c r="D41" s="107"/>
      <c r="E41" s="107"/>
      <c r="F41" s="108"/>
      <c r="H41" s="109" t="s">
        <v>51</v>
      </c>
      <c r="I41" s="110"/>
      <c r="J41" s="110"/>
      <c r="K41" s="110"/>
      <c r="L41" s="110"/>
      <c r="M41" s="111"/>
      <c r="O41" s="109" t="s">
        <v>51</v>
      </c>
      <c r="P41" s="110"/>
      <c r="Q41" s="110"/>
      <c r="R41" s="110"/>
      <c r="S41" s="110"/>
      <c r="T41" s="111"/>
      <c r="W41" s="33"/>
    </row>
    <row r="42" spans="1:23" x14ac:dyDescent="0.2">
      <c r="A42" s="70" t="s">
        <v>52</v>
      </c>
      <c r="B42" s="30"/>
      <c r="C42" s="30"/>
      <c r="D42" s="30"/>
      <c r="E42" s="30"/>
      <c r="F42" s="76"/>
      <c r="H42" s="85" t="s">
        <v>52</v>
      </c>
      <c r="I42" s="86"/>
      <c r="J42" s="86"/>
      <c r="K42" s="86"/>
      <c r="L42" s="86"/>
      <c r="M42" s="87"/>
      <c r="O42" s="85" t="s">
        <v>52</v>
      </c>
      <c r="P42" s="86"/>
      <c r="Q42" s="86"/>
      <c r="R42" s="86"/>
      <c r="S42" s="86"/>
      <c r="T42" s="87"/>
    </row>
    <row r="43" spans="1:23" x14ac:dyDescent="0.2">
      <c r="A43" s="39" t="s">
        <v>53</v>
      </c>
      <c r="C43" s="35">
        <f>B33</f>
        <v>0</v>
      </c>
      <c r="D43" s="27" t="s">
        <v>87</v>
      </c>
      <c r="F43" s="43"/>
      <c r="H43" s="37" t="s">
        <v>53</v>
      </c>
      <c r="J43" s="35">
        <f>I33</f>
        <v>0</v>
      </c>
      <c r="K43" s="27" t="s">
        <v>94</v>
      </c>
      <c r="M43" s="43"/>
      <c r="O43" s="37" t="s">
        <v>53</v>
      </c>
      <c r="Q43" s="35">
        <f>P33</f>
        <v>0</v>
      </c>
      <c r="R43" s="27" t="s">
        <v>100</v>
      </c>
      <c r="T43" s="43"/>
    </row>
    <row r="44" spans="1:23" x14ac:dyDescent="0.2">
      <c r="A44" s="39" t="s">
        <v>54</v>
      </c>
      <c r="C44" s="35">
        <f>B34</f>
        <v>0</v>
      </c>
      <c r="D44" s="27" t="s">
        <v>88</v>
      </c>
      <c r="F44" s="43"/>
      <c r="H44" s="37" t="s">
        <v>54</v>
      </c>
      <c r="J44" s="35">
        <f>I34</f>
        <v>0</v>
      </c>
      <c r="K44" s="27" t="s">
        <v>107</v>
      </c>
      <c r="M44" s="43"/>
      <c r="O44" s="37" t="s">
        <v>54</v>
      </c>
      <c r="Q44" s="35">
        <f>P34</f>
        <v>0</v>
      </c>
      <c r="R44" s="27" t="s">
        <v>108</v>
      </c>
      <c r="T44" s="43"/>
    </row>
    <row r="45" spans="1:23" x14ac:dyDescent="0.2">
      <c r="A45" s="39"/>
      <c r="F45" s="43"/>
      <c r="H45" s="37"/>
      <c r="M45" s="43"/>
      <c r="O45" s="37"/>
      <c r="T45" s="43"/>
    </row>
    <row r="46" spans="1:23" x14ac:dyDescent="0.2">
      <c r="A46" s="39" t="s">
        <v>55</v>
      </c>
      <c r="C46" s="35">
        <f>MAX(0,C33-C43)</f>
        <v>0</v>
      </c>
      <c r="D46" s="27" t="s">
        <v>87</v>
      </c>
      <c r="F46" s="43"/>
      <c r="H46" s="37" t="s">
        <v>55</v>
      </c>
      <c r="J46" s="35">
        <f>MAX(0,J33-J43)</f>
        <v>0</v>
      </c>
      <c r="K46" s="27" t="s">
        <v>94</v>
      </c>
      <c r="M46" s="43"/>
      <c r="O46" s="37" t="s">
        <v>55</v>
      </c>
      <c r="Q46" s="35">
        <f>MAX(0,P19-Q43)</f>
        <v>0</v>
      </c>
      <c r="R46" s="27" t="s">
        <v>100</v>
      </c>
      <c r="T46" s="43"/>
    </row>
    <row r="47" spans="1:23" x14ac:dyDescent="0.2">
      <c r="A47" s="39" t="s">
        <v>56</v>
      </c>
      <c r="C47" s="35">
        <f>MAX(0,C34-C44)</f>
        <v>0</v>
      </c>
      <c r="D47" s="27" t="s">
        <v>89</v>
      </c>
      <c r="F47" s="43"/>
      <c r="H47" s="37" t="s">
        <v>56</v>
      </c>
      <c r="J47" s="35">
        <f>MAX(0,J34-J44)</f>
        <v>0</v>
      </c>
      <c r="K47" s="27" t="s">
        <v>95</v>
      </c>
      <c r="M47" s="43"/>
      <c r="O47" s="37" t="s">
        <v>56</v>
      </c>
      <c r="Q47" s="35">
        <f>MAX(0,P20-Q44)</f>
        <v>0</v>
      </c>
      <c r="R47" s="27" t="s">
        <v>101</v>
      </c>
      <c r="T47" s="43"/>
    </row>
    <row r="48" spans="1:23" x14ac:dyDescent="0.2">
      <c r="A48" s="39" t="s">
        <v>57</v>
      </c>
      <c r="C48" s="35">
        <f>-MIN(0,C33-C43)</f>
        <v>0</v>
      </c>
      <c r="D48" s="27" t="s">
        <v>87</v>
      </c>
      <c r="F48" s="43"/>
      <c r="H48" s="37" t="s">
        <v>57</v>
      </c>
      <c r="J48" s="35">
        <f>-MIN(0,J33-J43)</f>
        <v>0</v>
      </c>
      <c r="K48" s="27" t="s">
        <v>94</v>
      </c>
      <c r="M48" s="43"/>
      <c r="O48" s="37" t="s">
        <v>57</v>
      </c>
      <c r="Q48" s="35">
        <f>-MIN(0,P19-Q43)</f>
        <v>0</v>
      </c>
      <c r="R48" s="27" t="s">
        <v>100</v>
      </c>
      <c r="T48" s="43"/>
    </row>
    <row r="49" spans="1:20" x14ac:dyDescent="0.2">
      <c r="A49" s="39" t="s">
        <v>58</v>
      </c>
      <c r="C49" s="35">
        <f>-MIN(0,C34-C44)</f>
        <v>0</v>
      </c>
      <c r="D49" s="27" t="s">
        <v>88</v>
      </c>
      <c r="F49" s="43"/>
      <c r="H49" s="37" t="s">
        <v>58</v>
      </c>
      <c r="J49" s="35">
        <f>-MIN(0,J34-J44)</f>
        <v>0</v>
      </c>
      <c r="K49" s="27" t="s">
        <v>107</v>
      </c>
      <c r="M49" s="43"/>
      <c r="O49" s="37" t="s">
        <v>58</v>
      </c>
      <c r="Q49" s="35">
        <f>-MIN(0,P20-Q44)</f>
        <v>0</v>
      </c>
      <c r="R49" s="27" t="s">
        <v>108</v>
      </c>
      <c r="T49" s="43"/>
    </row>
    <row r="50" spans="1:20" x14ac:dyDescent="0.2">
      <c r="A50" s="39"/>
      <c r="C50" s="31"/>
      <c r="F50" s="43"/>
      <c r="H50" s="37"/>
      <c r="J50" s="31"/>
      <c r="M50" s="43"/>
      <c r="O50" s="37"/>
      <c r="Q50" s="31"/>
      <c r="T50" s="43"/>
    </row>
    <row r="51" spans="1:20" ht="39" customHeight="1" x14ac:dyDescent="0.2">
      <c r="A51" s="100" t="s">
        <v>50</v>
      </c>
      <c r="B51" s="101"/>
      <c r="C51" s="101"/>
      <c r="D51" s="101"/>
      <c r="E51" s="101"/>
      <c r="F51" s="102"/>
      <c r="H51" s="103" t="s">
        <v>50</v>
      </c>
      <c r="I51" s="104"/>
      <c r="J51" s="104"/>
      <c r="K51" s="104"/>
      <c r="L51" s="104"/>
      <c r="M51" s="105"/>
      <c r="O51" s="103" t="s">
        <v>50</v>
      </c>
      <c r="P51" s="104"/>
      <c r="Q51" s="104"/>
      <c r="R51" s="104"/>
      <c r="S51" s="104"/>
      <c r="T51" s="105"/>
    </row>
    <row r="52" spans="1:20" x14ac:dyDescent="0.2">
      <c r="A52" s="39" t="s">
        <v>59</v>
      </c>
      <c r="C52" s="35">
        <f>MIN(C35,B35)</f>
        <v>0</v>
      </c>
      <c r="D52" s="27" t="s">
        <v>90</v>
      </c>
      <c r="F52" s="43"/>
      <c r="H52" s="37" t="s">
        <v>59</v>
      </c>
      <c r="J52" s="40" t="s">
        <v>75</v>
      </c>
      <c r="K52" s="88" t="s">
        <v>96</v>
      </c>
      <c r="M52" s="43"/>
      <c r="O52" s="37" t="s">
        <v>59</v>
      </c>
      <c r="Q52" s="40" t="s">
        <v>75</v>
      </c>
      <c r="R52" s="88" t="s">
        <v>111</v>
      </c>
      <c r="T52" s="43"/>
    </row>
    <row r="53" spans="1:20" x14ac:dyDescent="0.2">
      <c r="A53" s="39" t="s">
        <v>60</v>
      </c>
      <c r="C53" s="35">
        <f>C35-C52</f>
        <v>0</v>
      </c>
      <c r="D53" s="27" t="s">
        <v>90</v>
      </c>
      <c r="F53" s="43"/>
      <c r="H53" s="37" t="s">
        <v>60</v>
      </c>
      <c r="J53" s="40" t="s">
        <v>75</v>
      </c>
      <c r="K53" s="88" t="s">
        <v>96</v>
      </c>
      <c r="M53" s="43"/>
      <c r="O53" s="37" t="s">
        <v>60</v>
      </c>
      <c r="Q53" s="40" t="s">
        <v>75</v>
      </c>
      <c r="R53" s="88" t="s">
        <v>111</v>
      </c>
      <c r="T53" s="43"/>
    </row>
    <row r="54" spans="1:20" x14ac:dyDescent="0.2">
      <c r="A54" s="39"/>
      <c r="F54" s="43"/>
      <c r="H54" s="37"/>
      <c r="M54" s="43"/>
      <c r="O54" s="37"/>
      <c r="Q54" s="84"/>
      <c r="R54" s="88"/>
      <c r="T54" s="43"/>
    </row>
    <row r="55" spans="1:20" x14ac:dyDescent="0.2">
      <c r="A55" s="39" t="s">
        <v>61</v>
      </c>
      <c r="C55" s="35">
        <f>MIN(C36,B36)</f>
        <v>0</v>
      </c>
      <c r="D55" s="27" t="s">
        <v>109</v>
      </c>
      <c r="F55" s="43"/>
      <c r="H55" s="37" t="s">
        <v>61</v>
      </c>
      <c r="J55" s="35">
        <f>MIN(J36,I36)</f>
        <v>0</v>
      </c>
      <c r="K55" s="27" t="s">
        <v>110</v>
      </c>
      <c r="M55" s="43"/>
      <c r="O55" s="37" t="s">
        <v>61</v>
      </c>
      <c r="Q55" s="40" t="s">
        <v>75</v>
      </c>
      <c r="R55" s="88" t="s">
        <v>112</v>
      </c>
      <c r="T55" s="43"/>
    </row>
    <row r="56" spans="1:20" x14ac:dyDescent="0.2">
      <c r="A56" s="39" t="s">
        <v>62</v>
      </c>
      <c r="C56" s="35">
        <f>C36-C55</f>
        <v>0</v>
      </c>
      <c r="D56" s="27" t="s">
        <v>109</v>
      </c>
      <c r="F56" s="43"/>
      <c r="H56" s="37" t="s">
        <v>62</v>
      </c>
      <c r="J56" s="35">
        <f>J36-J55</f>
        <v>0</v>
      </c>
      <c r="K56" s="27" t="s">
        <v>110</v>
      </c>
      <c r="M56" s="43"/>
      <c r="O56" s="37" t="s">
        <v>62</v>
      </c>
      <c r="Q56" s="40" t="s">
        <v>75</v>
      </c>
      <c r="R56" s="88" t="s">
        <v>112</v>
      </c>
      <c r="T56" s="43"/>
    </row>
    <row r="57" spans="1:20" x14ac:dyDescent="0.2">
      <c r="A57" s="39"/>
      <c r="F57" s="43"/>
      <c r="H57" s="37"/>
      <c r="M57" s="43"/>
      <c r="O57" s="37"/>
      <c r="T57" s="43"/>
    </row>
    <row r="58" spans="1:20" x14ac:dyDescent="0.2">
      <c r="A58" s="70" t="s">
        <v>63</v>
      </c>
      <c r="B58" s="33"/>
      <c r="C58" s="36">
        <f>B31-SUM(C43,C44,C52,C55)</f>
        <v>0</v>
      </c>
      <c r="D58" s="27" t="s">
        <v>85</v>
      </c>
      <c r="F58" s="43"/>
      <c r="H58" s="45" t="s">
        <v>63</v>
      </c>
      <c r="I58" s="33"/>
      <c r="J58" s="36">
        <f>I31-SUM(J43,J44,J52,J55)</f>
        <v>0</v>
      </c>
      <c r="K58" s="27" t="s">
        <v>105</v>
      </c>
      <c r="M58" s="43"/>
      <c r="O58" s="45" t="s">
        <v>63</v>
      </c>
      <c r="P58" s="33"/>
      <c r="Q58" s="36">
        <f>P31-SUM(Q43,Q44,Q52,Q55)</f>
        <v>0</v>
      </c>
      <c r="R58" s="27" t="s">
        <v>106</v>
      </c>
      <c r="T58" s="43"/>
    </row>
    <row r="59" spans="1:20" x14ac:dyDescent="0.2">
      <c r="A59" s="39"/>
      <c r="F59" s="43"/>
      <c r="H59" s="37"/>
      <c r="M59" s="43"/>
      <c r="O59" s="37"/>
      <c r="T59" s="43"/>
    </row>
    <row r="60" spans="1:20" x14ac:dyDescent="0.2">
      <c r="A60" s="39" t="s">
        <v>64</v>
      </c>
      <c r="C60" s="35">
        <f>MIN(C58,C38)</f>
        <v>0</v>
      </c>
      <c r="D60" s="27" t="s">
        <v>93</v>
      </c>
      <c r="F60" s="43"/>
      <c r="H60" s="37" t="s">
        <v>64</v>
      </c>
      <c r="J60" s="35">
        <f>MIN(J58,J38)</f>
        <v>0</v>
      </c>
      <c r="K60" s="27" t="s">
        <v>99</v>
      </c>
      <c r="M60" s="43"/>
      <c r="O60" s="37" t="s">
        <v>64</v>
      </c>
      <c r="Q60" s="35">
        <f>MIN(Q58,P24)</f>
        <v>0</v>
      </c>
      <c r="R60" s="27" t="s">
        <v>103</v>
      </c>
      <c r="T60" s="43"/>
    </row>
    <row r="61" spans="1:20" x14ac:dyDescent="0.2">
      <c r="A61" s="39" t="s">
        <v>65</v>
      </c>
      <c r="C61" s="35">
        <f>C38-C60</f>
        <v>0</v>
      </c>
      <c r="D61" s="27" t="s">
        <v>93</v>
      </c>
      <c r="F61" s="43"/>
      <c r="H61" s="37" t="s">
        <v>65</v>
      </c>
      <c r="J61" s="35">
        <f>J38-J60</f>
        <v>0</v>
      </c>
      <c r="K61" s="27" t="s">
        <v>99</v>
      </c>
      <c r="M61" s="43"/>
      <c r="O61" s="37" t="s">
        <v>65</v>
      </c>
      <c r="Q61" s="35">
        <f>P24-Q60</f>
        <v>0</v>
      </c>
      <c r="R61" s="27" t="s">
        <v>103</v>
      </c>
      <c r="T61" s="43"/>
    </row>
    <row r="62" spans="1:20" x14ac:dyDescent="0.2">
      <c r="A62" s="39"/>
      <c r="C62" s="31"/>
      <c r="F62" s="43"/>
      <c r="H62" s="37"/>
      <c r="J62" s="31"/>
      <c r="M62" s="43"/>
      <c r="O62" s="37"/>
      <c r="Q62" s="31"/>
      <c r="T62" s="43"/>
    </row>
    <row r="63" spans="1:20" x14ac:dyDescent="0.2">
      <c r="A63" s="70" t="s">
        <v>63</v>
      </c>
      <c r="C63" s="35">
        <f>C58-C60</f>
        <v>0</v>
      </c>
      <c r="D63" s="27" t="s">
        <v>85</v>
      </c>
      <c r="F63" s="43"/>
      <c r="H63" s="45" t="s">
        <v>63</v>
      </c>
      <c r="J63" s="35">
        <f>J58-J60</f>
        <v>0</v>
      </c>
      <c r="K63" s="27" t="s">
        <v>105</v>
      </c>
      <c r="M63" s="43"/>
      <c r="O63" s="45" t="s">
        <v>63</v>
      </c>
      <c r="Q63" s="35">
        <f>Q58-Q60</f>
        <v>0</v>
      </c>
      <c r="R63" s="27" t="s">
        <v>106</v>
      </c>
      <c r="T63" s="43"/>
    </row>
    <row r="64" spans="1:20" x14ac:dyDescent="0.2">
      <c r="A64" s="39"/>
      <c r="F64" s="43"/>
      <c r="H64" s="37"/>
      <c r="M64" s="43"/>
      <c r="O64" s="37"/>
      <c r="T64" s="43"/>
    </row>
    <row r="65" spans="1:20" x14ac:dyDescent="0.2">
      <c r="A65" s="39" t="s">
        <v>66</v>
      </c>
      <c r="C65" s="35">
        <f>MIN(C63,C37)</f>
        <v>0</v>
      </c>
      <c r="D65" s="27" t="s">
        <v>92</v>
      </c>
      <c r="F65" s="43"/>
      <c r="H65" s="37" t="s">
        <v>66</v>
      </c>
      <c r="J65" s="35">
        <f>MIN(J63,J37)</f>
        <v>0</v>
      </c>
      <c r="K65" s="27" t="s">
        <v>98</v>
      </c>
      <c r="M65" s="43"/>
      <c r="O65" s="37" t="s">
        <v>66</v>
      </c>
      <c r="Q65" s="35">
        <f>MIN(Q63,P23)</f>
        <v>0</v>
      </c>
      <c r="R65" s="27" t="s">
        <v>102</v>
      </c>
      <c r="T65" s="43"/>
    </row>
    <row r="66" spans="1:20" x14ac:dyDescent="0.2">
      <c r="A66" s="39" t="s">
        <v>67</v>
      </c>
      <c r="C66" s="35">
        <f>C37-C65</f>
        <v>0</v>
      </c>
      <c r="D66" s="27" t="s">
        <v>92</v>
      </c>
      <c r="F66" s="43"/>
      <c r="H66" s="37" t="s">
        <v>67</v>
      </c>
      <c r="J66" s="35">
        <f>J37-J65</f>
        <v>0</v>
      </c>
      <c r="K66" s="27" t="s">
        <v>98</v>
      </c>
      <c r="M66" s="43"/>
      <c r="O66" s="37" t="s">
        <v>67</v>
      </c>
      <c r="Q66" s="35">
        <f>P23-Q65</f>
        <v>0</v>
      </c>
      <c r="R66" s="27" t="s">
        <v>102</v>
      </c>
      <c r="T66" s="43"/>
    </row>
    <row r="67" spans="1:20" x14ac:dyDescent="0.2">
      <c r="A67" s="39"/>
      <c r="C67" s="31"/>
      <c r="F67" s="43"/>
      <c r="H67" s="37"/>
      <c r="J67" s="31"/>
      <c r="M67" s="43"/>
      <c r="O67" s="37"/>
      <c r="Q67" s="31"/>
      <c r="T67" s="43"/>
    </row>
    <row r="68" spans="1:20" x14ac:dyDescent="0.2">
      <c r="A68" s="70" t="s">
        <v>63</v>
      </c>
      <c r="C68" s="35">
        <f>C63-C65</f>
        <v>0</v>
      </c>
      <c r="D68" s="27" t="s">
        <v>85</v>
      </c>
      <c r="F68" s="43"/>
      <c r="H68" s="45" t="s">
        <v>63</v>
      </c>
      <c r="J68" s="35">
        <f>J63-J65</f>
        <v>0</v>
      </c>
      <c r="K68" s="27" t="s">
        <v>105</v>
      </c>
      <c r="M68" s="43"/>
      <c r="O68" s="45" t="s">
        <v>63</v>
      </c>
      <c r="Q68" s="35">
        <f>Q63-Q65</f>
        <v>0</v>
      </c>
      <c r="R68" s="27" t="s">
        <v>106</v>
      </c>
      <c r="T68" s="43"/>
    </row>
    <row r="69" spans="1:20" x14ac:dyDescent="0.2">
      <c r="A69" s="39"/>
      <c r="C69" s="31"/>
      <c r="F69" s="43"/>
      <c r="H69" s="37"/>
      <c r="J69" s="31"/>
      <c r="M69" s="43"/>
      <c r="O69" s="37"/>
      <c r="Q69" s="31"/>
      <c r="T69" s="43"/>
    </row>
    <row r="70" spans="1:20" x14ac:dyDescent="0.2">
      <c r="A70" s="39" t="s">
        <v>68</v>
      </c>
      <c r="C70" s="35">
        <f>MIN(C68,C46)</f>
        <v>0</v>
      </c>
      <c r="D70" s="27" t="s">
        <v>87</v>
      </c>
      <c r="F70" s="43"/>
      <c r="H70" s="37" t="s">
        <v>68</v>
      </c>
      <c r="J70" s="35">
        <f>MIN(J68,J46)</f>
        <v>0</v>
      </c>
      <c r="K70" s="27" t="s">
        <v>94</v>
      </c>
      <c r="M70" s="43"/>
      <c r="O70" s="37" t="s">
        <v>68</v>
      </c>
      <c r="Q70" s="35">
        <f>MIN(Q68,Q46)</f>
        <v>0</v>
      </c>
      <c r="R70" s="27" t="s">
        <v>100</v>
      </c>
      <c r="T70" s="43"/>
    </row>
    <row r="71" spans="1:20" x14ac:dyDescent="0.2">
      <c r="A71" s="39" t="s">
        <v>69</v>
      </c>
      <c r="C71" s="35">
        <f>C46-C70</f>
        <v>0</v>
      </c>
      <c r="D71" s="27" t="s">
        <v>87</v>
      </c>
      <c r="F71" s="43"/>
      <c r="H71" s="37" t="s">
        <v>69</v>
      </c>
      <c r="J71" s="35">
        <f>J46-J70</f>
        <v>0</v>
      </c>
      <c r="K71" s="27" t="s">
        <v>94</v>
      </c>
      <c r="M71" s="43"/>
      <c r="O71" s="37" t="s">
        <v>69</v>
      </c>
      <c r="Q71" s="35">
        <f>Q46-Q70</f>
        <v>0</v>
      </c>
      <c r="R71" s="27" t="s">
        <v>100</v>
      </c>
      <c r="T71" s="43"/>
    </row>
    <row r="72" spans="1:20" x14ac:dyDescent="0.2">
      <c r="A72" s="39"/>
      <c r="C72" s="31"/>
      <c r="F72" s="43"/>
      <c r="H72" s="37"/>
      <c r="J72" s="31"/>
      <c r="M72" s="43"/>
      <c r="O72" s="37"/>
      <c r="Q72" s="31"/>
      <c r="T72" s="43"/>
    </row>
    <row r="73" spans="1:20" x14ac:dyDescent="0.2">
      <c r="A73" s="70" t="s">
        <v>63</v>
      </c>
      <c r="C73" s="35">
        <f>C68-C70</f>
        <v>0</v>
      </c>
      <c r="D73" s="27" t="s">
        <v>85</v>
      </c>
      <c r="F73" s="43"/>
      <c r="H73" s="45" t="s">
        <v>63</v>
      </c>
      <c r="J73" s="35">
        <f>J68-J70</f>
        <v>0</v>
      </c>
      <c r="K73" s="27" t="s">
        <v>105</v>
      </c>
      <c r="M73" s="43"/>
      <c r="O73" s="45" t="s">
        <v>63</v>
      </c>
      <c r="Q73" s="35">
        <f>Q68-Q70</f>
        <v>0</v>
      </c>
      <c r="R73" s="27" t="s">
        <v>106</v>
      </c>
      <c r="T73" s="43"/>
    </row>
    <row r="74" spans="1:20" x14ac:dyDescent="0.2">
      <c r="A74" s="39"/>
      <c r="F74" s="43"/>
      <c r="H74" s="37"/>
      <c r="M74" s="43"/>
      <c r="O74" s="37"/>
      <c r="T74" s="43"/>
    </row>
    <row r="75" spans="1:20" x14ac:dyDescent="0.2">
      <c r="A75" s="39" t="s">
        <v>70</v>
      </c>
      <c r="C75" s="35">
        <f>MIN(C73,C47)</f>
        <v>0</v>
      </c>
      <c r="D75" s="27" t="s">
        <v>89</v>
      </c>
      <c r="F75" s="43"/>
      <c r="H75" s="37" t="s">
        <v>70</v>
      </c>
      <c r="J75" s="35">
        <f>MIN(J73,J47)</f>
        <v>0</v>
      </c>
      <c r="K75" s="27" t="s">
        <v>95</v>
      </c>
      <c r="M75" s="43"/>
      <c r="O75" s="37" t="s">
        <v>70</v>
      </c>
      <c r="Q75" s="35">
        <f>MIN(Q73,Q47)</f>
        <v>0</v>
      </c>
      <c r="R75" s="27" t="s">
        <v>101</v>
      </c>
      <c r="T75" s="43"/>
    </row>
    <row r="76" spans="1:20" x14ac:dyDescent="0.2">
      <c r="A76" s="39" t="s">
        <v>71</v>
      </c>
      <c r="C76" s="35">
        <f>C47-C75</f>
        <v>0</v>
      </c>
      <c r="D76" s="27" t="s">
        <v>89</v>
      </c>
      <c r="F76" s="43"/>
      <c r="H76" s="37" t="s">
        <v>71</v>
      </c>
      <c r="J76" s="35">
        <f>J47-J75</f>
        <v>0</v>
      </c>
      <c r="K76" s="27" t="s">
        <v>95</v>
      </c>
      <c r="M76" s="43"/>
      <c r="O76" s="37" t="s">
        <v>71</v>
      </c>
      <c r="Q76" s="35">
        <f>Q47-Q75</f>
        <v>0</v>
      </c>
      <c r="R76" s="27" t="s">
        <v>101</v>
      </c>
      <c r="T76" s="43"/>
    </row>
    <row r="77" spans="1:20" x14ac:dyDescent="0.2">
      <c r="A77" s="39"/>
      <c r="C77" s="31"/>
      <c r="F77" s="43"/>
      <c r="H77" s="37"/>
      <c r="J77" s="31"/>
      <c r="M77" s="43"/>
      <c r="O77" s="37"/>
      <c r="Q77" s="31"/>
      <c r="T77" s="43"/>
    </row>
    <row r="78" spans="1:20" x14ac:dyDescent="0.2">
      <c r="A78" s="70" t="s">
        <v>72</v>
      </c>
      <c r="B78" s="33"/>
      <c r="C78" s="36">
        <f>C73-C75</f>
        <v>0</v>
      </c>
      <c r="D78" s="27" t="s">
        <v>85</v>
      </c>
      <c r="F78" s="43"/>
      <c r="H78" s="45" t="s">
        <v>72</v>
      </c>
      <c r="I78" s="33"/>
      <c r="J78" s="36">
        <f>J73-J75</f>
        <v>0</v>
      </c>
      <c r="K78" s="27" t="s">
        <v>105</v>
      </c>
      <c r="M78" s="43"/>
      <c r="O78" s="45" t="s">
        <v>72</v>
      </c>
      <c r="P78" s="33"/>
      <c r="Q78" s="36">
        <f>Q73-Q75</f>
        <v>0</v>
      </c>
      <c r="R78" s="27" t="s">
        <v>106</v>
      </c>
      <c r="T78" s="43"/>
    </row>
    <row r="79" spans="1:20" ht="13.5" thickBot="1" x14ac:dyDescent="0.25">
      <c r="A79" s="77"/>
      <c r="B79" s="78"/>
      <c r="C79" s="78"/>
      <c r="D79" s="78"/>
      <c r="E79" s="78"/>
      <c r="F79" s="79"/>
      <c r="H79" s="89"/>
      <c r="I79" s="78"/>
      <c r="J79" s="78"/>
      <c r="K79" s="78"/>
      <c r="L79" s="78"/>
      <c r="M79" s="79"/>
      <c r="O79" s="89"/>
      <c r="P79" s="78"/>
      <c r="Q79" s="78"/>
      <c r="R79" s="78"/>
      <c r="S79" s="78"/>
      <c r="T79" s="79"/>
    </row>
    <row r="80" spans="1:20" x14ac:dyDescent="0.2"/>
  </sheetData>
  <sheetProtection algorithmName="SHA-512" hashValue="sS8fnbBIbS19+RsVijBUz7nd3bc5nswRjBnDgdFwkKP0pi2BqsbS1nogovAQG5tWwzDOhgT0e7sUxdPGPQS9Kg==" saltValue="6muQYfeI09L8siJsN4Y2Xg==" spinCount="100000" sheet="1"/>
  <mergeCells count="15">
    <mergeCell ref="H51:M51"/>
    <mergeCell ref="O51:T51"/>
    <mergeCell ref="A18:F18"/>
    <mergeCell ref="H18:M18"/>
    <mergeCell ref="O18:T18"/>
    <mergeCell ref="A51:F51"/>
    <mergeCell ref="A7:F7"/>
    <mergeCell ref="H7:M7"/>
    <mergeCell ref="O7:T7"/>
    <mergeCell ref="A26:F26"/>
    <mergeCell ref="A41:F41"/>
    <mergeCell ref="H26:M26"/>
    <mergeCell ref="O26:T26"/>
    <mergeCell ref="H41:M41"/>
    <mergeCell ref="O41:T41"/>
  </mergeCells>
  <dataValidations count="1">
    <dataValidation type="list" allowBlank="1" showInputMessage="1" showErrorMessage="1" sqref="D2" xr:uid="{498C4D18-7081-47D2-AB21-D0DF2AFB6ACD}">
      <formula1>"2026,2027,2028,2029,2030"</formula1>
    </dataValidation>
  </dataValidations>
  <pageMargins left="0.7" right="0.7" top="0.75" bottom="0.75" header="0.3" footer="0.3"/>
  <pageSetup paperSize="9" orientation="portrait" horizontalDpi="1200" verticalDpi="1200" r:id="rId1"/>
  <rowBreaks count="1" manualBreakCount="1">
    <brk id="4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102E0-A710-4680-A63A-51F72727F924}">
  <sheetPr>
    <tabColor rgb="FFFFFF99"/>
  </sheetPr>
  <dimension ref="A1:L45"/>
  <sheetViews>
    <sheetView zoomScaleNormal="100" workbookViewId="0">
      <selection activeCell="A4" sqref="A4"/>
    </sheetView>
  </sheetViews>
  <sheetFormatPr defaultColWidth="0" defaultRowHeight="15" zeroHeight="1" x14ac:dyDescent="0.25"/>
  <cols>
    <col min="1" max="1" width="25.5703125" customWidth="1"/>
    <col min="2" max="2" width="23" customWidth="1"/>
    <col min="3" max="3" width="12.42578125" customWidth="1"/>
    <col min="4" max="4" width="4.7109375" customWidth="1"/>
    <col min="5" max="5" width="24.85546875" customWidth="1"/>
    <col min="6" max="6" width="23.28515625" customWidth="1"/>
    <col min="7" max="7" width="14.7109375" customWidth="1"/>
    <col min="8" max="8" width="4.42578125" customWidth="1"/>
    <col min="9" max="9" width="25.5703125" customWidth="1"/>
    <col min="10" max="10" width="23.7109375" customWidth="1"/>
    <col min="11" max="11" width="13.7109375" customWidth="1"/>
    <col min="12" max="12" width="4" customWidth="1"/>
    <col min="13" max="16384" width="4" hidden="1"/>
  </cols>
  <sheetData>
    <row r="1" spans="1:12" ht="15.75" thickBot="1" x14ac:dyDescent="0.3">
      <c r="A1" s="42" t="s">
        <v>80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1"/>
    </row>
    <row r="2" spans="1:12" x14ac:dyDescent="0.25">
      <c r="A2" s="46" t="s">
        <v>49</v>
      </c>
      <c r="B2" s="47"/>
      <c r="C2" s="48"/>
      <c r="D2" s="33"/>
      <c r="E2" s="49" t="s">
        <v>38</v>
      </c>
      <c r="F2" s="50"/>
      <c r="G2" s="51"/>
      <c r="H2" s="33"/>
      <c r="I2" s="52" t="s">
        <v>39</v>
      </c>
      <c r="J2" s="53"/>
      <c r="K2" s="54"/>
      <c r="L2" s="1"/>
    </row>
    <row r="3" spans="1:12" x14ac:dyDescent="0.25">
      <c r="A3" s="37" t="s">
        <v>149</v>
      </c>
      <c r="B3" s="27" t="s">
        <v>150</v>
      </c>
      <c r="C3" s="43"/>
      <c r="D3" s="27"/>
      <c r="E3" s="37" t="s">
        <v>149</v>
      </c>
      <c r="F3" s="27" t="s">
        <v>150</v>
      </c>
      <c r="G3" s="43"/>
      <c r="H3" s="27"/>
      <c r="I3" s="37" t="s">
        <v>149</v>
      </c>
      <c r="J3" s="27" t="s">
        <v>150</v>
      </c>
      <c r="K3" s="43"/>
      <c r="L3" s="1"/>
    </row>
    <row r="4" spans="1:12" x14ac:dyDescent="0.25">
      <c r="A4" s="92">
        <f>Doelbereik!C33</f>
        <v>0</v>
      </c>
      <c r="B4" s="92">
        <f>Doelbereik!C71</f>
        <v>0</v>
      </c>
      <c r="C4" s="43" t="s">
        <v>87</v>
      </c>
      <c r="D4" s="27"/>
      <c r="E4" s="92">
        <f>Doelbereik!J33</f>
        <v>0</v>
      </c>
      <c r="F4" s="92">
        <f>Doelbereik!J71</f>
        <v>0</v>
      </c>
      <c r="G4" s="43" t="s">
        <v>94</v>
      </c>
      <c r="H4" s="27"/>
      <c r="I4" s="92">
        <f>Doelbereik!Q33</f>
        <v>0</v>
      </c>
      <c r="J4" s="92">
        <f>Doelbereik!Q71</f>
        <v>0</v>
      </c>
      <c r="K4" s="43" t="s">
        <v>100</v>
      </c>
      <c r="L4" s="1"/>
    </row>
    <row r="5" spans="1:12" x14ac:dyDescent="0.25">
      <c r="A5" s="92">
        <f>Doelbereik!C34</f>
        <v>0</v>
      </c>
      <c r="B5" s="92">
        <f>Doelbereik!C76</f>
        <v>0</v>
      </c>
      <c r="C5" s="43" t="s">
        <v>89</v>
      </c>
      <c r="D5" s="27"/>
      <c r="E5" s="92">
        <f>Doelbereik!J34</f>
        <v>0</v>
      </c>
      <c r="F5" s="92">
        <f>Doelbereik!J76</f>
        <v>0</v>
      </c>
      <c r="G5" s="43" t="s">
        <v>95</v>
      </c>
      <c r="H5" s="27"/>
      <c r="I5" s="92">
        <f>Doelbereik!Q34</f>
        <v>0</v>
      </c>
      <c r="J5" s="92">
        <f>Doelbereik!Q76</f>
        <v>0</v>
      </c>
      <c r="K5" s="43" t="s">
        <v>101</v>
      </c>
      <c r="L5" s="1"/>
    </row>
    <row r="6" spans="1:12" x14ac:dyDescent="0.25">
      <c r="A6" s="92">
        <f>Doelbereik!C35</f>
        <v>0</v>
      </c>
      <c r="B6" s="92">
        <f>Doelbereik!C53</f>
        <v>0</v>
      </c>
      <c r="C6" s="43" t="s">
        <v>90</v>
      </c>
      <c r="D6" s="27"/>
      <c r="E6" s="93" t="s">
        <v>75</v>
      </c>
      <c r="F6" s="93" t="s">
        <v>75</v>
      </c>
      <c r="G6" s="43"/>
      <c r="H6" s="27"/>
      <c r="I6" s="93" t="s">
        <v>75</v>
      </c>
      <c r="J6" s="93" t="s">
        <v>75</v>
      </c>
      <c r="K6" s="43"/>
      <c r="L6" s="1"/>
    </row>
    <row r="7" spans="1:12" x14ac:dyDescent="0.25">
      <c r="A7" s="92">
        <f>Doelbereik!C36</f>
        <v>0</v>
      </c>
      <c r="B7" s="92">
        <f>Doelbereik!C56</f>
        <v>0</v>
      </c>
      <c r="C7" s="43" t="s">
        <v>91</v>
      </c>
      <c r="D7" s="27"/>
      <c r="E7" s="92">
        <f>Doelbereik!J36</f>
        <v>0</v>
      </c>
      <c r="F7" s="92">
        <f>Doelbereik!J56</f>
        <v>0</v>
      </c>
      <c r="G7" s="43" t="s">
        <v>97</v>
      </c>
      <c r="H7" s="27"/>
      <c r="I7" s="93" t="s">
        <v>75</v>
      </c>
      <c r="J7" s="93" t="s">
        <v>75</v>
      </c>
      <c r="K7" s="43"/>
      <c r="L7" s="1"/>
    </row>
    <row r="8" spans="1:12" x14ac:dyDescent="0.25">
      <c r="A8" s="92">
        <f>Doelbereik!C37</f>
        <v>0</v>
      </c>
      <c r="B8" s="92">
        <f>Doelbereik!C66</f>
        <v>0</v>
      </c>
      <c r="C8" s="43" t="s">
        <v>92</v>
      </c>
      <c r="D8" s="27"/>
      <c r="E8" s="92">
        <f>Doelbereik!J37</f>
        <v>0</v>
      </c>
      <c r="F8" s="92">
        <f>Doelbereik!J66</f>
        <v>0</v>
      </c>
      <c r="G8" s="43" t="s">
        <v>98</v>
      </c>
      <c r="H8" s="27"/>
      <c r="I8" s="92">
        <f>Doelbereik!Q37</f>
        <v>0</v>
      </c>
      <c r="J8" s="92">
        <f>Doelbereik!Q66</f>
        <v>0</v>
      </c>
      <c r="K8" s="43" t="s">
        <v>102</v>
      </c>
      <c r="L8" s="1"/>
    </row>
    <row r="9" spans="1:12" x14ac:dyDescent="0.25">
      <c r="A9" s="92">
        <f>Doelbereik!C38</f>
        <v>0</v>
      </c>
      <c r="B9" s="92">
        <f>Doelbereik!C61</f>
        <v>0</v>
      </c>
      <c r="C9" s="43" t="s">
        <v>93</v>
      </c>
      <c r="D9" s="27"/>
      <c r="E9" s="92">
        <f>Doelbereik!J38</f>
        <v>0</v>
      </c>
      <c r="F9" s="92">
        <f>Doelbereik!J61</f>
        <v>0</v>
      </c>
      <c r="G9" s="43" t="s">
        <v>99</v>
      </c>
      <c r="H9" s="27"/>
      <c r="I9" s="92">
        <f>Doelbereik!Q38</f>
        <v>0</v>
      </c>
      <c r="J9" s="92">
        <f>Doelbereik!Q61</f>
        <v>0</v>
      </c>
      <c r="K9" s="43" t="s">
        <v>103</v>
      </c>
      <c r="L9" s="1"/>
    </row>
    <row r="10" spans="1:12" x14ac:dyDescent="0.25">
      <c r="A10" s="37"/>
      <c r="B10" s="27"/>
      <c r="C10" s="43"/>
      <c r="D10" s="27"/>
      <c r="E10" s="37"/>
      <c r="F10" s="27"/>
      <c r="G10" s="43"/>
      <c r="H10" s="27"/>
      <c r="I10" s="37"/>
      <c r="J10" s="27"/>
      <c r="K10" s="43"/>
      <c r="L10" s="1"/>
    </row>
    <row r="11" spans="1:12" x14ac:dyDescent="0.25">
      <c r="A11" s="37" t="s">
        <v>77</v>
      </c>
      <c r="B11" s="27"/>
      <c r="C11" s="43"/>
      <c r="D11" s="27"/>
      <c r="E11" s="37" t="s">
        <v>77</v>
      </c>
      <c r="F11" s="27"/>
      <c r="G11" s="43"/>
      <c r="H11" s="27"/>
      <c r="I11" s="37" t="s">
        <v>77</v>
      </c>
      <c r="J11" s="27"/>
      <c r="K11" s="43"/>
      <c r="L11" s="1"/>
    </row>
    <row r="12" spans="1:12" x14ac:dyDescent="0.25">
      <c r="A12" s="92">
        <f>Doelbereik!C48</f>
        <v>0</v>
      </c>
      <c r="B12" s="27" t="s">
        <v>87</v>
      </c>
      <c r="C12" s="43"/>
      <c r="D12" s="27"/>
      <c r="E12" s="92">
        <f>Doelbereik!J48</f>
        <v>0</v>
      </c>
      <c r="F12" s="27" t="s">
        <v>94</v>
      </c>
      <c r="G12" s="43"/>
      <c r="H12" s="27"/>
      <c r="I12" s="92">
        <f>Doelbereik!Q48</f>
        <v>0</v>
      </c>
      <c r="J12" s="27" t="s">
        <v>100</v>
      </c>
      <c r="K12" s="43"/>
      <c r="L12" s="1"/>
    </row>
    <row r="13" spans="1:12" x14ac:dyDescent="0.25">
      <c r="A13" s="92">
        <f>Doelbereik!C49</f>
        <v>0</v>
      </c>
      <c r="B13" s="27" t="s">
        <v>114</v>
      </c>
      <c r="C13" s="43"/>
      <c r="D13" s="27"/>
      <c r="E13" s="92">
        <f>Doelbereik!J49</f>
        <v>0</v>
      </c>
      <c r="F13" s="27" t="s">
        <v>115</v>
      </c>
      <c r="G13" s="43"/>
      <c r="H13" s="27"/>
      <c r="I13" s="92">
        <f>Doelbereik!Q49</f>
        <v>0</v>
      </c>
      <c r="J13" s="27" t="s">
        <v>113</v>
      </c>
      <c r="K13" s="43"/>
      <c r="L13" s="1"/>
    </row>
    <row r="14" spans="1:12" x14ac:dyDescent="0.25">
      <c r="A14" s="37"/>
      <c r="B14" s="27"/>
      <c r="C14" s="43"/>
      <c r="D14" s="27"/>
      <c r="E14" s="37"/>
      <c r="F14" s="27"/>
      <c r="G14" s="43"/>
      <c r="H14" s="27"/>
      <c r="I14" s="37"/>
      <c r="J14" s="27"/>
      <c r="K14" s="43"/>
      <c r="L14" s="1"/>
    </row>
    <row r="15" spans="1:12" x14ac:dyDescent="0.25">
      <c r="A15" s="37" t="s">
        <v>78</v>
      </c>
      <c r="B15" s="27"/>
      <c r="C15" s="43"/>
      <c r="D15" s="27"/>
      <c r="E15" s="37" t="s">
        <v>78</v>
      </c>
      <c r="F15" s="27"/>
      <c r="G15" s="43"/>
      <c r="H15" s="27"/>
      <c r="I15" s="37" t="s">
        <v>78</v>
      </c>
      <c r="J15" s="27"/>
      <c r="K15" s="43"/>
      <c r="L15" s="1"/>
    </row>
    <row r="16" spans="1:12" x14ac:dyDescent="0.25">
      <c r="A16" s="92">
        <f>Doelbereik!C78</f>
        <v>0</v>
      </c>
      <c r="B16" s="27" t="s">
        <v>85</v>
      </c>
      <c r="C16" s="43"/>
      <c r="D16" s="27"/>
      <c r="E16" s="92">
        <f>Doelbereik!J78</f>
        <v>0</v>
      </c>
      <c r="F16" s="27" t="s">
        <v>105</v>
      </c>
      <c r="G16" s="43"/>
      <c r="H16" s="27"/>
      <c r="I16" s="92">
        <f>Doelbereik!Q78</f>
        <v>0</v>
      </c>
      <c r="J16" s="27" t="s">
        <v>106</v>
      </c>
      <c r="K16" s="43"/>
      <c r="L16" s="1"/>
    </row>
    <row r="17" spans="1:12" x14ac:dyDescent="0.25">
      <c r="A17" s="37"/>
      <c r="B17" s="27"/>
      <c r="C17" s="43"/>
      <c r="D17" s="27"/>
      <c r="E17" s="37"/>
      <c r="F17" s="27"/>
      <c r="G17" s="43"/>
      <c r="H17" s="27"/>
      <c r="I17" s="37"/>
      <c r="J17" s="27"/>
      <c r="K17" s="43"/>
      <c r="L17" s="1"/>
    </row>
    <row r="18" spans="1:12" x14ac:dyDescent="0.25">
      <c r="A18" s="44" t="s">
        <v>119</v>
      </c>
      <c r="B18" s="27"/>
      <c r="C18" s="43"/>
      <c r="D18" s="27"/>
      <c r="E18" s="44" t="s">
        <v>119</v>
      </c>
      <c r="F18" s="27"/>
      <c r="G18" s="43"/>
      <c r="H18" s="27"/>
      <c r="I18" s="44" t="s">
        <v>119</v>
      </c>
      <c r="J18" s="31"/>
      <c r="K18" s="43"/>
      <c r="L18" s="1"/>
    </row>
    <row r="19" spans="1:12" x14ac:dyDescent="0.25">
      <c r="A19" s="93" t="s">
        <v>75</v>
      </c>
      <c r="B19" s="27" t="s">
        <v>76</v>
      </c>
      <c r="C19" s="43"/>
      <c r="D19" s="27"/>
      <c r="E19" s="92">
        <f>Doelbereik!I30</f>
        <v>0</v>
      </c>
      <c r="F19" s="27" t="s">
        <v>76</v>
      </c>
      <c r="G19" s="43"/>
      <c r="H19" s="27"/>
      <c r="I19" s="92">
        <f>Doelbereik!P30</f>
        <v>0</v>
      </c>
      <c r="J19" s="31" t="s">
        <v>76</v>
      </c>
      <c r="K19" s="43"/>
      <c r="L19" s="1"/>
    </row>
    <row r="20" spans="1:12" x14ac:dyDescent="0.25">
      <c r="A20" s="44"/>
      <c r="B20" s="27"/>
      <c r="C20" s="43"/>
      <c r="D20" s="27"/>
      <c r="E20" s="44"/>
      <c r="F20" s="27"/>
      <c r="G20" s="43"/>
      <c r="H20" s="27"/>
      <c r="I20" s="37"/>
      <c r="J20" s="31"/>
      <c r="K20" s="43"/>
      <c r="L20" s="1"/>
    </row>
    <row r="21" spans="1:12" x14ac:dyDescent="0.25">
      <c r="A21" s="45" t="s">
        <v>79</v>
      </c>
      <c r="B21" s="27"/>
      <c r="C21" s="43"/>
      <c r="D21" s="27"/>
      <c r="E21" s="45" t="s">
        <v>79</v>
      </c>
      <c r="F21" s="27"/>
      <c r="G21" s="43"/>
      <c r="H21" s="27"/>
      <c r="I21" s="45" t="s">
        <v>79</v>
      </c>
      <c r="J21" s="27"/>
      <c r="K21" s="43"/>
      <c r="L21" s="1"/>
    </row>
    <row r="22" spans="1:12" x14ac:dyDescent="0.25">
      <c r="A22" s="92">
        <f>Doelbereik!B35-Doelbereik!C52</f>
        <v>0</v>
      </c>
      <c r="B22" s="27" t="s">
        <v>90</v>
      </c>
      <c r="C22" s="43"/>
      <c r="D22" s="27"/>
      <c r="E22" s="93" t="s">
        <v>75</v>
      </c>
      <c r="F22" s="27" t="s">
        <v>22</v>
      </c>
      <c r="G22" s="43"/>
      <c r="H22" s="27"/>
      <c r="I22" s="93" t="s">
        <v>75</v>
      </c>
      <c r="J22" s="27" t="s">
        <v>22</v>
      </c>
      <c r="K22" s="43"/>
      <c r="L22" s="1"/>
    </row>
    <row r="23" spans="1:12" x14ac:dyDescent="0.25">
      <c r="A23" s="92">
        <f>Doelbereik!B36-Doelbereik!C55</f>
        <v>0</v>
      </c>
      <c r="B23" s="27" t="s">
        <v>91</v>
      </c>
      <c r="C23" s="43"/>
      <c r="D23" s="27"/>
      <c r="E23" s="92">
        <f>Doelbereik!I36-Doelbereik!J55</f>
        <v>0</v>
      </c>
      <c r="F23" s="27" t="s">
        <v>23</v>
      </c>
      <c r="G23" s="43"/>
      <c r="H23" s="27"/>
      <c r="I23" s="93" t="s">
        <v>75</v>
      </c>
      <c r="J23" s="27" t="s">
        <v>23</v>
      </c>
      <c r="K23" s="43"/>
      <c r="L23" s="1"/>
    </row>
    <row r="24" spans="1:12" x14ac:dyDescent="0.25">
      <c r="A24" s="37"/>
      <c r="B24" s="27"/>
      <c r="C24" s="43"/>
      <c r="D24" s="27"/>
      <c r="E24" s="37"/>
      <c r="F24" s="27"/>
      <c r="G24" s="43"/>
      <c r="H24" s="27"/>
      <c r="I24" s="37"/>
      <c r="J24" s="27"/>
      <c r="K24" s="43"/>
      <c r="L24" s="1"/>
    </row>
    <row r="25" spans="1:12" x14ac:dyDescent="0.25">
      <c r="A25" s="45" t="s">
        <v>116</v>
      </c>
      <c r="B25" s="27"/>
      <c r="C25" s="43"/>
      <c r="D25" s="27"/>
      <c r="E25" s="45" t="s">
        <v>117</v>
      </c>
      <c r="F25" s="27"/>
      <c r="G25" s="43"/>
      <c r="H25" s="27"/>
      <c r="I25" s="45" t="s">
        <v>118</v>
      </c>
      <c r="J25" s="27"/>
      <c r="K25" s="43"/>
      <c r="L25" s="1"/>
    </row>
    <row r="26" spans="1:12" ht="15.75" thickBot="1" x14ac:dyDescent="0.3">
      <c r="A26" s="41"/>
      <c r="B26" s="20"/>
      <c r="C26" s="21"/>
      <c r="D26" s="1"/>
      <c r="E26" s="41"/>
      <c r="F26" s="20"/>
      <c r="G26" s="21"/>
      <c r="H26" s="1"/>
      <c r="I26" s="41"/>
      <c r="J26" s="20"/>
      <c r="K26" s="21"/>
      <c r="L26" s="1"/>
    </row>
    <row r="27" spans="1:1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33" customFormat="1" hidden="1" x14ac:dyDescent="0.25"/>
    <row r="34" customFormat="1" hidden="1" x14ac:dyDescent="0.25"/>
    <row r="35" customFormat="1" hidden="1" x14ac:dyDescent="0.25"/>
    <row r="36" customFormat="1" hidden="1" x14ac:dyDescent="0.25"/>
    <row r="37" customFormat="1" hidden="1" x14ac:dyDescent="0.25"/>
    <row r="38" customFormat="1" hidden="1" x14ac:dyDescent="0.25"/>
    <row r="39" customFormat="1" hidden="1" x14ac:dyDescent="0.25"/>
    <row r="40" customFormat="1" hidden="1" x14ac:dyDescent="0.25"/>
    <row r="41" customFormat="1" hidden="1" x14ac:dyDescent="0.25"/>
    <row r="42" customFormat="1" hidden="1" x14ac:dyDescent="0.25"/>
    <row r="43" customFormat="1" hidden="1" x14ac:dyDescent="0.25"/>
    <row r="44" customFormat="1" hidden="1" x14ac:dyDescent="0.25"/>
    <row r="45" customFormat="1" hidden="1" x14ac:dyDescent="0.25"/>
  </sheetData>
  <sheetProtection algorithmName="SHA-512" hashValue="64ChpL5H5kjwh6Y3eyt5J4KwtVU3ot3Si42Uk4EF3RsHAv9q5MSaymFaUxbXoDFM4sIs4WqAA5y8MfM0iFHmtA==" saltValue="Z6Yo+fA21CxYPZjR9oF5Ng==" spinCount="100000" sheet="1" objects="1" scenarios="1"/>
  <pageMargins left="0.7" right="0.7" top="0.75" bottom="0.75" header="0.3" footer="0.3"/>
  <pageSetup paperSize="9" orientation="portrait" horizontalDpi="1200" verticalDpi="1200" r:id="rId1"/>
</worksheet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2</vt:i4>
      </vt:variant>
    </vt:vector>
  </HeadingPairs>
  <TitlesOfParts>
    <vt:vector size="8" baseType="lpstr">
      <vt:lpstr>Toelichting</vt:lpstr>
      <vt:lpstr>Hoogte BTV</vt:lpstr>
      <vt:lpstr>Eenheid - Brandstoffen</vt:lpstr>
      <vt:lpstr>Invultabel leveringen</vt:lpstr>
      <vt:lpstr>Doelbereik</vt:lpstr>
      <vt:lpstr>Eind overzicht</vt:lpstr>
      <vt:lpstr>'Hoogte BTV'!Afdrukbereik</vt:lpstr>
      <vt:lpstr>Toelichting!Afdrukbereik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Voorbeeld CO2 berekening</dc:title>
  <dc:creator>Rijksdienst voor Ondernemend Nederland</dc:creator>
  <cp:lastModifiedBy>Copier, W.J. (Wim)</cp:lastModifiedBy>
  <dcterms:created xsi:type="dcterms:W3CDTF">2025-07-01T06:59:15Z</dcterms:created>
  <dcterms:modified xsi:type="dcterms:W3CDTF">2025-10-28T15:21:29Z</dcterms:modified>
</cp:coreProperties>
</file>