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SDE-SCE\november\"/>
    </mc:Choice>
  </mc:AlternateContent>
  <xr:revisionPtr revIDLastSave="0" documentId="14_{151CCDFD-CA25-4286-BF27-21518362538E}" xr6:coauthVersionLast="47" xr6:coauthVersionMax="47" xr10:uidLastSave="{00000000-0000-0000-0000-000000000000}"/>
  <workbookProtection workbookAlgorithmName="SHA-512" workbookHashValue="pfMw+t+p92nM4NQchlrGf+rQ66AOteqoOOE1sNowN2lj5orDhZ+SaGvKiuEvb3dv503/0bVuxeypJorC+gH73A==" workbookSaltValue="gXU5xn/z9l/ndkD6VWc2Nw==" workbookSpinCount="100000" lockStructure="1"/>
  <bookViews>
    <workbookView xWindow="-120" yWindow="-120" windowWidth="29040" windowHeight="15840" xr2:uid="{F9BD99A1-C4E6-41A5-B2CA-4D19B4B6F0F9}"/>
  </bookViews>
  <sheets>
    <sheet name="Uw productie-installatie" sheetId="19" r:id="rId1"/>
    <sheet name="Resultaten" sheetId="28" state="hidden" r:id="rId2"/>
    <sheet name="Correcties" sheetId="29" state="hidden" r:id="rId3"/>
    <sheet name="Hulpblad" sheetId="25" state="hidden" r:id="rId4"/>
  </sheets>
  <definedNames>
    <definedName name="_xlnm._FilterDatabase" localSheetId="1" hidden="1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8" l="1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2" i="28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C7" i="25"/>
  <c r="A16" i="25"/>
  <c r="C16" i="25"/>
  <c r="A15" i="25"/>
  <c r="C15" i="25"/>
  <c r="C17" i="25"/>
  <c r="C19" i="25"/>
  <c r="A45" i="25"/>
  <c r="C45" i="25"/>
  <c r="A46" i="25"/>
  <c r="C46" i="25"/>
  <c r="A47" i="25"/>
  <c r="C47" i="25"/>
  <c r="A48" i="25"/>
  <c r="C48" i="25"/>
  <c r="A49" i="25"/>
  <c r="C49" i="25"/>
  <c r="A50" i="25"/>
  <c r="C50" i="25"/>
  <c r="A51" i="25"/>
  <c r="C51" i="25"/>
  <c r="A32" i="25"/>
  <c r="C32" i="25"/>
  <c r="A33" i="25"/>
  <c r="C33" i="25"/>
  <c r="A34" i="25"/>
  <c r="C34" i="25"/>
  <c r="A35" i="25"/>
  <c r="C35" i="25"/>
  <c r="A36" i="25"/>
  <c r="C36" i="25"/>
  <c r="A37" i="25"/>
  <c r="C37" i="25"/>
  <c r="A38" i="25"/>
  <c r="C38" i="25"/>
  <c r="A39" i="25"/>
  <c r="C39" i="25"/>
  <c r="A40" i="25"/>
  <c r="C40" i="25"/>
  <c r="A41" i="25"/>
  <c r="C41" i="25"/>
  <c r="A42" i="25"/>
  <c r="C42" i="25"/>
  <c r="A43" i="25"/>
  <c r="C43" i="25"/>
  <c r="A44" i="25"/>
  <c r="C44" i="25"/>
  <c r="A31" i="25"/>
  <c r="C31" i="25"/>
  <c r="C52" i="25"/>
  <c r="B13" i="19" s="1"/>
  <c r="C54" i="25"/>
  <c r="C20" i="19" l="1"/>
  <c r="B20" i="19"/>
  <c r="C28" i="19"/>
  <c r="C27" i="19"/>
  <c r="C26" i="19"/>
  <c r="B26" i="19"/>
  <c r="F26" i="19" s="1"/>
  <c r="C25" i="19"/>
  <c r="C17" i="19"/>
  <c r="C16" i="19"/>
  <c r="C22" i="19" s="1"/>
  <c r="B16" i="19"/>
  <c r="B27" i="19" s="1"/>
  <c r="F27" i="19" s="1"/>
  <c r="A25" i="19" l="1"/>
  <c r="F20" i="19"/>
  <c r="D20" i="19"/>
  <c r="F16" i="19"/>
  <c r="D16" i="19"/>
  <c r="B28" i="19"/>
  <c r="F28" i="19" s="1"/>
  <c r="B25" i="19"/>
  <c r="F25" i="19" s="1"/>
</calcChain>
</file>

<file path=xl/sharedStrings.xml><?xml version="1.0" encoding="utf-8"?>
<sst xmlns="http://schemas.openxmlformats.org/spreadsheetml/2006/main" count="1276" uniqueCount="267">
  <si>
    <t xml:space="preserve">U kiest voor de categorie: </t>
  </si>
  <si>
    <t>Disclaimer</t>
  </si>
  <si>
    <t>Hoofdthema productie-installaties</t>
  </si>
  <si>
    <t>Regelingen keuzelijst</t>
  </si>
  <si>
    <t>SCE2021</t>
  </si>
  <si>
    <t>SCE2022</t>
  </si>
  <si>
    <t>SCE2023</t>
  </si>
  <si>
    <t>SCE2024</t>
  </si>
  <si>
    <t>SCE2025</t>
  </si>
  <si>
    <t>Subsidieregeling</t>
  </si>
  <si>
    <t xml:space="preserve">Toelichting </t>
  </si>
  <si>
    <t>Vervolgkeuzelijst hoofdthema op basis van gekozen subsidieregeling</t>
  </si>
  <si>
    <t>GVO_ID</t>
  </si>
  <si>
    <t>Basisprijs</t>
  </si>
  <si>
    <t>Artikel</t>
  </si>
  <si>
    <t>1.1</t>
  </si>
  <si>
    <t>6.1</t>
  </si>
  <si>
    <t>Artikel 3, eerste lid, onderdeel a</t>
  </si>
  <si>
    <t>Artikel 3, eerste lid, onderdeel b</t>
  </si>
  <si>
    <t>4.1</t>
  </si>
  <si>
    <t>Zonne-energie, kleinverbruikers-aansluiting</t>
  </si>
  <si>
    <t>Artikel 3, onderdeel a</t>
  </si>
  <si>
    <t>Zonne-energie, grootverbruikers-aansluiting netlevering</t>
  </si>
  <si>
    <t>Artikel 3, onderdeel b</t>
  </si>
  <si>
    <t>Zonne-energie, grootverbruikers-aansluiting niet-netlevering</t>
  </si>
  <si>
    <t>7.1</t>
  </si>
  <si>
    <t>Windenergie, kleinverbruikers-aansluiting, ≥ 8,5 m/s</t>
  </si>
  <si>
    <t>Artikel 3, onderdeel c, subonderdeel i</t>
  </si>
  <si>
    <t>Windenergie, kleinverbruikers-aansluiting, ≥ 8,0 en &lt; 8,5 m/s</t>
  </si>
  <si>
    <t>Artikel 3, onderdeel c, subonderdeel ii</t>
  </si>
  <si>
    <t>Windenergie, kleinverbruikers-aansluiting, ≥ 7,5 en &lt; 8,0 m/s</t>
  </si>
  <si>
    <t>Artikel 3, onderdeel c, subonderdeel iii</t>
  </si>
  <si>
    <t>Windenergie, kleinverbruikers-aansluiting, ≥ 7,0 en &lt; 7,5 m/s</t>
  </si>
  <si>
    <t>Artikel 3, onderdeel c, subonderdeel iv</t>
  </si>
  <si>
    <t>Windenergie, kleinverbruikers-aansluiting, ≥ 6,75 en &lt; 7,0 m/s</t>
  </si>
  <si>
    <t>Artikel 3, onderdeel c, subonderdeel v</t>
  </si>
  <si>
    <t>Windenergie, kleinverbruikers-aansluiting, &lt; 6,75 m/s</t>
  </si>
  <si>
    <t>Artikel 3, onderdeel c, subonderdeel vi</t>
  </si>
  <si>
    <t>Windenergie, grootverbruikers-aansluiting, ≥ 8,5 m/s</t>
  </si>
  <si>
    <t>Artikel 3, onderdeel d, subonderdeel i</t>
  </si>
  <si>
    <t>Windenergie, grootverbruikers-aansluiting, ≥ 8,0 en &lt; 8,5 m/s</t>
  </si>
  <si>
    <t>Artikel 3, onderdeel d, subonderdeel ii</t>
  </si>
  <si>
    <t>Windenergie, grootverbruikers-aansluiting, ≥ 7,5 en &lt; 8,0 m/s</t>
  </si>
  <si>
    <t>Artikel 3, onderdeel d, subonderdeel iii</t>
  </si>
  <si>
    <t>Windenergie, grootverbruikers-aansluiting, ≥ 7,0 en &lt; 7,5 m/s</t>
  </si>
  <si>
    <t>Artikel 3, onderdeel d, subonderdeel iv</t>
  </si>
  <si>
    <t>Windenergie, grootverbruikers-aansluiting, ≥ 6,75 en &lt; 7,0 m/s</t>
  </si>
  <si>
    <t>Artikel 3, onderdeel d, subonderdeel v</t>
  </si>
  <si>
    <t>Windenergie, grootverbruikers-aansluiting, &lt; 6,75 m/s</t>
  </si>
  <si>
    <t>Artikel 3, onderdeel d, subonderdeel vi</t>
  </si>
  <si>
    <t>Artikel 3, onderdeel e</t>
  </si>
  <si>
    <t>Artikel 3, onderdeel f</t>
  </si>
  <si>
    <t>Zonne-energie, grootverbruikers-aansluiting (netlevering)</t>
  </si>
  <si>
    <t>Zonne-energie, grootverbruikers-aansluiting (niet-netlevering)</t>
  </si>
  <si>
    <t>Windenergie, kleinverbruikers-aansluiting</t>
  </si>
  <si>
    <t>Artikel 3, onderdeel c</t>
  </si>
  <si>
    <t>Windenergie, grootverbruikers-aansluiting, ≥ 8,5 m/s</t>
  </si>
  <si>
    <t>Windenergie, grootverbruikers-aansluiting, ≥ 8,0 en &lt; 8,5 m/s</t>
  </si>
  <si>
    <t>Windenergie, grootverbruikers-aansluiting, ≥ 7,5 en &lt; 8,0 m/s</t>
  </si>
  <si>
    <t>Windenergie, grootverbruikers-aansluiting, ≥ 7,0 en &lt; 7,5 m/s</t>
  </si>
  <si>
    <t>Windenergie, grootverbruikers-aansluiting, ≥ 6,75 en &lt; 7,0 m/s</t>
  </si>
  <si>
    <t>Windenergie, grootverbruikers-aansluiting, &lt; 6,75 m/s</t>
  </si>
  <si>
    <t>1.3</t>
  </si>
  <si>
    <t>4.3</t>
  </si>
  <si>
    <t>6.3</t>
  </si>
  <si>
    <t>7.3</t>
  </si>
  <si>
    <t>8.3</t>
  </si>
  <si>
    <t>8.1</t>
  </si>
  <si>
    <t>Waterkracht kleinverbruikersaansluiting ≥ 15 kW en ≤ 100 kW</t>
  </si>
  <si>
    <t>Waterkracht grootverbruikersaansluiting ≥ 15 kW en ≤ 150 kW</t>
  </si>
  <si>
    <t>Zonne-energie, kleinverbruikers-aansluiting, ≥ 15 kWp en ≤ 100 kWp (netlevering)</t>
  </si>
  <si>
    <t>Zonne-energie, grootverbruikers-aansluiting, ≥ 15 kWp en &lt; 500 kWp (netlevering)</t>
  </si>
  <si>
    <t>Zonne-energie, grootverbruikers-aansluiting, ≥ 15 kWp en &lt; 500 kWp (niet-netlevering)</t>
  </si>
  <si>
    <t>Zonne-energie, grootverbruikers-aansluiting, gebouwgebonden, ≥ 500 kWp en ≤ 6 MWp (netlevering)</t>
  </si>
  <si>
    <t>Zonne-energie, grootverbruikers-aansluiting, gebouwgebonden, ≥ 500 kWp en ≤ 6 MWp (niet-netlevering)</t>
  </si>
  <si>
    <t>Zonne-energie, grootverbruikers-aansluiting, drijvend op water, ≥ 500 kWp en ≤ 6 MWp (netlevering)</t>
  </si>
  <si>
    <t>Zonne-energie, grootverbruikers-aansluiting, drijvend op water, ≥ 500 kWp en ≤ 6 MWp (niet-netlevering)</t>
  </si>
  <si>
    <t>Zonne-energie, grootverbruikers-aansluiting, grondgebonden, ≥ 500 kWp en ≤ 6 MWp (netlevering)</t>
  </si>
  <si>
    <t>Zonne-energie, grootverbruikers-aansluiting, grondgebonden, ≥ 500 kWp en ≤ 6 MWp (niet-netlevering)</t>
  </si>
  <si>
    <t>Windenergie, kleinverbruikers-aansluiting, ≥ 15 kW en ≤ 100 KW</t>
  </si>
  <si>
    <t>Windenergie, grootverbruikers-aansluiting, ≥ 15 kW en &lt; 1 MW, ≥ 8,5 m/s</t>
  </si>
  <si>
    <t>Windenergie, grootverbruikers-aansluiting, ≥ 15 kW en &lt; 1 MW, ≥ 8,0 en &lt; 8,5 m/s</t>
  </si>
  <si>
    <t>Windenergie, grootverbruikers-aansluiting, ≥ 15 kW en &lt; 1 MW, ≥ 7,5 en &lt; 8,0 m/s</t>
  </si>
  <si>
    <t>Windenergie, grootverbruikers-aansluiting, ≥ 15 kW en &lt; 1 MW, ≥ 7,0 en &lt; 7,5 m/s</t>
  </si>
  <si>
    <t>Windenergie, grootverbruikers-aansluiting, ≥ 15 kW en &lt; 1 MW, ≥ 6,75 en &lt; 7,0 m/s</t>
  </si>
  <si>
    <t>Windenergie, grootverbruikers-aansluiting, ≥ 15 kW en &lt; 1 MW, &lt; 6,75 m/s</t>
  </si>
  <si>
    <t>Windenergie, grootverbruikers-aansluiting, ≥ 1 MW en ≤ 6 MW, ≥ 8,5 m/s</t>
  </si>
  <si>
    <t>Windenergie, grootverbruikers-aansluiting, ≥ 1 MW en ≤ 6 MW, ≥ 8,0 en &lt; 8,5 m/s</t>
  </si>
  <si>
    <t>Windenergie, grootverbruikers-aansluiting, ≥ 1 MW en ≤ 6 MW, ≥ 7,5 en &lt; 8,0 m/s</t>
  </si>
  <si>
    <t>Windenergie, grootverbruikers-aansluiting, ≥ 1 MW en ≤ 6 MW, ≥ 7,0 en &lt; 7,5 m/s</t>
  </si>
  <si>
    <t>Windenergie, grootverbruikers-aansluiting, ≥ 1 MW en ≤ 6MW, ≥ 6,75 en &lt; 7,0 m/s</t>
  </si>
  <si>
    <t>Windenergie, grootverbruikers-aansluiting, ≥ 1 MW en ≤ 6 MW, &lt; 6,75 m/s</t>
  </si>
  <si>
    <t>Waterkracht, kleinverbruikers-aansluiting, ≥ 15 kW en ≤ 100 kW</t>
  </si>
  <si>
    <t>Waterkracht, grootverbruikers-aansluiting, ≥ 15 kW en ≤ 150 kW</t>
  </si>
  <si>
    <t xml:space="preserve">Zonne-energie, grootverbruikers-aansluiting, gebouwgebonden, ≥ 500 kWp en ≤ 6 MWp (netlevering) </t>
  </si>
  <si>
    <t>Zonne-energie, grootverbruikers-aansluiting, grondgebonden, natuurinclusief, ≥ 500 kWp en ≤ 6 MWp (netlevering)</t>
  </si>
  <si>
    <t>Zonne-energie, grootverbruikers-aansluiting, grondgebonden, natuurinclusief, ≥ 500 kWp en ≤ 6 MWp (niet-netlevering)</t>
  </si>
  <si>
    <t>Categorie</t>
  </si>
  <si>
    <t>Openstellings-ronde</t>
  </si>
  <si>
    <t>Methode_ID (productprijs, certificaten, ETS)</t>
  </si>
  <si>
    <t>Productprijs Afgerond</t>
  </si>
  <si>
    <t>(6.1/6/0)</t>
  </si>
  <si>
    <t>(7.1/0/0)</t>
  </si>
  <si>
    <t>(4.1/4/0)</t>
  </si>
  <si>
    <t>(1.1/1/0)</t>
  </si>
  <si>
    <t>(4.3/4/0)</t>
  </si>
  <si>
    <t>(6.3/6/0)</t>
  </si>
  <si>
    <t>(7.3/0/0)</t>
  </si>
  <si>
    <t>(8.3/0/0)</t>
  </si>
  <si>
    <t>(8.1/0/0)</t>
  </si>
  <si>
    <t>Berekeningswijzen productprijzen</t>
  </si>
  <si>
    <t>Voorlopig correctiebedrag 2026</t>
  </si>
  <si>
    <t>Methode-ID</t>
  </si>
  <si>
    <t>Omschrijving</t>
  </si>
  <si>
    <t>Waarde</t>
  </si>
  <si>
    <t>Formule</t>
  </si>
  <si>
    <t>Elektriciteit</t>
  </si>
  <si>
    <t>Berekeningswijzen overige correcties: GvO</t>
  </si>
  <si>
    <t>Voorlopige correcties 2026</t>
  </si>
  <si>
    <t>Type bate</t>
  </si>
  <si>
    <t>Berekeningswijze</t>
  </si>
  <si>
    <t>Elektriciteit-overig-hernieuwbaar</t>
  </si>
  <si>
    <t>GvO</t>
  </si>
  <si>
    <t>GVO_e_o</t>
  </si>
  <si>
    <t>Elektriciteit-WOL</t>
  </si>
  <si>
    <t>GVO_e</t>
  </si>
  <si>
    <t>Elektriciteit-ZonPV-netlevering</t>
  </si>
  <si>
    <t>Eenheid</t>
  </si>
  <si>
    <t>Parameterwaardes</t>
  </si>
  <si>
    <t>Parameter</t>
  </si>
  <si>
    <t>Recent</t>
  </si>
  <si>
    <t>€/kWh</t>
  </si>
  <si>
    <t>transport</t>
  </si>
  <si>
    <t>EB3_e</t>
  </si>
  <si>
    <t>Energiebelasting elektriciteit, 3e schijf</t>
  </si>
  <si>
    <t>Garantie van Oorsprong voor overige hernieuwbare elektriciteit</t>
  </si>
  <si>
    <t>€/kWhe</t>
  </si>
  <si>
    <t>Garantie van Oorsprong voor elektriciteit voor zon en wind</t>
  </si>
  <si>
    <t>Samengestelde hoofdcategorie</t>
  </si>
  <si>
    <t>Reken-ID productprijs</t>
  </si>
  <si>
    <t>Samengestelde categorienaam</t>
  </si>
  <si>
    <t>Samengestelde categorie</t>
  </si>
  <si>
    <t xml:space="preserve">Hoewel deze Rekentool voorlopige correctiebedragen 2026 met de grootst mogelijke zorg is samengesteld kan Rijksdienst voor Ondernemend Nederland (RVO) geen enkele aansprakelijkheid aanvaarden voor eventuele fouten.  </t>
  </si>
  <si>
    <t>Omschrijving ID</t>
  </si>
  <si>
    <t>Reken-ID, vastgestelde waarde, omschrijving ID en formule</t>
  </si>
  <si>
    <t>Geen GvO correctie</t>
  </si>
  <si>
    <t>A. Productprijs:  voorlopige correctie 2026</t>
  </si>
  <si>
    <t>EPEX-prijs</t>
  </si>
  <si>
    <t xml:space="preserve">Categorie productie-installatie  
</t>
  </si>
  <si>
    <t>AFRONDING</t>
  </si>
  <si>
    <t>-</t>
  </si>
  <si>
    <t>Variabele</t>
  </si>
  <si>
    <t>EB3 elektriciteit</t>
  </si>
  <si>
    <t>Basisprijs (= ondergrens voor productprijs)</t>
  </si>
  <si>
    <t>Artikel 3, eerste lid, onderdeel d, subonderdeel i</t>
  </si>
  <si>
    <t>Artikel 3, eerste lid, onderdeel c</t>
  </si>
  <si>
    <t>Artikel 3, eerste lid, onderdeel d, subonderdeel ii</t>
  </si>
  <si>
    <t>Artikel 3, eerste lid, onderdeel d, subonderdeel iii</t>
  </si>
  <si>
    <t>Artikel 3, eerste lid, onderdeel d, subonderdeel iv</t>
  </si>
  <si>
    <t>Artikel 3, eerste lid, onderdeel d, subonderdeel v</t>
  </si>
  <si>
    <t>Artikel 3, eerste lid, onderdeel d, subonderdeel vi</t>
  </si>
  <si>
    <t>Artikel 3, eerste lid, onderdeel e</t>
  </si>
  <si>
    <t>Artikel 3, eerste lid, onderdeel f</t>
  </si>
  <si>
    <t>Artikel 3, eerste lid, onderdeel d</t>
  </si>
  <si>
    <t>Artikel 3, eerste lid, onderdeel g, subonderdeel 1°</t>
  </si>
  <si>
    <t>Artikel 3, eerste lid, onderdeel g, subonderdeel 2°</t>
  </si>
  <si>
    <t>Artikel 3, eerste lid, onderdeel g, subonderdeel 3°</t>
  </si>
  <si>
    <t>Artikel 3, eerste lid, onderdeel g, subonderdeel 4°</t>
  </si>
  <si>
    <t>Artikel 3, eerste lid, onderdeel g, subonderdeel 5°</t>
  </si>
  <si>
    <t>Artikel 3, eerste lid, onderdeel g, subonderdeel 6°</t>
  </si>
  <si>
    <t>Artikel 3, eerste lid, onderdeel h, subonderdeel 1°</t>
  </si>
  <si>
    <t>Artikel 3, eerste lid, onderdeel h, subonderdeel 2°</t>
  </si>
  <si>
    <t>Artikel 3, eerste lid, onderdeel h, subonderdeel 3°</t>
  </si>
  <si>
    <t>Artikel 3, eerste lid, onderdeel h, subonderdeel 4°</t>
  </si>
  <si>
    <t>Artikel 3, eerste lid, onderdeel h, subonderdeel 5°</t>
  </si>
  <si>
    <t>Artikel 3, eerste lid, onderdeel h, subonderdeel 6°</t>
  </si>
  <si>
    <t>Artikel 3, eerste lid, onderdeel i</t>
  </si>
  <si>
    <t>Artikel 3, eerste lid, onderdeel j</t>
  </si>
  <si>
    <r>
      <t xml:space="preserve">Windenergie, grootverbruikers-aansluiting, ≥ 15 kW en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 MW, ≥ 8,5 m/s</t>
    </r>
  </si>
  <si>
    <t>Windenergie, grootverbruikers-aansluiting, ≥ 15 kW en ≤ 1 MW, ≥ 8,0 en &lt; 8,5 m/s</t>
  </si>
  <si>
    <t>Windenergie, grootverbruikers-aansluiting, ≥ 15 kW en ≤ 1 MW, ≥ 7,5 en &lt; 8,0 m/s</t>
  </si>
  <si>
    <t>Windenergie, grootverbruikers-aansluiting, ≥ 15 kW en ≤ 1 MW, ≥ 7,0 en &lt; 7,5 m/s</t>
  </si>
  <si>
    <t>Windenergie, grootverbruikers-aansluiting, ≥ 15 kW en ≤ 1 MW, ≥ 6,75 en &lt; 7,0 m/s</t>
  </si>
  <si>
    <t>Windenergie, grootverbruikers-aansluiting, ≥ 15 kW en ≤ 1 MW, &lt; 6,75 m/s</t>
  </si>
  <si>
    <t>Windenergie, grootverbruikers-aansluiting, &gt; 1 MW en ≤ 6 MW, ≥ 8,5 m/s</t>
  </si>
  <si>
    <t>Windenergie, grootverbruikers-aansluiting, &gt; 1 MW en ≤ 6 MW, ≥ 8,0 en &lt; 8,5 m/s</t>
  </si>
  <si>
    <t>Windenergie, grootverbruikers-aansluiting, &gt; 1 MW en ≤ 6 MW, ≥ 7,5 en &lt; 8,0 m/s</t>
  </si>
  <si>
    <t>Windenergie, grootverbruikers-aansluiting, &gt; 1 MW en ≤ 6 MW, ≥ 7,0 en &lt; 7,5 m/s</t>
  </si>
  <si>
    <t>Windenergie, grootverbruikers-aansluiting, &gt; 1 MW en ≤ 6MW, ≥ 6,75 en &lt; 7,0 m/s</t>
  </si>
  <si>
    <t>Windenergie, grootverbruikers-aansluiting, &gt; 1 MW en ≤ 6 MW, &lt; 6,75 m/s</t>
  </si>
  <si>
    <t>Artikel 3, eerste lid, onderdeel g</t>
  </si>
  <si>
    <t>Artikel 3, eerste lid, onderdeel i, subonderdeel 1°</t>
  </si>
  <si>
    <t>Artikel 3, eerste lid, onderdeel i, subonderdeel 2°</t>
  </si>
  <si>
    <t>Artikel 3, eerste lid, onderdeel i, subonderdeel 3°</t>
  </si>
  <si>
    <t>Artikel 3, eerste lid, onderdeel i, subonderdeel 4°</t>
  </si>
  <si>
    <t>Artikel 3, eerste lid, onderdeel i, subonderdeel 5°</t>
  </si>
  <si>
    <t>Artikel 3, eerste lid, onderdeel i, subonderdeel 6°</t>
  </si>
  <si>
    <t>Artikel 3, eerste lid, onderdeel k</t>
  </si>
  <si>
    <t>Versie november 2025</t>
  </si>
  <si>
    <t>GVO Afgerond</t>
  </si>
  <si>
    <t>Kleinverbruikersaansluiting (KVA)</t>
  </si>
  <si>
    <t>Grootverbruikersaansluiting (GVA)</t>
  </si>
  <si>
    <t>B. Waarde van GvO: voorlopige correctie 2026</t>
  </si>
  <si>
    <t>SCE2021Kleinverbruikersaansluiting (KVA)</t>
  </si>
  <si>
    <t>SCE2022Kleinverbruikersaansluiting (KVA)</t>
  </si>
  <si>
    <t>SCE2023Kleinverbruikersaansluiting (KVA)</t>
  </si>
  <si>
    <t>SCE2024Kleinverbruikersaansluiting (KVA)</t>
  </si>
  <si>
    <t>SCE2025Kleinverbruikersaansluiting (KVA)</t>
  </si>
  <si>
    <t>SCE2021Grootverbruikersaansluiting (GVA)</t>
  </si>
  <si>
    <t>SCE2022Grootverbruikersaansluiting (GVA)</t>
  </si>
  <si>
    <t>SCE2023Grootverbruikersaansluiting (GVA)</t>
  </si>
  <si>
    <t>SCE2024Grootverbruikersaansluiting (GVA)</t>
  </si>
  <si>
    <t>SCE2025Grootverbruikersaansluiting (GVA)</t>
  </si>
  <si>
    <t>Waterkracht kleinverbruikers-aansluiting ≥ 15 kW en ≤ 100 kW</t>
  </si>
  <si>
    <t>Waterkracht grootverbruikers-aansluiting ≥ 15 kW en ≤ 150 kW</t>
  </si>
  <si>
    <t>Waterkracht kleinverbruikers-aansluiting ≥ 15 kW en ≤ 100 kW</t>
  </si>
  <si>
    <t>Waterkracht grootverbruikers-aansluiting ≥ 15 kW en ≤ 150 kW</t>
  </si>
  <si>
    <t xml:space="preserve">C. Voorlopig correctiebedrag 2026 = A + B </t>
  </si>
  <si>
    <t>Waarde in €/kWh</t>
  </si>
  <si>
    <t>KVA of GVA</t>
  </si>
  <si>
    <t>Transportkosten netbeheerder bij niet-netlevering</t>
  </si>
  <si>
    <t>Certificaten (GVO)</t>
  </si>
  <si>
    <t>Aantal decimalen voor afronding productprijs is 3</t>
  </si>
  <si>
    <t>Waarde in €/kWh 
(bij PIF verhoudingsgetal)</t>
  </si>
  <si>
    <t>Gemiddelde transportkosten netbeheerder in Nederland</t>
  </si>
  <si>
    <t>Elektriciteit (gemiddelde over alle EPEX-prijzen)</t>
  </si>
  <si>
    <t>Elektriciteit-ZonPV-netlevering (gemiddelde over alle EPEX-prijzen)</t>
  </si>
  <si>
    <t>Elektricteit-ZonPV-niet-netlevering, klein (gemiddelde over alle EPEX-prijzen)</t>
  </si>
  <si>
    <t>Elektricteit-ZonPV-niet-netlevering, groot (gemiddelde over alle EPEX-prijzen)</t>
  </si>
  <si>
    <t>Elektriciteit (gemiddelde over alle EPEX-prijzen m.u.v. negatieve prijzen)</t>
  </si>
  <si>
    <t>Elektriciteit-WOL (gemiddelde over alle EPEX-prijzen m.u.v. negatieve prijzen)</t>
  </si>
  <si>
    <t>Elektriciteit-ZonPV-netlevering (gemiddelde over alle EPEX-prijzen m.u.v. negatieve prijzen)</t>
  </si>
  <si>
    <t>Elektricteit-ZonPV-niet-netlevering, klein (gemiddelde over alle EPEX-prijzen m.u.v. negatieve prijzen)</t>
  </si>
  <si>
    <t>Elektricteit-ZonPV-niet-netlevering, groot (gemiddelde over alle EPEX-prijzen m.u.v. negatieve prijzen)</t>
  </si>
  <si>
    <t>Profiel- en onbalansfactor wind op land (alle perioden m.u.v. negatieve prijzen)</t>
  </si>
  <si>
    <t>Profiel- en onbalansfactor zon-PV (alle perioden)</t>
  </si>
  <si>
    <t>Profiel- en onbalansfactor zon-PV (alle perioden m.u.v. negatieve prijzen)</t>
  </si>
  <si>
    <t>Profiel- en onbalansfactor wind op land (alle perioden)</t>
  </si>
  <si>
    <t>Elektriciteitsprijs (alle perioden)</t>
  </si>
  <si>
    <t>Elektriciteitsprijs (alle perioden m.u.v. negatieve prijzen)</t>
  </si>
  <si>
    <t>EPEX_1</t>
  </si>
  <si>
    <t>EPEX_3</t>
  </si>
  <si>
    <t>PIF_WOL_1</t>
  </si>
  <si>
    <t>PIF_WOL_3</t>
  </si>
  <si>
    <t>PIF_PV_1</t>
  </si>
  <si>
    <t>PIF_PV_3</t>
  </si>
  <si>
    <t>EPEX_1 x PIF_WOL_1</t>
  </si>
  <si>
    <t>EPEX_3 x PIF_WOL_3</t>
  </si>
  <si>
    <t>EPEX_1 x PIF_PV_1</t>
  </si>
  <si>
    <t>EPEX_3 x PIF_PV_3</t>
  </si>
  <si>
    <t>EPEX_1 x PIF_PV_1 + EB3_e + transport</t>
  </si>
  <si>
    <t>Elektriciteit-WOL (gemiddelde over alle EPEX-prijzen)</t>
  </si>
  <si>
    <t>EPEX_3 x PIF_PV_3 + EB3_e + transport</t>
  </si>
  <si>
    <t>EPEX_1 x PIF_PV_1 + EB3_e</t>
  </si>
  <si>
    <t>EPEX_3 x PIF_PV_3 + EB3_e</t>
  </si>
  <si>
    <t>Term formule PIF</t>
  </si>
  <si>
    <t>Omschrijving PIF/PF Wind - Zon-PV</t>
  </si>
  <si>
    <t>Gemiddelde over alle perioden</t>
  </si>
  <si>
    <t>Gemiddelde over alle perioden, exclusief uren met een negatieve prijs</t>
  </si>
  <si>
    <t>Product_ID</t>
  </si>
  <si>
    <t/>
  </si>
  <si>
    <t>Windenergie, grootverbruikers-aansluiting, ≥ 15 kW en ≤ 1 MW, ≥ 8,5 m/s</t>
  </si>
  <si>
    <t xml:space="preserve">Rekentool voorlopige correctiebedragen 2026 voor SCE-regelingen </t>
  </si>
  <si>
    <r>
      <t xml:space="preserve">Onderliggende waarden in berekening </t>
    </r>
    <r>
      <rPr>
        <b/>
        <sz val="11"/>
        <rFont val="Arial"/>
        <family val="2"/>
      </rPr>
      <t>A. Productprijs</t>
    </r>
  </si>
  <si>
    <t>Besluit vaststelling voorlopige correctiebedragen Subsidieregeling coöperatieve energieopwekking 2026</t>
  </si>
  <si>
    <t>Rapport voorlopige correctiebedragen 2026 SCE</t>
  </si>
  <si>
    <t xml:space="preserve">Deze rekentool geeft inzicht in hoe het voorlopige correctiebedrag 2026 van uw productie-installatie tot stand is gekomen. Door van boven naar beneden de keuzelijsten te doorlopen komt u bij de categorie productie-installaties waarvoor u subsidie heeft aangevraagd. Bij zon-PV komen aparte correctiebedragen voor, voor netleverering en niet-netlevering. Deze worden apart vermeld in de keuzelijst met categorieën. Als u uw categorie heeft gekozen krijgt u vervolgens de berekening te zien van het voorlopige correctiebedrag in 2026 die gebruikt is in het Besluit vaststelling voorlopige correctiebedragen Subsidieregeling coöperatieve energieopwekking 2026 voor uw categorie productie-installatie. Het correctiebedrag bestaat uit marktinkomsten en/of vermeden uitgaven die door de productie-installatie kunnen worden behaald. Het correctiebedrag (C) kan uit één of meerdere componenten bestaan, namelijk: 
A. Productprijs (zowel voor netlevering als niet-netlevering);
B. Waarde van verhandelbare certificaten Garanties van Oorsprong (alleen voor netlevering).  
Via de onderstaande hyperlinks kunt u het Besluit vaststelling voorlopige correctiebedragen SCE in 2026 en het uitgebreide Rapport voorlopige correctiebedragen 2026 SCE openen: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</si>
</sst>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_-* #,##0.00\-;_-* &quot;-&quot;??_-;_-@_-"/>
    <numFmt numFmtId="165" formatCode="#,##0.0"/>
    <numFmt numFmtId="166" formatCode="_-* #,##0_-;_-* #,##0\-;_-* &quot;-&quot;??_-;_-@_-"/>
    <numFmt numFmtId="167" formatCode="0.0%"/>
    <numFmt numFmtId="168" formatCode="0.0000"/>
    <numFmt numFmtId="169" formatCode="0.000"/>
    <numFmt numFmtId="170" formatCode="#,##0.0000"/>
    <numFmt numFmtId="171" formatCode="0.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C000"/>
      <name val="Arial"/>
      <family val="2"/>
    </font>
    <font>
      <sz val="12"/>
      <color rgb="FFFFC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6" fillId="0" borderId="0"/>
  </cellStyleXfs>
  <cellXfs count="160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2" fillId="2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/>
    <xf numFmtId="169" fontId="0" fillId="2" borderId="0" xfId="0" applyNumberFormat="1" applyFill="1"/>
    <xf numFmtId="3" fontId="0" fillId="3" borderId="0" xfId="0" applyNumberFormat="1" applyFill="1"/>
    <xf numFmtId="165" fontId="0" fillId="3" borderId="0" xfId="0" applyNumberFormat="1" applyFill="1"/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3" fontId="2" fillId="3" borderId="0" xfId="0" applyNumberFormat="1" applyFont="1" applyFill="1"/>
    <xf numFmtId="165" fontId="2" fillId="3" borderId="0" xfId="0" applyNumberFormat="1" applyFont="1" applyFill="1"/>
    <xf numFmtId="0" fontId="8" fillId="3" borderId="0" xfId="0" applyFont="1" applyFill="1"/>
    <xf numFmtId="167" fontId="0" fillId="3" borderId="0" xfId="0" applyNumberFormat="1" applyFill="1"/>
    <xf numFmtId="169" fontId="0" fillId="3" borderId="0" xfId="0" applyNumberFormat="1" applyFill="1"/>
    <xf numFmtId="0" fontId="17" fillId="3" borderId="0" xfId="0" applyFont="1" applyFill="1"/>
    <xf numFmtId="165" fontId="4" fillId="3" borderId="0" xfId="0" applyNumberFormat="1" applyFont="1" applyFill="1"/>
    <xf numFmtId="3" fontId="4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left"/>
    </xf>
    <xf numFmtId="1" fontId="0" fillId="3" borderId="0" xfId="0" applyNumberFormat="1" applyFill="1" applyAlignment="1">
      <alignment horizontal="left"/>
    </xf>
    <xf numFmtId="1" fontId="4" fillId="3" borderId="0" xfId="0" applyNumberFormat="1" applyFont="1" applyFill="1"/>
    <xf numFmtId="0" fontId="18" fillId="3" borderId="0" xfId="0" applyFont="1" applyFill="1"/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10" fontId="3" fillId="3" borderId="0" xfId="0" applyNumberFormat="1" applyFont="1" applyFill="1" applyAlignment="1">
      <alignment vertical="center"/>
    </xf>
    <xf numFmtId="3" fontId="3" fillId="3" borderId="0" xfId="4" applyNumberFormat="1" applyFont="1" applyFill="1" applyBorder="1" applyAlignment="1" applyProtection="1">
      <alignment vertical="center"/>
    </xf>
    <xf numFmtId="10" fontId="3" fillId="3" borderId="0" xfId="0" applyNumberFormat="1" applyFont="1" applyFill="1" applyAlignment="1">
      <alignment horizontal="right" vertical="center"/>
    </xf>
    <xf numFmtId="166" fontId="0" fillId="3" borderId="0" xfId="0" applyNumberFormat="1" applyFill="1"/>
    <xf numFmtId="2" fontId="2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 vertical="center"/>
    </xf>
    <xf numFmtId="49" fontId="4" fillId="3" borderId="0" xfId="0" applyNumberFormat="1" applyFont="1" applyFill="1"/>
    <xf numFmtId="10" fontId="0" fillId="3" borderId="0" xfId="0" applyNumberFormat="1" applyFill="1"/>
    <xf numFmtId="168" fontId="0" fillId="3" borderId="0" xfId="0" applyNumberFormat="1" applyFill="1"/>
    <xf numFmtId="167" fontId="4" fillId="3" borderId="0" xfId="0" applyNumberFormat="1" applyFont="1" applyFill="1"/>
    <xf numFmtId="0" fontId="1" fillId="0" borderId="0" xfId="0" applyFont="1"/>
    <xf numFmtId="0" fontId="17" fillId="3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17" fillId="0" borderId="0" xfId="0" applyFont="1"/>
    <xf numFmtId="0" fontId="7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4" borderId="0" xfId="0" applyFont="1" applyFill="1"/>
    <xf numFmtId="0" fontId="11" fillId="3" borderId="0" xfId="0" applyFont="1" applyFill="1"/>
    <xf numFmtId="0" fontId="12" fillId="3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/>
    <xf numFmtId="0" fontId="1" fillId="2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10" fillId="3" borderId="0" xfId="0" applyFont="1" applyFill="1" applyAlignment="1">
      <alignment vertical="top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7" fillId="0" borderId="0" xfId="0" applyFont="1" applyAlignment="1">
      <alignment horizontal="left"/>
    </xf>
    <xf numFmtId="165" fontId="17" fillId="3" borderId="0" xfId="0" applyNumberFormat="1" applyFont="1" applyFill="1" applyAlignment="1">
      <alignment vertical="center"/>
    </xf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10" fillId="2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/>
    </xf>
    <xf numFmtId="49" fontId="0" fillId="0" borderId="0" xfId="0" applyNumberFormat="1" applyAlignment="1">
      <alignment horizontal="left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49" fontId="0" fillId="5" borderId="0" xfId="0" applyNumberFormat="1" applyFill="1" applyAlignment="1">
      <alignment horizontal="left"/>
    </xf>
    <xf numFmtId="0" fontId="0" fillId="5" borderId="0" xfId="0" applyFill="1"/>
    <xf numFmtId="0" fontId="14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5" fontId="17" fillId="3" borderId="0" xfId="0" applyNumberFormat="1" applyFont="1" applyFill="1"/>
    <xf numFmtId="165" fontId="2" fillId="3" borderId="0" xfId="0" applyNumberFormat="1" applyFont="1" applyFill="1" applyAlignment="1">
      <alignment horizontal="center" vertical="center"/>
    </xf>
    <xf numFmtId="0" fontId="18" fillId="0" borderId="0" xfId="0" applyFont="1"/>
    <xf numFmtId="168" fontId="0" fillId="4" borderId="0" xfId="0" applyNumberForma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170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169" fontId="2" fillId="4" borderId="0" xfId="0" applyNumberFormat="1" applyFont="1" applyFill="1" applyAlignment="1">
      <alignment horizontal="center"/>
    </xf>
    <xf numFmtId="169" fontId="2" fillId="4" borderId="0" xfId="0" applyNumberFormat="1" applyFont="1" applyFill="1"/>
    <xf numFmtId="169" fontId="0" fillId="4" borderId="0" xfId="0" applyNumberForma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169" fontId="0" fillId="4" borderId="0" xfId="0" applyNumberFormat="1" applyFill="1" applyAlignment="1">
      <alignment horizontal="center"/>
    </xf>
    <xf numFmtId="1" fontId="2" fillId="4" borderId="0" xfId="0" applyNumberFormat="1" applyFon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1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/>
    </xf>
    <xf numFmtId="0" fontId="0" fillId="3" borderId="0" xfId="0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71" fontId="1" fillId="3" borderId="1" xfId="0" applyNumberFormat="1" applyFont="1" applyFill="1" applyBorder="1" applyAlignment="1">
      <alignment horizontal="center" vertical="center" wrapText="1"/>
    </xf>
    <xf numFmtId="165" fontId="18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/>
    </xf>
    <xf numFmtId="169" fontId="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9" fontId="1" fillId="5" borderId="1" xfId="0" applyNumberFormat="1" applyFont="1" applyFill="1" applyBorder="1" applyAlignment="1">
      <alignment horizontal="center" vertical="center"/>
    </xf>
    <xf numFmtId="169" fontId="3" fillId="5" borderId="1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wrapText="1"/>
    </xf>
    <xf numFmtId="0" fontId="15" fillId="3" borderId="14" xfId="1" applyFill="1" applyBorder="1" applyAlignment="1" applyProtection="1">
      <alignment vertical="center"/>
    </xf>
    <xf numFmtId="0" fontId="15" fillId="3" borderId="4" xfId="1" applyFill="1" applyBorder="1" applyAlignment="1" applyProtection="1">
      <alignment vertical="center"/>
    </xf>
    <xf numFmtId="0" fontId="5" fillId="2" borderId="0" xfId="0" applyFont="1" applyFill="1"/>
    <xf numFmtId="0" fontId="9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2" borderId="0" xfId="0" applyFont="1" applyFill="1" applyAlignment="1">
      <alignment horizontal="left" vertical="top" wrapText="1"/>
    </xf>
    <xf numFmtId="0" fontId="0" fillId="0" borderId="0" xfId="0"/>
    <xf numFmtId="0" fontId="4" fillId="3" borderId="0" xfId="0" applyFont="1" applyFill="1"/>
    <xf numFmtId="0" fontId="2" fillId="2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6">
    <cellStyle name="Hyperlink" xfId="1" builtinId="8"/>
    <cellStyle name="Komma 2" xfId="2" xr:uid="{EEC7E715-EEE7-41C4-BFBE-5DC38B1E22FE}"/>
    <cellStyle name="Normal 2" xfId="3" xr:uid="{4BF8BCCE-ED89-45D1-A85C-9E5959AEAF82}"/>
    <cellStyle name="Procent" xfId="4" builtinId="5"/>
    <cellStyle name="Standaard" xfId="0" builtinId="0"/>
    <cellStyle name="Standaard 2" xfId="5" xr:uid="{95158E0A-7741-4D31-8CAC-4AF5AC7B93EE}"/>
  </cellStyles>
  <dxfs count="0"/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22" fmlaLink="Hulpblad!$B$17" fmlaRange="Hulpblad!$C$15:$C$16" sel="1" val="0"/>
</file>

<file path=xl/ctrlProps/ctrlProp2.xml><?xml version="1.0" encoding="utf-8"?>
<formControlPr xmlns="http://schemas.microsoft.com/office/spreadsheetml/2009/9/main" objectType="List" dx="22" fmlaLink="Hulpblad!$B$52" fmlaRange="Hulpblad!$C$31:$C$51" sel="1" val="0"/>
</file>

<file path=xl/ctrlProps/ctrlProp3.xml><?xml version="1.0" encoding="utf-8"?>
<formControlPr xmlns="http://schemas.microsoft.com/office/spreadsheetml/2009/9/main" objectType="List" dx="22" fmlaLink="Hulpblad!$B$7" fmlaRange="Hulpblad!$B$2:$B$6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38100</xdr:rowOff>
        </xdr:from>
        <xdr:to>
          <xdr:col>6</xdr:col>
          <xdr:colOff>0</xdr:colOff>
          <xdr:row>9</xdr:row>
          <xdr:rowOff>381000</xdr:rowOff>
        </xdr:to>
        <xdr:sp macro="" textlink="">
          <xdr:nvSpPr>
            <xdr:cNvPr id="7177" name="List Box 9" descr="kies hoofdthema productie-installaties: KVA of GVA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4210050</xdr:colOff>
          <xdr:row>10</xdr:row>
          <xdr:rowOff>28575</xdr:rowOff>
        </xdr:from>
        <xdr:to>
          <xdr:col>6</xdr:col>
          <xdr:colOff>0</xdr:colOff>
          <xdr:row>11</xdr:row>
          <xdr:rowOff>1438275</xdr:rowOff>
        </xdr:to>
        <xdr:sp macro="" textlink="">
          <xdr:nvSpPr>
            <xdr:cNvPr id="7179" name="List Box 11" descr="Kies een categorie van de productie-installatie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38100</xdr:rowOff>
        </xdr:from>
        <xdr:to>
          <xdr:col>6</xdr:col>
          <xdr:colOff>0</xdr:colOff>
          <xdr:row>7</xdr:row>
          <xdr:rowOff>800100</xdr:rowOff>
        </xdr:to>
        <xdr:sp macro="" textlink="">
          <xdr:nvSpPr>
            <xdr:cNvPr id="31103" name="List Box 1407" descr="kies de SCE subsidieregeling" hidden="1">
              <a:extLst>
                <a:ext uri="{63B3BB69-23CF-44E3-9099-C40C66FF867C}">
                  <a14:compatExt spid="_x0000_s31103"/>
                </a:ext>
                <a:ext uri="{FF2B5EF4-FFF2-40B4-BE49-F238E27FC236}">
                  <a16:creationId xmlns:a16="http://schemas.microsoft.com/office/drawing/2014/main" id="{00000000-0008-0000-0000-00007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857250</xdr:colOff>
      <xdr:row>0</xdr:row>
      <xdr:rowOff>0</xdr:rowOff>
    </xdr:from>
    <xdr:to>
      <xdr:col>4</xdr:col>
      <xdr:colOff>238642</xdr:colOff>
      <xdr:row>0</xdr:row>
      <xdr:rowOff>1381125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F00CD4CC-3ABA-43D3-8214-93463E7D2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0"/>
          <a:ext cx="2381767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rvo.nl/sites/default/files/2025-11/Voorlopige-correctiebedragen-SCE-2026.pdf" TargetMode="External"/><Relationship Id="rId1" Type="http://schemas.openxmlformats.org/officeDocument/2006/relationships/hyperlink" Target="https://zoek.officielebekendmakingen.nl/stcrt-2025-36819.htm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3712-5D69-46BB-8A82-6FC71CDC4428}">
  <sheetPr codeName="Blad3">
    <pageSetUpPr fitToPage="1"/>
  </sheetPr>
  <dimension ref="A1:R129"/>
  <sheetViews>
    <sheetView showGridLines="0" tabSelected="1" zoomScaleNormal="100" workbookViewId="0">
      <selection activeCell="G34" sqref="G34"/>
    </sheetView>
  </sheetViews>
  <sheetFormatPr defaultColWidth="0" defaultRowHeight="12.75" zeroHeight="1" x14ac:dyDescent="0.2"/>
  <cols>
    <col min="1" max="1" width="63.28515625" style="2" customWidth="1"/>
    <col min="2" max="2" width="31" style="1" customWidth="1"/>
    <col min="3" max="3" width="21.85546875" style="1" customWidth="1"/>
    <col min="4" max="4" width="23.140625" style="2" customWidth="1"/>
    <col min="5" max="5" width="21.5703125" style="2" customWidth="1"/>
    <col min="6" max="6" width="36.28515625" style="2" customWidth="1"/>
    <col min="7" max="7" width="27.85546875" style="2" customWidth="1"/>
    <col min="8" max="13" width="12.7109375" style="2" hidden="1" customWidth="1"/>
    <col min="14" max="14" width="13.7109375" style="2" hidden="1" customWidth="1"/>
    <col min="15" max="15" width="12.42578125" style="2" hidden="1" customWidth="1"/>
    <col min="16" max="18" width="0" style="2" hidden="1" customWidth="1"/>
    <col min="19" max="16384" width="8.7109375" style="2" hidden="1"/>
  </cols>
  <sheetData>
    <row r="1" spans="1:15" ht="152.25" customHeight="1" x14ac:dyDescent="0.5">
      <c r="A1" s="130" t="s">
        <v>262</v>
      </c>
    </row>
    <row r="2" spans="1:15" ht="33" customHeight="1" x14ac:dyDescent="0.2">
      <c r="A2" s="131" t="s">
        <v>198</v>
      </c>
    </row>
    <row r="3" spans="1:15" ht="22.5" customHeight="1" x14ac:dyDescent="0.2">
      <c r="A3" s="42" t="s">
        <v>10</v>
      </c>
    </row>
    <row r="4" spans="1:15" ht="118.5" customHeight="1" x14ac:dyDescent="0.2">
      <c r="A4" s="132" t="s">
        <v>266</v>
      </c>
      <c r="B4" s="133"/>
      <c r="C4" s="133"/>
      <c r="D4" s="133"/>
      <c r="E4" s="133"/>
      <c r="F4" s="134"/>
    </row>
    <row r="5" spans="1:15" ht="20.100000000000001" customHeight="1" x14ac:dyDescent="0.2">
      <c r="A5" s="128" t="s">
        <v>264</v>
      </c>
      <c r="B5" s="58"/>
      <c r="C5" s="58"/>
      <c r="D5" s="58"/>
      <c r="E5" s="58"/>
      <c r="F5" s="127"/>
    </row>
    <row r="6" spans="1:15" ht="20.100000000000001" customHeight="1" x14ac:dyDescent="0.2">
      <c r="A6" s="129" t="s">
        <v>265</v>
      </c>
      <c r="B6" s="60"/>
      <c r="C6" s="60"/>
      <c r="D6" s="60"/>
      <c r="E6" s="60"/>
      <c r="F6" s="61"/>
    </row>
    <row r="7" spans="1:15" ht="16.5" customHeight="1" x14ac:dyDescent="0.2">
      <c r="A7" s="57"/>
      <c r="B7" s="58"/>
      <c r="C7" s="58"/>
      <c r="D7" s="58"/>
      <c r="E7" s="58"/>
      <c r="F7" s="58"/>
    </row>
    <row r="8" spans="1:15" ht="78.75" customHeight="1" x14ac:dyDescent="0.2">
      <c r="A8" s="59" t="s">
        <v>9</v>
      </c>
      <c r="B8" s="58"/>
      <c r="C8" s="58"/>
      <c r="D8" s="58"/>
      <c r="E8" s="58"/>
      <c r="F8" s="58"/>
    </row>
    <row r="9" spans="1:15" ht="81" hidden="1" customHeight="1" x14ac:dyDescent="0.2">
      <c r="A9" s="57"/>
      <c r="B9" s="58"/>
      <c r="C9" s="58"/>
      <c r="D9" s="58"/>
      <c r="E9" s="58"/>
      <c r="F9" s="58"/>
    </row>
    <row r="10" spans="1:15" ht="46.5" customHeight="1" x14ac:dyDescent="0.2">
      <c r="A10" s="43" t="s">
        <v>2</v>
      </c>
      <c r="B10" s="137"/>
      <c r="C10" s="136"/>
      <c r="D10" s="136"/>
      <c r="E10" s="136"/>
      <c r="F10" s="136"/>
    </row>
    <row r="11" spans="1:15" ht="15" customHeight="1" x14ac:dyDescent="0.2">
      <c r="A11" s="82" t="s">
        <v>148</v>
      </c>
      <c r="B11" s="137"/>
      <c r="C11" s="137"/>
      <c r="D11" s="137"/>
      <c r="E11" s="137"/>
      <c r="F11" s="137"/>
      <c r="G11" s="41"/>
      <c r="H11" s="46"/>
    </row>
    <row r="12" spans="1:15" ht="123" customHeight="1" x14ac:dyDescent="0.2">
      <c r="A12" s="85" t="s">
        <v>260</v>
      </c>
      <c r="B12" s="93"/>
      <c r="C12" s="93"/>
      <c r="D12" s="93"/>
      <c r="E12" s="93"/>
      <c r="F12" s="93"/>
      <c r="G12" s="41"/>
      <c r="H12" s="46"/>
    </row>
    <row r="13" spans="1:15" s="1" customFormat="1" ht="20.100000000000001" customHeight="1" x14ac:dyDescent="0.25">
      <c r="A13" s="44" t="s">
        <v>0</v>
      </c>
      <c r="B13" s="138" t="str">
        <f>Hulpblad!C52</f>
        <v>Zonne-energie, kleinverbruikers-aansluiting</v>
      </c>
      <c r="C13" s="139"/>
      <c r="D13" s="139"/>
      <c r="E13" s="139"/>
      <c r="F13" s="140"/>
      <c r="G13" s="14"/>
      <c r="H13" s="4"/>
      <c r="I13" s="4"/>
      <c r="J13" s="4"/>
      <c r="K13" s="4"/>
      <c r="L13" s="4"/>
      <c r="M13" s="4"/>
      <c r="N13" s="4"/>
      <c r="O13" s="4"/>
    </row>
    <row r="14" spans="1:15" s="1" customFormat="1" ht="24.95" customHeight="1" x14ac:dyDescent="0.25">
      <c r="A14" s="44"/>
      <c r="B14" s="53"/>
      <c r="C14" s="54"/>
      <c r="D14" s="54"/>
      <c r="E14" s="54"/>
      <c r="F14" s="54"/>
      <c r="G14" s="14"/>
      <c r="H14" s="4"/>
      <c r="I14" s="4"/>
      <c r="J14" s="4"/>
      <c r="K14" s="4"/>
      <c r="L14" s="4"/>
      <c r="M14" s="4"/>
      <c r="N14" s="4"/>
      <c r="O14" s="4"/>
    </row>
    <row r="15" spans="1:15" s="118" customFormat="1" ht="18" customHeight="1" x14ac:dyDescent="0.25">
      <c r="A15" s="117" t="s">
        <v>146</v>
      </c>
      <c r="B15" s="51" t="s">
        <v>259</v>
      </c>
      <c r="C15" s="51" t="s">
        <v>218</v>
      </c>
      <c r="D15" s="141" t="s">
        <v>143</v>
      </c>
      <c r="E15" s="142"/>
      <c r="F15" s="111" t="s">
        <v>115</v>
      </c>
      <c r="H15" s="119"/>
      <c r="I15" s="119"/>
      <c r="J15" s="119"/>
      <c r="K15" s="119"/>
      <c r="L15" s="119"/>
      <c r="M15" s="119"/>
      <c r="N15" s="119"/>
      <c r="O15" s="119"/>
    </row>
    <row r="16" spans="1:15" s="1" customFormat="1" ht="30" customHeight="1" x14ac:dyDescent="0.2">
      <c r="A16" s="75" t="s">
        <v>144</v>
      </c>
      <c r="B16" s="49" t="str">
        <f>VLOOKUP(Hulpblad!C54,Resultaten!F2:R92,3,FALSE)</f>
        <v>6.1</v>
      </c>
      <c r="C16" s="124">
        <f>VLOOKUP(Hulpblad!C54,Resultaten!F2:R92,7,FALSE)</f>
        <v>3.4000000000000002E-2</v>
      </c>
      <c r="D16" s="148" t="str">
        <f>VLOOKUP(B16,Correcties!A3:E12,2,FALSE)</f>
        <v>Elektriciteit-ZonPV-netlevering (gemiddelde over alle EPEX-prijzen)</v>
      </c>
      <c r="E16" s="149"/>
      <c r="F16" s="120" t="str">
        <f>VLOOKUP(B16,Correcties!A3:E12,5,FALSE)</f>
        <v>EPEX_1 x PIF_PV_1</v>
      </c>
      <c r="G16" s="88"/>
      <c r="H16" s="4"/>
      <c r="I16" s="4"/>
      <c r="J16" s="4"/>
      <c r="K16" s="4"/>
      <c r="L16" s="4"/>
      <c r="M16" s="4"/>
      <c r="N16" s="4"/>
      <c r="O16" s="4"/>
    </row>
    <row r="17" spans="1:15" s="1" customFormat="1" ht="18" customHeight="1" x14ac:dyDescent="0.2">
      <c r="A17" s="75" t="s">
        <v>153</v>
      </c>
      <c r="B17" s="72"/>
      <c r="C17" s="121">
        <f>VLOOKUP(Hulpblad!C54,Resultaten!F2:R92,6,FALSE)</f>
        <v>2.9000000000000001E-2</v>
      </c>
      <c r="E17" s="74"/>
      <c r="F17" s="112"/>
      <c r="G17" s="68"/>
      <c r="H17" s="4"/>
      <c r="I17" s="4"/>
      <c r="J17" s="4"/>
      <c r="K17" s="4"/>
      <c r="L17" s="4"/>
      <c r="M17" s="4"/>
      <c r="N17" s="4"/>
      <c r="O17" s="4"/>
    </row>
    <row r="18" spans="1:15" s="1" customFormat="1" ht="30" customHeight="1" x14ac:dyDescent="0.2">
      <c r="A18" s="71"/>
      <c r="B18" s="72"/>
      <c r="C18" s="73"/>
      <c r="D18" s="74"/>
      <c r="E18" s="74"/>
      <c r="F18" s="112"/>
      <c r="G18" s="68"/>
      <c r="H18" s="4"/>
      <c r="I18" s="4"/>
      <c r="J18" s="4"/>
      <c r="K18" s="4"/>
      <c r="L18" s="4"/>
      <c r="M18" s="4"/>
      <c r="N18" s="4"/>
      <c r="O18" s="4"/>
    </row>
    <row r="19" spans="1:15" s="1" customFormat="1" ht="18" customHeight="1" x14ac:dyDescent="0.2">
      <c r="A19" s="77" t="s">
        <v>202</v>
      </c>
      <c r="B19" s="49" t="s">
        <v>12</v>
      </c>
      <c r="C19" s="49" t="s">
        <v>218</v>
      </c>
      <c r="D19" s="155" t="s">
        <v>143</v>
      </c>
      <c r="E19" s="156"/>
      <c r="F19" s="49" t="s">
        <v>115</v>
      </c>
      <c r="G19" s="89"/>
      <c r="H19" s="4"/>
      <c r="I19" s="4"/>
      <c r="J19" s="4"/>
      <c r="K19" s="4"/>
      <c r="L19" s="4"/>
      <c r="M19" s="4"/>
      <c r="N19" s="4"/>
      <c r="O19" s="4"/>
    </row>
    <row r="20" spans="1:15" s="1" customFormat="1" ht="30" customHeight="1" x14ac:dyDescent="0.2">
      <c r="A20" s="77"/>
      <c r="B20" s="86">
        <f>VLOOKUP(Hulpblad!C54,Resultaten!F2:R92,4,FALSE)</f>
        <v>6</v>
      </c>
      <c r="C20" s="124">
        <f>VLOOKUP(Hulpblad!C54,Resultaten!F2:R92,8,FALSE)</f>
        <v>2E-3</v>
      </c>
      <c r="D20" s="148" t="str">
        <f>VLOOKUP(B20,Correcties!A15:E18,2,FALSE)</f>
        <v>Elektriciteit-ZonPV-netlevering</v>
      </c>
      <c r="E20" s="154"/>
      <c r="F20" s="113" t="str">
        <f>VLOOKUP(B20,Correcties!A15:E18,5,FALSE)</f>
        <v>GVO_e</v>
      </c>
      <c r="G20" s="89"/>
      <c r="H20" s="4"/>
      <c r="I20" s="4"/>
      <c r="J20" s="4"/>
      <c r="K20" s="4"/>
      <c r="L20" s="4"/>
      <c r="M20" s="4"/>
      <c r="N20" s="4"/>
      <c r="O20" s="4"/>
    </row>
    <row r="21" spans="1:15" s="1" customFormat="1" ht="30" customHeight="1" thickBot="1" x14ac:dyDescent="0.25">
      <c r="A21" s="77"/>
      <c r="B21" s="78"/>
      <c r="C21" s="78"/>
      <c r="D21" s="79"/>
      <c r="E21" s="79"/>
      <c r="F21" s="79"/>
      <c r="G21" s="89"/>
      <c r="H21" s="4"/>
      <c r="I21" s="4"/>
      <c r="J21" s="4"/>
      <c r="K21" s="4"/>
      <c r="L21" s="4"/>
      <c r="M21" s="4"/>
      <c r="N21" s="4"/>
      <c r="O21" s="4"/>
    </row>
    <row r="22" spans="1:15" s="1" customFormat="1" ht="30" customHeight="1" thickBot="1" x14ac:dyDescent="0.25">
      <c r="A22" s="77" t="s">
        <v>217</v>
      </c>
      <c r="B22" s="81"/>
      <c r="C22" s="125">
        <f>C16+C20</f>
        <v>3.6000000000000004E-2</v>
      </c>
      <c r="D22" s="126" t="s">
        <v>131</v>
      </c>
      <c r="E22" s="74"/>
      <c r="F22" s="112"/>
      <c r="G22" s="68"/>
      <c r="H22" s="4"/>
      <c r="I22" s="4"/>
      <c r="J22" s="4"/>
      <c r="K22" s="4"/>
      <c r="L22" s="4"/>
      <c r="M22" s="4"/>
      <c r="N22" s="4"/>
      <c r="O22" s="4"/>
    </row>
    <row r="23" spans="1:15" s="1" customFormat="1" ht="30" customHeight="1" x14ac:dyDescent="0.2">
      <c r="A23" s="77"/>
      <c r="B23" s="81"/>
      <c r="C23" s="122"/>
      <c r="D23" s="100"/>
      <c r="E23" s="74"/>
      <c r="F23" s="112"/>
      <c r="G23" s="68"/>
      <c r="H23" s="4"/>
      <c r="I23" s="4"/>
      <c r="J23" s="4"/>
      <c r="K23" s="4"/>
      <c r="L23" s="4"/>
      <c r="M23" s="4"/>
      <c r="N23" s="4"/>
      <c r="O23" s="4"/>
    </row>
    <row r="24" spans="1:15" s="1" customFormat="1" ht="30" customHeight="1" x14ac:dyDescent="0.2">
      <c r="A24" s="75" t="s">
        <v>263</v>
      </c>
      <c r="B24" s="87" t="s">
        <v>151</v>
      </c>
      <c r="C24" s="155" t="s">
        <v>113</v>
      </c>
      <c r="D24" s="158"/>
      <c r="E24" s="159"/>
      <c r="F24" s="92" t="s">
        <v>223</v>
      </c>
      <c r="G24" s="89"/>
      <c r="H24" s="4"/>
      <c r="I24" s="4"/>
      <c r="J24" s="4"/>
      <c r="K24" s="4"/>
      <c r="L24" s="4"/>
      <c r="M24" s="4"/>
      <c r="N24" s="4"/>
      <c r="O24" s="4"/>
    </row>
    <row r="25" spans="1:15" s="1" customFormat="1" ht="15" customHeight="1" x14ac:dyDescent="0.2">
      <c r="A25" s="150" t="str">
        <f>IF(C17=C16,"De berekende productprijs volgens de formule van cel F15 kan lager zijn dan de basisprijs vermeldt in cel C16, in dat geval wordt de productprijs vastgesteld op de basisprijs.","")</f>
        <v/>
      </c>
      <c r="B25" s="86" t="str">
        <f>IF(RIGHT(B16,1)="1","EPEX_1","EPEX_3")</f>
        <v>EPEX_1</v>
      </c>
      <c r="C25" s="143" t="str">
        <f>VLOOKUP(Hulpblad!C54,Resultaten!F2:R92,9,FALSE)</f>
        <v>Elektriciteit (gemiddelde over alle EPEX-prijzen)</v>
      </c>
      <c r="D25" s="144"/>
      <c r="E25" s="145"/>
      <c r="F25" s="113">
        <f>VLOOKUP(B25,Correcties!A22:D31,4,FALSE)</f>
        <v>9.0624197488584413E-2</v>
      </c>
      <c r="G25" s="98"/>
      <c r="H25" s="4"/>
      <c r="I25" s="4"/>
      <c r="J25" s="4"/>
      <c r="K25" s="4"/>
      <c r="L25" s="4"/>
      <c r="M25" s="4"/>
      <c r="N25" s="4"/>
      <c r="O25" s="4"/>
    </row>
    <row r="26" spans="1:15" s="1" customFormat="1" ht="15" customHeight="1" x14ac:dyDescent="0.2">
      <c r="A26" s="151"/>
      <c r="B26" s="86" t="str">
        <f>VLOOKUP(Hulpblad!C54,Resultaten!F2:R92,10,FALSE)</f>
        <v>PIF_PV_1</v>
      </c>
      <c r="C26" s="143" t="str">
        <f>VLOOKUP(Hulpblad!C54,Resultaten!F2:R92,11,FALSE)</f>
        <v>Profiel- en onbalansfactor zon-PV (alle perioden)</v>
      </c>
      <c r="D26" s="146"/>
      <c r="E26" s="147"/>
      <c r="F26" s="114">
        <f>IF(B26="-","-",VLOOKUP(B26,Correcties!A22:D31,4,FALSE))</f>
        <v>0.375</v>
      </c>
      <c r="G26" s="116"/>
      <c r="H26" s="4"/>
      <c r="I26" s="4"/>
      <c r="J26" s="4"/>
      <c r="K26" s="4"/>
      <c r="L26" s="4"/>
      <c r="M26" s="4"/>
      <c r="N26" s="4"/>
      <c r="O26" s="4"/>
    </row>
    <row r="27" spans="1:15" s="1" customFormat="1" ht="15" customHeight="1" x14ac:dyDescent="0.2">
      <c r="A27" s="151"/>
      <c r="B27" s="86" t="str">
        <f>IF(OR(LEFT(B16,1)="7",LEFT(B16,1)="8"),"EB3_e","-")</f>
        <v>-</v>
      </c>
      <c r="C27" s="143" t="str">
        <f>VLOOKUP(Hulpblad!C54,Resultaten!F2:R92,12,FALSE)</f>
        <v>-</v>
      </c>
      <c r="D27" s="146"/>
      <c r="E27" s="147"/>
      <c r="F27" s="115" t="str">
        <f>IF(B27="-","-",VLOOKUP(B27,Correcties!A22:D31,4,FALSE))</f>
        <v>-</v>
      </c>
      <c r="G27" s="99"/>
      <c r="H27" s="4"/>
      <c r="I27" s="4"/>
      <c r="J27" s="4"/>
      <c r="K27" s="4"/>
      <c r="L27" s="4"/>
      <c r="M27" s="4"/>
      <c r="N27" s="4"/>
      <c r="O27" s="4"/>
    </row>
    <row r="28" spans="1:15" s="1" customFormat="1" ht="15" customHeight="1" x14ac:dyDescent="0.2">
      <c r="A28" s="80"/>
      <c r="B28" s="86" t="str">
        <f>IF(LEFT(B16,1)="7","Transport","-")</f>
        <v>-</v>
      </c>
      <c r="C28" s="157" t="str">
        <f>VLOOKUP(Hulpblad!C54,Resultaten!F2:R92,13,FALSE)</f>
        <v>-</v>
      </c>
      <c r="D28" s="157"/>
      <c r="E28" s="157"/>
      <c r="F28" s="113" t="str">
        <f>IF(B28="-","-",VLOOKUP(B28,Correcties!A22:D31,4,FALSE))</f>
        <v>-</v>
      </c>
      <c r="G28" s="99"/>
      <c r="H28" s="4"/>
      <c r="I28" s="4"/>
      <c r="J28" s="4"/>
      <c r="K28" s="4"/>
      <c r="L28" s="4"/>
      <c r="M28" s="4"/>
      <c r="N28" s="4"/>
      <c r="O28" s="4"/>
    </row>
    <row r="29" spans="1:15" s="1" customFormat="1" ht="15" customHeight="1" x14ac:dyDescent="0.2">
      <c r="A29" s="80"/>
      <c r="B29" s="86" t="s">
        <v>149</v>
      </c>
      <c r="C29" s="148" t="s">
        <v>222</v>
      </c>
      <c r="D29" s="148"/>
      <c r="E29" s="148"/>
      <c r="F29" s="123"/>
      <c r="G29" s="68"/>
      <c r="H29" s="4"/>
      <c r="I29" s="4"/>
      <c r="J29" s="4"/>
      <c r="K29" s="4"/>
      <c r="L29" s="4"/>
      <c r="M29" s="4"/>
      <c r="N29" s="4"/>
      <c r="O29" s="4"/>
    </row>
    <row r="30" spans="1:15" ht="19.5" customHeight="1" x14ac:dyDescent="0.2">
      <c r="A30" s="47" t="s">
        <v>1</v>
      </c>
      <c r="B30" s="11"/>
      <c r="C30" s="11"/>
      <c r="D30" s="10"/>
      <c r="E30" s="10"/>
      <c r="F30" s="16"/>
      <c r="G30" s="13"/>
      <c r="H30" s="6"/>
      <c r="I30" s="6"/>
      <c r="J30" s="6"/>
      <c r="K30" s="6"/>
      <c r="L30" s="6"/>
      <c r="M30" s="6"/>
      <c r="N30" s="6"/>
    </row>
    <row r="31" spans="1:15" ht="12.75" customHeight="1" x14ac:dyDescent="0.2">
      <c r="A31" s="135" t="s">
        <v>142</v>
      </c>
      <c r="B31" s="136"/>
      <c r="C31" s="136"/>
      <c r="D31" s="136"/>
      <c r="E31" s="136"/>
      <c r="F31" s="136"/>
      <c r="G31" s="9"/>
      <c r="H31" s="3"/>
      <c r="I31" s="3"/>
      <c r="J31" s="3"/>
      <c r="K31" s="3"/>
      <c r="L31" s="3"/>
      <c r="M31" s="3"/>
      <c r="N31" s="3"/>
    </row>
    <row r="32" spans="1:15" ht="25.5" customHeight="1" x14ac:dyDescent="0.2">
      <c r="A32" s="152"/>
      <c r="B32" s="153"/>
      <c r="C32" s="153"/>
      <c r="D32" s="153"/>
      <c r="E32" s="153"/>
      <c r="F32" s="153"/>
      <c r="G32" s="9"/>
      <c r="H32" s="3"/>
      <c r="I32" s="3"/>
      <c r="J32" s="3"/>
      <c r="K32" s="3"/>
      <c r="L32" s="3"/>
      <c r="M32" s="3"/>
      <c r="N32" s="3"/>
    </row>
    <row r="33" spans="1:16" ht="12.75" customHeight="1" x14ac:dyDescent="0.2">
      <c r="A33" s="5"/>
      <c r="B33" s="11"/>
      <c r="C33" s="11"/>
      <c r="D33" s="10"/>
      <c r="E33" s="10"/>
      <c r="F33" s="8"/>
      <c r="G33" s="9"/>
      <c r="H33" s="3"/>
      <c r="I33" s="3"/>
      <c r="J33" s="3"/>
      <c r="K33" s="3"/>
      <c r="L33" s="3"/>
      <c r="M33" s="3"/>
      <c r="N33" s="3"/>
    </row>
    <row r="34" spans="1:16" ht="12.75" customHeight="1" x14ac:dyDescent="0.2">
      <c r="A34" s="10"/>
      <c r="B34" s="11"/>
      <c r="C34" s="11"/>
      <c r="D34" s="10"/>
      <c r="E34" s="10"/>
      <c r="F34" s="38"/>
      <c r="G34" s="9"/>
      <c r="H34" s="3"/>
      <c r="I34" s="3"/>
      <c r="J34" s="3"/>
      <c r="K34" s="3"/>
      <c r="L34" s="3"/>
      <c r="M34" s="3"/>
      <c r="N34" s="3"/>
    </row>
    <row r="35" spans="1:16" ht="12.75" hidden="1" customHeight="1" x14ac:dyDescent="0.2">
      <c r="A35" s="5"/>
      <c r="B35" s="11"/>
      <c r="C35" s="11"/>
      <c r="D35" s="10"/>
      <c r="E35" s="10"/>
      <c r="F35" s="17"/>
      <c r="G35" s="9"/>
      <c r="H35" s="3"/>
      <c r="I35" s="3"/>
      <c r="J35" s="3"/>
      <c r="K35" s="3"/>
      <c r="L35" s="3"/>
      <c r="M35" s="3"/>
      <c r="N35" s="3"/>
    </row>
    <row r="36" spans="1:16" ht="12.75" hidden="1" customHeight="1" x14ac:dyDescent="0.2">
      <c r="A36" s="5"/>
      <c r="B36" s="11"/>
      <c r="C36" s="11"/>
      <c r="D36" s="10"/>
      <c r="E36" s="10"/>
      <c r="F36" s="16"/>
      <c r="G36" s="9"/>
      <c r="H36" s="3"/>
      <c r="I36" s="3"/>
      <c r="J36" s="3"/>
      <c r="K36" s="3"/>
      <c r="L36" s="3"/>
      <c r="M36" s="3"/>
      <c r="N36" s="3"/>
    </row>
    <row r="37" spans="1:16" ht="12.75" hidden="1" customHeight="1" x14ac:dyDescent="0.2">
      <c r="A37" s="11"/>
      <c r="B37" s="11"/>
      <c r="C37" s="11"/>
      <c r="D37" s="10"/>
      <c r="E37" s="10"/>
      <c r="F37" s="16"/>
      <c r="G37" s="17"/>
      <c r="H37" s="7"/>
      <c r="I37" s="7"/>
      <c r="J37" s="7"/>
      <c r="K37" s="7"/>
      <c r="L37" s="7"/>
      <c r="M37" s="7"/>
      <c r="N37" s="7"/>
    </row>
    <row r="38" spans="1:16" ht="12.75" hidden="1" customHeight="1" x14ac:dyDescent="0.2">
      <c r="A38" s="11"/>
      <c r="B38" s="11"/>
      <c r="C38" s="11"/>
      <c r="D38" s="10"/>
      <c r="E38" s="10"/>
      <c r="F38" s="16"/>
      <c r="G38" s="13"/>
      <c r="H38" s="13"/>
      <c r="I38" s="13"/>
      <c r="J38" s="13"/>
      <c r="K38" s="13"/>
      <c r="L38" s="13"/>
      <c r="M38" s="13"/>
      <c r="N38" s="13"/>
      <c r="O38" s="10"/>
      <c r="P38" s="10"/>
    </row>
    <row r="39" spans="1:16" ht="12.75" hidden="1" customHeight="1" x14ac:dyDescent="0.2">
      <c r="A39" s="48"/>
      <c r="B39" s="11"/>
      <c r="C39" s="11"/>
      <c r="D39" s="10"/>
      <c r="E39" s="10"/>
      <c r="F39" s="16"/>
      <c r="G39" s="13"/>
      <c r="H39" s="10"/>
      <c r="I39" s="13"/>
      <c r="J39" s="13"/>
      <c r="K39" s="13"/>
      <c r="L39" s="13"/>
      <c r="M39" s="13"/>
      <c r="N39" s="13"/>
      <c r="O39" s="10"/>
      <c r="P39" s="10"/>
    </row>
    <row r="40" spans="1:16" hidden="1" x14ac:dyDescent="0.2">
      <c r="A40" s="10"/>
      <c r="B40" s="19"/>
      <c r="C40" s="11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10"/>
      <c r="P40" s="10"/>
    </row>
    <row r="41" spans="1:16" hidden="1" x14ac:dyDescent="0.2">
      <c r="A41" s="10"/>
      <c r="B41" s="93"/>
      <c r="C41" s="19"/>
      <c r="D41" s="19"/>
      <c r="E41" s="19"/>
      <c r="F41" s="19"/>
      <c r="G41" s="8"/>
      <c r="H41" s="8"/>
      <c r="I41" s="8"/>
      <c r="J41" s="8"/>
      <c r="K41" s="8"/>
      <c r="L41" s="8"/>
      <c r="M41" s="8"/>
      <c r="N41" s="8"/>
      <c r="O41" s="10"/>
      <c r="P41" s="10"/>
    </row>
    <row r="42" spans="1:16" hidden="1" x14ac:dyDescent="0.2">
      <c r="A42" s="11"/>
      <c r="B42" s="11"/>
      <c r="C42" s="93"/>
      <c r="D42" s="93"/>
      <c r="E42" s="93"/>
      <c r="F42" s="93"/>
      <c r="G42" s="8"/>
      <c r="H42" s="8"/>
      <c r="I42" s="8"/>
      <c r="J42" s="8"/>
      <c r="K42" s="8"/>
      <c r="L42" s="8"/>
      <c r="M42" s="8"/>
      <c r="N42" s="8"/>
      <c r="O42" s="10"/>
      <c r="P42" s="10"/>
    </row>
    <row r="43" spans="1:16" hidden="1" x14ac:dyDescent="0.2">
      <c r="A43" s="10"/>
      <c r="B43" s="11"/>
      <c r="C43" s="11"/>
      <c r="D43" s="10"/>
      <c r="E43" s="10"/>
      <c r="F43" s="10"/>
      <c r="G43" s="13"/>
      <c r="H43" s="13"/>
      <c r="I43" s="13"/>
      <c r="J43" s="13"/>
      <c r="K43" s="13"/>
      <c r="L43" s="13"/>
      <c r="M43" s="13"/>
      <c r="N43" s="13"/>
      <c r="O43" s="10"/>
      <c r="P43" s="10"/>
    </row>
    <row r="44" spans="1:16" hidden="1" x14ac:dyDescent="0.2">
      <c r="A44" s="15"/>
      <c r="B44" s="11"/>
      <c r="C44" s="11"/>
      <c r="D44" s="10"/>
      <c r="E44" s="10"/>
      <c r="F44" s="10"/>
      <c r="G44" s="8"/>
      <c r="H44" s="8"/>
      <c r="I44" s="8"/>
      <c r="J44" s="8"/>
      <c r="K44" s="8"/>
      <c r="L44" s="8"/>
      <c r="M44" s="8"/>
      <c r="N44" s="8"/>
      <c r="O44" s="10"/>
      <c r="P44" s="10"/>
    </row>
    <row r="45" spans="1:16" s="1" customFormat="1" hidden="1" x14ac:dyDescent="0.2">
      <c r="A45" s="10"/>
      <c r="B45" s="11"/>
      <c r="C45" s="11"/>
      <c r="D45" s="11"/>
      <c r="E45" s="11"/>
      <c r="F45" s="11"/>
      <c r="G45" s="13"/>
      <c r="H45" s="13"/>
      <c r="I45" s="13"/>
      <c r="J45" s="13"/>
      <c r="K45" s="13"/>
      <c r="L45" s="13"/>
      <c r="M45" s="13"/>
      <c r="N45" s="13"/>
      <c r="O45" s="11"/>
      <c r="P45" s="11"/>
    </row>
    <row r="46" spans="1:16" ht="18" hidden="1" x14ac:dyDescent="0.25">
      <c r="A46" s="12"/>
      <c r="B46" s="11"/>
      <c r="C46" s="11"/>
      <c r="D46" s="10"/>
      <c r="E46" s="10"/>
      <c r="F46" s="10"/>
      <c r="G46" s="8"/>
      <c r="H46" s="8"/>
      <c r="I46" s="8"/>
      <c r="J46" s="8"/>
      <c r="K46" s="8"/>
      <c r="L46" s="8"/>
      <c r="M46" s="8"/>
      <c r="N46" s="8"/>
      <c r="O46" s="10"/>
      <c r="P46" s="10"/>
    </row>
    <row r="47" spans="1:16" hidden="1" x14ac:dyDescent="0.2">
      <c r="A47" s="93"/>
      <c r="B47" s="11"/>
      <c r="C47" s="11"/>
      <c r="D47" s="10"/>
      <c r="E47" s="10"/>
      <c r="F47" s="10"/>
      <c r="G47" s="9"/>
      <c r="H47" s="9"/>
      <c r="I47" s="9"/>
      <c r="J47" s="9"/>
      <c r="K47" s="9"/>
      <c r="L47" s="9"/>
      <c r="M47" s="9"/>
      <c r="N47" s="9"/>
      <c r="O47" s="10"/>
      <c r="P47" s="10"/>
    </row>
    <row r="48" spans="1:16" hidden="1" x14ac:dyDescent="0.2">
      <c r="A48" s="10"/>
      <c r="B48" s="19"/>
      <c r="C48" s="11"/>
      <c r="D48" s="10"/>
      <c r="E48" s="10"/>
      <c r="F48" s="10"/>
      <c r="G48" s="9"/>
      <c r="H48" s="9"/>
      <c r="I48" s="9"/>
      <c r="J48" s="9"/>
      <c r="K48" s="9"/>
      <c r="L48" s="9"/>
      <c r="M48" s="9"/>
      <c r="N48" s="13"/>
      <c r="O48" s="10"/>
      <c r="P48" s="10"/>
    </row>
    <row r="49" spans="1:16" hidden="1" x14ac:dyDescent="0.2">
      <c r="A49" s="10"/>
      <c r="B49" s="9"/>
      <c r="C49" s="19"/>
      <c r="D49" s="19"/>
      <c r="E49" s="19"/>
      <c r="F49" s="19"/>
      <c r="G49" s="8"/>
      <c r="H49" s="8"/>
      <c r="I49" s="8"/>
      <c r="J49" s="8"/>
      <c r="K49" s="8"/>
      <c r="L49" s="8"/>
      <c r="M49" s="8"/>
      <c r="N49" s="8"/>
      <c r="O49" s="10"/>
      <c r="P49" s="10"/>
    </row>
    <row r="50" spans="1:16" hidden="1" x14ac:dyDescent="0.2">
      <c r="A50" s="10"/>
      <c r="B50" s="9"/>
      <c r="C50" s="9"/>
      <c r="D50" s="9"/>
      <c r="E50" s="9"/>
      <c r="F50" s="9"/>
      <c r="G50" s="8"/>
      <c r="H50" s="8"/>
      <c r="I50" s="8"/>
      <c r="J50" s="8"/>
      <c r="K50" s="8"/>
      <c r="L50" s="8"/>
      <c r="M50" s="8"/>
      <c r="N50" s="8"/>
      <c r="O50" s="10"/>
      <c r="P50" s="10"/>
    </row>
    <row r="51" spans="1:16" hidden="1" x14ac:dyDescent="0.2">
      <c r="A51" s="10"/>
      <c r="B51" s="9"/>
      <c r="C51" s="9"/>
      <c r="D51" s="9"/>
      <c r="E51" s="9"/>
      <c r="F51" s="9"/>
      <c r="G51" s="8"/>
      <c r="H51" s="8"/>
      <c r="I51" s="8"/>
      <c r="J51" s="8"/>
      <c r="K51" s="8"/>
      <c r="L51" s="8"/>
      <c r="M51" s="8"/>
      <c r="N51" s="8"/>
      <c r="O51" s="10"/>
      <c r="P51" s="10"/>
    </row>
    <row r="52" spans="1:16" hidden="1" x14ac:dyDescent="0.2">
      <c r="A52" s="10"/>
      <c r="B52" s="19"/>
      <c r="C52" s="9"/>
      <c r="D52" s="9"/>
      <c r="E52" s="9"/>
      <c r="F52" s="9"/>
      <c r="G52" s="8"/>
      <c r="H52" s="8"/>
      <c r="I52" s="8"/>
      <c r="J52" s="8"/>
      <c r="K52" s="8"/>
      <c r="L52" s="8"/>
      <c r="M52" s="8"/>
      <c r="N52" s="8"/>
      <c r="O52" s="10"/>
      <c r="P52" s="10"/>
    </row>
    <row r="53" spans="1:16" hidden="1" x14ac:dyDescent="0.2">
      <c r="A53" s="10"/>
      <c r="B53" s="9"/>
      <c r="C53" s="19"/>
      <c r="D53" s="19"/>
      <c r="E53" s="19"/>
      <c r="F53" s="19"/>
      <c r="G53" s="8"/>
      <c r="H53" s="8"/>
      <c r="I53" s="8"/>
      <c r="J53" s="8"/>
      <c r="K53" s="8"/>
      <c r="L53" s="8"/>
      <c r="M53" s="8"/>
      <c r="N53" s="8"/>
      <c r="O53" s="10"/>
      <c r="P53" s="10"/>
    </row>
    <row r="54" spans="1:16" hidden="1" x14ac:dyDescent="0.2">
      <c r="A54" s="10"/>
      <c r="B54" s="9"/>
      <c r="C54" s="9"/>
      <c r="D54" s="9"/>
      <c r="E54" s="9"/>
      <c r="F54" s="9"/>
      <c r="G54" s="8"/>
      <c r="H54" s="8"/>
      <c r="I54" s="8"/>
      <c r="J54" s="8"/>
      <c r="K54" s="8"/>
      <c r="L54" s="8"/>
      <c r="M54" s="8"/>
      <c r="N54" s="8"/>
      <c r="O54" s="10"/>
      <c r="P54" s="10"/>
    </row>
    <row r="55" spans="1:16" hidden="1" x14ac:dyDescent="0.2">
      <c r="A55" s="10"/>
      <c r="B55" s="9"/>
      <c r="C55" s="9"/>
      <c r="D55" s="9"/>
      <c r="E55" s="9"/>
      <c r="F55" s="9"/>
      <c r="G55" s="8"/>
      <c r="H55" s="8"/>
      <c r="I55" s="8"/>
      <c r="J55" s="8"/>
      <c r="K55" s="8"/>
      <c r="L55" s="8"/>
      <c r="M55" s="8"/>
      <c r="N55" s="8"/>
      <c r="O55" s="10"/>
      <c r="P55" s="10"/>
    </row>
    <row r="56" spans="1:16" hidden="1" x14ac:dyDescent="0.2">
      <c r="A56" s="10"/>
      <c r="B56" s="9"/>
      <c r="C56" s="9"/>
      <c r="D56" s="9"/>
      <c r="E56" s="9"/>
      <c r="F56" s="9"/>
      <c r="G56" s="8"/>
      <c r="H56" s="8"/>
      <c r="I56" s="8"/>
      <c r="J56" s="8"/>
      <c r="K56" s="8"/>
      <c r="L56" s="8"/>
      <c r="M56" s="8"/>
      <c r="N56" s="8"/>
      <c r="O56" s="10"/>
      <c r="P56" s="10"/>
    </row>
    <row r="57" spans="1:16" hidden="1" x14ac:dyDescent="0.2">
      <c r="A57" s="10"/>
      <c r="B57" s="19"/>
      <c r="C57" s="9"/>
      <c r="D57" s="9"/>
      <c r="E57" s="9"/>
      <c r="F57" s="9"/>
      <c r="G57" s="8"/>
      <c r="H57" s="8"/>
      <c r="I57" s="8"/>
      <c r="J57" s="8"/>
      <c r="K57" s="8"/>
      <c r="L57" s="8"/>
      <c r="M57" s="8"/>
      <c r="N57" s="8"/>
      <c r="O57" s="10"/>
      <c r="P57" s="10"/>
    </row>
    <row r="58" spans="1:16" hidden="1" x14ac:dyDescent="0.2">
      <c r="A58" s="10"/>
      <c r="B58" s="9"/>
      <c r="C58" s="19"/>
      <c r="D58" s="19"/>
      <c r="E58" s="19"/>
      <c r="F58" s="19"/>
      <c r="G58" s="8"/>
      <c r="H58" s="8"/>
      <c r="I58" s="8"/>
      <c r="J58" s="8"/>
      <c r="K58" s="8"/>
      <c r="L58" s="8"/>
      <c r="M58" s="8"/>
      <c r="N58" s="8"/>
      <c r="O58" s="10"/>
      <c r="P58" s="10"/>
    </row>
    <row r="59" spans="1:16" hidden="1" x14ac:dyDescent="0.2">
      <c r="A59" s="10"/>
      <c r="B59" s="9"/>
      <c r="C59" s="9"/>
      <c r="D59" s="9"/>
      <c r="E59" s="9"/>
      <c r="F59" s="9"/>
      <c r="G59" s="8"/>
      <c r="H59" s="8"/>
      <c r="I59" s="8"/>
      <c r="J59" s="8"/>
      <c r="K59" s="8"/>
      <c r="L59" s="8"/>
      <c r="M59" s="8"/>
      <c r="N59" s="8"/>
      <c r="O59" s="10"/>
      <c r="P59" s="10"/>
    </row>
    <row r="60" spans="1:16" hidden="1" x14ac:dyDescent="0.2">
      <c r="A60" s="11"/>
      <c r="B60" s="14"/>
      <c r="C60" s="9"/>
      <c r="D60" s="9"/>
      <c r="E60" s="9"/>
      <c r="F60" s="9"/>
      <c r="G60" s="20"/>
      <c r="H60" s="20"/>
      <c r="I60" s="20"/>
      <c r="J60" s="20"/>
      <c r="K60" s="20"/>
      <c r="L60" s="20"/>
      <c r="M60" s="20"/>
      <c r="N60" s="20"/>
      <c r="O60" s="10"/>
      <c r="P60" s="10"/>
    </row>
    <row r="61" spans="1:16" s="1" customFormat="1" hidden="1" x14ac:dyDescent="0.2">
      <c r="A61" s="11"/>
      <c r="B61" s="14"/>
      <c r="C61" s="14"/>
      <c r="D61" s="14"/>
      <c r="E61" s="14"/>
      <c r="F61" s="14"/>
      <c r="G61" s="13"/>
      <c r="H61" s="13"/>
      <c r="I61" s="13"/>
      <c r="J61" s="13"/>
      <c r="K61" s="13"/>
      <c r="L61" s="13"/>
      <c r="M61" s="13"/>
      <c r="N61" s="13"/>
      <c r="O61" s="11"/>
      <c r="P61" s="11"/>
    </row>
    <row r="62" spans="1:16" s="1" customFormat="1" hidden="1" x14ac:dyDescent="0.2">
      <c r="A62" s="11"/>
      <c r="B62" s="14"/>
      <c r="C62" s="14"/>
      <c r="D62" s="14"/>
      <c r="E62" s="14"/>
      <c r="F62" s="14"/>
      <c r="G62" s="13"/>
      <c r="H62" s="13"/>
      <c r="I62" s="13"/>
      <c r="J62" s="13"/>
      <c r="K62" s="13"/>
      <c r="L62" s="13"/>
      <c r="M62" s="13"/>
      <c r="N62" s="13"/>
      <c r="O62" s="11"/>
      <c r="P62" s="11"/>
    </row>
    <row r="63" spans="1:16" s="1" customFormat="1" hidden="1" x14ac:dyDescent="0.2">
      <c r="A63" s="93"/>
      <c r="B63" s="1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1"/>
      <c r="P63" s="11"/>
    </row>
    <row r="64" spans="1:16" s="1" customFormat="1" hidden="1" x14ac:dyDescent="0.2">
      <c r="A64" s="11"/>
      <c r="B64" s="36"/>
      <c r="C64" s="14"/>
      <c r="D64" s="93"/>
      <c r="E64" s="93"/>
      <c r="F64" s="93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s="1" customFormat="1" hidden="1" x14ac:dyDescent="0.2">
      <c r="A65" s="11"/>
      <c r="B65" s="36"/>
      <c r="C65" s="36"/>
      <c r="D65" s="20"/>
      <c r="E65" s="20"/>
      <c r="F65" s="39"/>
      <c r="G65" s="20"/>
      <c r="H65" s="20"/>
      <c r="I65" s="20"/>
      <c r="J65" s="20"/>
      <c r="K65" s="20"/>
      <c r="L65" s="20"/>
      <c r="M65" s="20"/>
      <c r="N65" s="20"/>
      <c r="O65" s="11"/>
      <c r="P65" s="11"/>
    </row>
    <row r="66" spans="1:16" s="1" customFormat="1" hidden="1" x14ac:dyDescent="0.2">
      <c r="A66" s="11"/>
      <c r="B66" s="36"/>
      <c r="C66" s="36"/>
      <c r="D66" s="20"/>
      <c r="E66" s="20"/>
      <c r="F66" s="39"/>
      <c r="G66" s="8"/>
      <c r="H66" s="20"/>
      <c r="I66" s="20"/>
      <c r="J66" s="20"/>
      <c r="K66" s="20"/>
      <c r="L66" s="20"/>
      <c r="M66" s="20"/>
      <c r="N66" s="20"/>
      <c r="O66" s="11"/>
      <c r="P66" s="11"/>
    </row>
    <row r="67" spans="1:16" s="1" customFormat="1" hidden="1" x14ac:dyDescent="0.2">
      <c r="A67" s="11"/>
      <c r="B67" s="36"/>
      <c r="C67" s="36"/>
      <c r="D67" s="20"/>
      <c r="E67" s="20"/>
      <c r="F67" s="39"/>
      <c r="G67" s="8"/>
      <c r="H67" s="20"/>
      <c r="I67" s="20"/>
      <c r="J67" s="20"/>
      <c r="K67" s="20"/>
      <c r="L67" s="20"/>
      <c r="M67" s="20"/>
      <c r="N67" s="20"/>
      <c r="O67" s="11"/>
      <c r="P67" s="11"/>
    </row>
    <row r="68" spans="1:16" s="1" customFormat="1" hidden="1" x14ac:dyDescent="0.2">
      <c r="A68" s="11"/>
      <c r="B68" s="36"/>
      <c r="C68" s="36"/>
      <c r="D68" s="20"/>
      <c r="E68" s="20"/>
      <c r="F68" s="39"/>
      <c r="G68" s="8"/>
      <c r="H68" s="20"/>
      <c r="I68" s="20"/>
      <c r="J68" s="20"/>
      <c r="K68" s="20"/>
      <c r="L68" s="20"/>
      <c r="M68" s="20"/>
      <c r="N68" s="20"/>
      <c r="O68" s="11"/>
      <c r="P68" s="11"/>
    </row>
    <row r="69" spans="1:16" s="1" customFormat="1" hidden="1" x14ac:dyDescent="0.2">
      <c r="A69" s="11"/>
      <c r="B69" s="36"/>
      <c r="C69" s="36"/>
      <c r="D69" s="20"/>
      <c r="E69" s="20"/>
      <c r="F69" s="39"/>
      <c r="G69" s="8"/>
      <c r="H69" s="20"/>
      <c r="I69" s="20"/>
      <c r="J69" s="20"/>
      <c r="K69" s="20"/>
      <c r="L69" s="20"/>
      <c r="M69" s="20"/>
      <c r="N69" s="20"/>
      <c r="O69" s="11"/>
      <c r="P69" s="11"/>
    </row>
    <row r="70" spans="1:16" s="1" customFormat="1" hidden="1" x14ac:dyDescent="0.2">
      <c r="A70" s="11"/>
      <c r="B70" s="36"/>
      <c r="C70" s="36"/>
      <c r="D70" s="20"/>
      <c r="E70" s="20"/>
      <c r="F70" s="39"/>
      <c r="G70" s="8"/>
      <c r="H70" s="20"/>
      <c r="I70" s="20"/>
      <c r="J70" s="20"/>
      <c r="K70" s="20"/>
      <c r="L70" s="20"/>
      <c r="M70" s="20"/>
      <c r="N70" s="20"/>
      <c r="O70" s="11"/>
      <c r="P70" s="11"/>
    </row>
    <row r="71" spans="1:16" s="1" customFormat="1" hidden="1" x14ac:dyDescent="0.2">
      <c r="A71" s="11"/>
      <c r="B71" s="36"/>
      <c r="C71" s="36"/>
      <c r="D71" s="20"/>
      <c r="E71" s="20"/>
      <c r="F71" s="39"/>
      <c r="G71" s="8"/>
      <c r="H71" s="20"/>
      <c r="I71" s="20"/>
      <c r="J71" s="20"/>
      <c r="K71" s="20"/>
      <c r="L71" s="20"/>
      <c r="M71" s="20"/>
      <c r="N71" s="20"/>
      <c r="O71" s="11"/>
      <c r="P71" s="11"/>
    </row>
    <row r="72" spans="1:16" s="1" customFormat="1" hidden="1" x14ac:dyDescent="0.2">
      <c r="A72" s="11"/>
      <c r="B72" s="14"/>
      <c r="C72" s="36"/>
      <c r="D72" s="20"/>
      <c r="E72" s="20"/>
      <c r="F72" s="39"/>
      <c r="G72" s="8"/>
      <c r="H72" s="20"/>
      <c r="I72" s="20"/>
      <c r="J72" s="20"/>
      <c r="K72" s="20"/>
      <c r="L72" s="20"/>
      <c r="M72" s="20"/>
      <c r="N72" s="20"/>
      <c r="O72" s="11"/>
      <c r="P72" s="11"/>
    </row>
    <row r="73" spans="1:16" s="1" customFormat="1" hidden="1" x14ac:dyDescent="0.2">
      <c r="A73" s="93"/>
      <c r="B73" s="14"/>
      <c r="C73" s="14"/>
      <c r="D73" s="11"/>
      <c r="E73" s="11"/>
      <c r="F73" s="14"/>
      <c r="G73" s="21"/>
      <c r="H73" s="13"/>
      <c r="I73" s="13"/>
      <c r="J73" s="13"/>
      <c r="K73" s="13"/>
      <c r="L73" s="13"/>
      <c r="M73" s="13"/>
      <c r="N73" s="13"/>
      <c r="O73" s="11"/>
      <c r="P73" s="11"/>
    </row>
    <row r="74" spans="1:16" s="1" customFormat="1" hidden="1" x14ac:dyDescent="0.2">
      <c r="A74" s="11"/>
      <c r="B74" s="14"/>
      <c r="C74" s="14"/>
      <c r="D74" s="14"/>
      <c r="E74" s="14"/>
      <c r="F74" s="14"/>
      <c r="G74" s="13"/>
      <c r="H74" s="13"/>
      <c r="I74" s="13"/>
      <c r="J74" s="13"/>
      <c r="K74" s="13"/>
      <c r="L74" s="13"/>
      <c r="M74" s="13"/>
      <c r="N74" s="13"/>
      <c r="O74" s="11"/>
      <c r="P74" s="11"/>
    </row>
    <row r="75" spans="1:16" s="1" customFormat="1" hidden="1" x14ac:dyDescent="0.2">
      <c r="A75" s="11"/>
      <c r="B75" s="14"/>
      <c r="C75" s="14"/>
      <c r="D75" s="14"/>
      <c r="E75" s="14"/>
      <c r="F75" s="14"/>
      <c r="G75" s="13"/>
      <c r="H75" s="13"/>
      <c r="I75" s="13"/>
      <c r="J75" s="13"/>
      <c r="K75" s="13"/>
      <c r="L75" s="13"/>
      <c r="M75" s="13"/>
      <c r="N75" s="13"/>
      <c r="O75" s="11"/>
      <c r="P75" s="11"/>
    </row>
    <row r="76" spans="1:16" s="1" customFormat="1" hidden="1" x14ac:dyDescent="0.2">
      <c r="A76" s="93"/>
      <c r="B76" s="1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1"/>
      <c r="P76" s="11"/>
    </row>
    <row r="77" spans="1:16" hidden="1" x14ac:dyDescent="0.2">
      <c r="A77" s="93"/>
      <c r="B77" s="11"/>
      <c r="C77" s="11"/>
      <c r="D77" s="10"/>
      <c r="E77" s="10"/>
      <c r="F77" s="10"/>
      <c r="G77" s="8"/>
      <c r="H77" s="8"/>
      <c r="I77" s="8"/>
      <c r="J77" s="8"/>
      <c r="K77" s="8"/>
      <c r="L77" s="8"/>
      <c r="M77" s="8"/>
      <c r="N77" s="8"/>
      <c r="O77" s="9"/>
      <c r="P77" s="10"/>
    </row>
    <row r="78" spans="1:16" hidden="1" x14ac:dyDescent="0.2">
      <c r="A78" s="93"/>
      <c r="B78" s="11"/>
      <c r="C78" s="11"/>
      <c r="D78" s="10"/>
      <c r="E78" s="10"/>
      <c r="F78" s="93"/>
      <c r="G78" s="8"/>
      <c r="H78" s="8"/>
      <c r="I78" s="8"/>
      <c r="J78" s="8"/>
      <c r="K78" s="8"/>
      <c r="L78" s="8"/>
      <c r="M78" s="8"/>
      <c r="N78" s="8"/>
      <c r="O78" s="10"/>
      <c r="P78" s="10"/>
    </row>
    <row r="79" spans="1:16" hidden="1" x14ac:dyDescent="0.2">
      <c r="A79" s="93"/>
      <c r="B79" s="11"/>
      <c r="C79" s="11"/>
      <c r="D79" s="10"/>
      <c r="E79" s="10"/>
      <c r="F79" s="10"/>
      <c r="G79" s="8"/>
      <c r="H79" s="8"/>
      <c r="I79" s="8"/>
      <c r="J79" s="8"/>
      <c r="K79" s="8"/>
      <c r="L79" s="8"/>
      <c r="M79" s="8"/>
      <c r="N79" s="8"/>
      <c r="O79" s="8"/>
      <c r="P79" s="10"/>
    </row>
    <row r="80" spans="1:16" hidden="1" x14ac:dyDescent="0.2">
      <c r="A80" s="93"/>
      <c r="B80" s="11"/>
      <c r="C80" s="11"/>
      <c r="D80" s="10"/>
      <c r="E80" s="10"/>
      <c r="F80" s="10"/>
      <c r="G80" s="8"/>
      <c r="H80" s="8"/>
      <c r="I80" s="8"/>
      <c r="J80" s="8"/>
      <c r="K80" s="8"/>
      <c r="L80" s="8"/>
      <c r="M80" s="8"/>
      <c r="N80" s="8"/>
      <c r="O80" s="8"/>
      <c r="P80" s="10"/>
    </row>
    <row r="81" spans="1:16" hidden="1" x14ac:dyDescent="0.2">
      <c r="A81" s="93"/>
      <c r="B81" s="11"/>
      <c r="C81" s="11"/>
      <c r="D81" s="10"/>
      <c r="E81" s="10"/>
      <c r="F81" s="10"/>
      <c r="G81" s="8"/>
      <c r="H81" s="8"/>
      <c r="I81" s="8"/>
      <c r="J81" s="8"/>
      <c r="K81" s="8"/>
      <c r="L81" s="8"/>
      <c r="M81" s="8"/>
      <c r="N81" s="8"/>
      <c r="O81" s="8"/>
      <c r="P81" s="10"/>
    </row>
    <row r="82" spans="1:16" hidden="1" x14ac:dyDescent="0.2">
      <c r="A82" s="93"/>
      <c r="B82" s="22"/>
      <c r="C82" s="11"/>
      <c r="D82" s="10"/>
      <c r="E82" s="10"/>
      <c r="F82" s="10"/>
      <c r="G82" s="8"/>
      <c r="H82" s="8"/>
      <c r="I82" s="8"/>
      <c r="J82" s="8"/>
      <c r="K82" s="8"/>
      <c r="L82" s="8"/>
      <c r="M82" s="8"/>
      <c r="N82" s="8"/>
      <c r="O82" s="8"/>
      <c r="P82" s="10"/>
    </row>
    <row r="83" spans="1:16" hidden="1" x14ac:dyDescent="0.2">
      <c r="A83" s="93"/>
      <c r="B83" s="25"/>
      <c r="C83" s="23"/>
      <c r="D83" s="24"/>
      <c r="E83" s="24"/>
      <c r="F83" s="10"/>
      <c r="G83" s="8"/>
      <c r="H83" s="8"/>
      <c r="I83" s="8"/>
      <c r="J83" s="8"/>
      <c r="K83" s="8"/>
      <c r="L83" s="8"/>
      <c r="M83" s="8"/>
      <c r="N83" s="8"/>
      <c r="O83" s="8"/>
      <c r="P83" s="10"/>
    </row>
    <row r="84" spans="1:16" hidden="1" x14ac:dyDescent="0.2">
      <c r="A84" s="93"/>
      <c r="B84" s="11"/>
      <c r="C84" s="23"/>
      <c r="D84" s="24"/>
      <c r="E84" s="24"/>
      <c r="F84" s="10"/>
      <c r="G84" s="8"/>
      <c r="H84" s="8"/>
      <c r="I84" s="8"/>
      <c r="J84" s="8"/>
      <c r="K84" s="8"/>
      <c r="L84" s="8"/>
      <c r="M84" s="8"/>
      <c r="N84" s="8"/>
      <c r="O84" s="8"/>
      <c r="P84" s="10"/>
    </row>
    <row r="85" spans="1:16" hidden="1" x14ac:dyDescent="0.2">
      <c r="A85" s="15"/>
      <c r="B85" s="11"/>
      <c r="C85" s="11"/>
      <c r="D85" s="10"/>
      <c r="E85" s="10"/>
      <c r="F85" s="10"/>
      <c r="G85" s="8"/>
      <c r="H85" s="8"/>
      <c r="I85" s="8"/>
      <c r="J85" s="8"/>
      <c r="K85" s="8"/>
      <c r="L85" s="8"/>
      <c r="M85" s="8"/>
      <c r="N85" s="8"/>
      <c r="O85" s="8"/>
      <c r="P85" s="10"/>
    </row>
    <row r="86" spans="1:16" s="1" customFormat="1" hidden="1" x14ac:dyDescent="0.2">
      <c r="A86" s="11"/>
      <c r="B86" s="11"/>
      <c r="C86" s="11"/>
      <c r="D86" s="11"/>
      <c r="E86" s="11"/>
      <c r="F86" s="11"/>
      <c r="G86" s="13"/>
      <c r="H86" s="13"/>
      <c r="I86" s="13"/>
      <c r="J86" s="13"/>
      <c r="K86" s="13"/>
      <c r="L86" s="13"/>
      <c r="M86" s="13"/>
      <c r="N86" s="13"/>
      <c r="O86" s="11"/>
      <c r="P86" s="11"/>
    </row>
    <row r="87" spans="1:16" s="1" customFormat="1" hidden="1" x14ac:dyDescent="0.2">
      <c r="A87" s="11"/>
      <c r="B87" s="11"/>
      <c r="C87" s="11"/>
      <c r="D87" s="11"/>
      <c r="E87" s="11"/>
      <c r="F87" s="11"/>
      <c r="G87" s="13"/>
      <c r="H87" s="13"/>
      <c r="I87" s="13"/>
      <c r="J87" s="13"/>
      <c r="K87" s="13"/>
      <c r="L87" s="13"/>
      <c r="M87" s="13"/>
      <c r="N87" s="13"/>
      <c r="O87" s="11"/>
      <c r="P87" s="11"/>
    </row>
    <row r="88" spans="1:16" s="1" customFormat="1" hidden="1" x14ac:dyDescent="0.2">
      <c r="A88" s="11"/>
      <c r="B88" s="11"/>
      <c r="C88" s="11"/>
      <c r="D88" s="11"/>
      <c r="E88" s="11"/>
      <c r="F88" s="11"/>
      <c r="G88" s="13"/>
      <c r="H88" s="13"/>
      <c r="I88" s="13"/>
      <c r="J88" s="13"/>
      <c r="K88" s="13"/>
      <c r="L88" s="13"/>
      <c r="M88" s="13"/>
      <c r="N88" s="13"/>
      <c r="O88" s="11"/>
      <c r="P88" s="11"/>
    </row>
    <row r="89" spans="1:16" s="1" customFormat="1" hidden="1" x14ac:dyDescent="0.2">
      <c r="A89" s="93"/>
      <c r="B89" s="11"/>
      <c r="C89" s="11"/>
      <c r="D89" s="11"/>
      <c r="E89" s="11"/>
      <c r="F89" s="11"/>
      <c r="G89" s="13"/>
      <c r="H89" s="13"/>
      <c r="I89" s="13"/>
      <c r="J89" s="13"/>
      <c r="K89" s="13"/>
      <c r="L89" s="13"/>
      <c r="M89" s="13"/>
      <c r="N89" s="13"/>
      <c r="O89" s="11"/>
      <c r="P89" s="11"/>
    </row>
    <row r="90" spans="1:16" hidden="1" x14ac:dyDescent="0.2">
      <c r="A90" s="93"/>
      <c r="B90" s="11"/>
      <c r="C90" s="11"/>
      <c r="D90" s="10"/>
      <c r="E90" s="10"/>
      <c r="F90" s="8"/>
      <c r="G90" s="8"/>
      <c r="H90" s="8"/>
      <c r="I90" s="8"/>
      <c r="J90" s="8"/>
      <c r="K90" s="8"/>
      <c r="L90" s="8"/>
      <c r="M90" s="8"/>
      <c r="N90" s="8"/>
      <c r="O90" s="10"/>
      <c r="P90" s="10"/>
    </row>
    <row r="91" spans="1:16" hidden="1" x14ac:dyDescent="0.2">
      <c r="A91" s="93"/>
      <c r="B91" s="11"/>
      <c r="C91" s="11"/>
      <c r="D91" s="10"/>
      <c r="E91" s="10"/>
      <c r="F91" s="10"/>
      <c r="G91" s="8"/>
      <c r="H91" s="8"/>
      <c r="I91" s="8"/>
      <c r="J91" s="8"/>
      <c r="K91" s="8"/>
      <c r="L91" s="8"/>
      <c r="M91" s="8"/>
      <c r="N91" s="8"/>
      <c r="O91" s="10"/>
      <c r="P91" s="10"/>
    </row>
    <row r="92" spans="1:16" hidden="1" x14ac:dyDescent="0.2">
      <c r="A92" s="11"/>
      <c r="B92" s="11"/>
      <c r="C92" s="11"/>
      <c r="D92" s="10"/>
      <c r="E92" s="10"/>
      <c r="F92" s="10"/>
      <c r="G92" s="8"/>
      <c r="H92" s="8"/>
      <c r="I92" s="8"/>
      <c r="J92" s="8"/>
      <c r="K92" s="8"/>
      <c r="L92" s="8"/>
      <c r="M92" s="8"/>
      <c r="N92" s="8"/>
      <c r="O92" s="10"/>
      <c r="P92" s="10"/>
    </row>
    <row r="93" spans="1:16" s="1" customFormat="1" hidden="1" x14ac:dyDescent="0.2">
      <c r="A93" s="10"/>
      <c r="B93" s="11"/>
      <c r="C93" s="11"/>
      <c r="D93" s="11"/>
      <c r="E93" s="11"/>
      <c r="F93" s="11"/>
      <c r="G93" s="13"/>
      <c r="H93" s="13"/>
      <c r="I93" s="13"/>
      <c r="J93" s="13"/>
      <c r="K93" s="13"/>
      <c r="L93" s="13"/>
      <c r="M93" s="13"/>
      <c r="N93" s="13"/>
      <c r="O93" s="11"/>
      <c r="P93" s="11"/>
    </row>
    <row r="94" spans="1:16" hidden="1" x14ac:dyDescent="0.2">
      <c r="A94" s="93"/>
      <c r="B94" s="11"/>
      <c r="C94" s="11"/>
      <c r="D94" s="10"/>
      <c r="E94" s="10"/>
      <c r="F94" s="10"/>
      <c r="G94" s="8"/>
      <c r="H94" s="8"/>
      <c r="I94" s="8"/>
      <c r="J94" s="8"/>
      <c r="K94" s="8"/>
      <c r="L94" s="8"/>
      <c r="M94" s="8"/>
      <c r="N94" s="8"/>
      <c r="O94" s="10"/>
      <c r="P94" s="10"/>
    </row>
    <row r="95" spans="1:16" hidden="1" x14ac:dyDescent="0.2">
      <c r="A95" s="10"/>
      <c r="B95" s="11"/>
      <c r="C95" s="11"/>
      <c r="D95" s="10"/>
      <c r="E95" s="10"/>
      <c r="F95" s="10"/>
      <c r="G95" s="8"/>
      <c r="H95" s="8"/>
      <c r="I95" s="8"/>
      <c r="J95" s="8"/>
      <c r="K95" s="8"/>
      <c r="L95" s="8"/>
      <c r="M95" s="8"/>
      <c r="N95" s="8"/>
      <c r="O95" s="10"/>
      <c r="P95" s="10"/>
    </row>
    <row r="96" spans="1:16" hidden="1" x14ac:dyDescent="0.2">
      <c r="A96" s="10"/>
      <c r="B96" s="11"/>
      <c r="C96" s="11"/>
      <c r="D96" s="10"/>
      <c r="E96" s="10"/>
      <c r="F96" s="37"/>
      <c r="G96" s="8"/>
      <c r="H96" s="8"/>
      <c r="I96" s="8"/>
      <c r="J96" s="8"/>
      <c r="K96" s="8"/>
      <c r="L96" s="8"/>
      <c r="M96" s="8"/>
      <c r="N96" s="8"/>
      <c r="O96" s="10"/>
      <c r="P96" s="10"/>
    </row>
    <row r="97" spans="1:18" hidden="1" x14ac:dyDescent="0.2">
      <c r="A97" s="11"/>
      <c r="B97" s="11"/>
      <c r="C97" s="18"/>
      <c r="D97" s="26"/>
      <c r="E97" s="26"/>
      <c r="F97" s="10"/>
      <c r="G97" s="8"/>
      <c r="H97" s="8"/>
      <c r="I97" s="8"/>
      <c r="J97" s="8"/>
      <c r="K97" s="8"/>
      <c r="L97" s="8"/>
      <c r="M97" s="8"/>
      <c r="N97" s="8"/>
      <c r="O97" s="10"/>
      <c r="P97" s="10"/>
    </row>
    <row r="98" spans="1:18" s="1" customFormat="1" hidden="1" x14ac:dyDescent="0.2">
      <c r="A98" s="11"/>
      <c r="B98" s="11"/>
      <c r="C98" s="11"/>
      <c r="D98" s="11"/>
      <c r="E98" s="11"/>
      <c r="F98" s="11"/>
      <c r="G98" s="13"/>
      <c r="H98" s="13"/>
      <c r="I98" s="13"/>
      <c r="J98" s="13"/>
      <c r="K98" s="13"/>
      <c r="L98" s="13"/>
      <c r="M98" s="13"/>
      <c r="N98" s="13"/>
      <c r="O98" s="11"/>
      <c r="P98" s="11"/>
    </row>
    <row r="99" spans="1:18" s="1" customFormat="1" hidden="1" x14ac:dyDescent="0.2">
      <c r="A99" s="11"/>
      <c r="B99" s="11"/>
      <c r="C99" s="11"/>
      <c r="D99" s="11"/>
      <c r="E99" s="11"/>
      <c r="F99" s="11"/>
      <c r="G99" s="13"/>
      <c r="H99" s="13"/>
      <c r="I99" s="13"/>
      <c r="J99" s="13"/>
      <c r="K99" s="13"/>
      <c r="L99" s="13"/>
      <c r="M99" s="13"/>
      <c r="N99" s="13"/>
      <c r="O99" s="11"/>
      <c r="P99" s="11"/>
    </row>
    <row r="100" spans="1:18" s="1" customFormat="1" hidden="1" x14ac:dyDescent="0.2">
      <c r="A100" s="10"/>
      <c r="B100" s="11"/>
      <c r="C100" s="11"/>
      <c r="D100" s="11"/>
      <c r="E100" s="11"/>
      <c r="F100" s="11"/>
      <c r="G100" s="13"/>
      <c r="H100" s="13"/>
      <c r="I100" s="13"/>
      <c r="J100" s="13"/>
      <c r="K100" s="13"/>
      <c r="L100" s="13"/>
      <c r="M100" s="13"/>
      <c r="N100" s="13"/>
      <c r="O100" s="14"/>
      <c r="P100" s="14"/>
      <c r="Q100" s="4"/>
      <c r="R100" s="4"/>
    </row>
    <row r="101" spans="1:18" ht="15.75" hidden="1" x14ac:dyDescent="0.2">
      <c r="A101" s="27"/>
      <c r="B101" s="28"/>
      <c r="C101" s="11"/>
      <c r="D101" s="10"/>
      <c r="E101" s="10"/>
      <c r="F101" s="10"/>
      <c r="G101" s="8"/>
      <c r="H101" s="8"/>
      <c r="I101" s="8"/>
      <c r="J101" s="8"/>
      <c r="K101" s="8"/>
      <c r="L101" s="8"/>
      <c r="M101" s="8"/>
      <c r="N101" s="8"/>
      <c r="O101" s="10"/>
      <c r="P101" s="10"/>
    </row>
    <row r="102" spans="1:18" ht="24.95" hidden="1" customHeight="1" x14ac:dyDescent="0.2">
      <c r="A102" s="10"/>
      <c r="B102" s="11"/>
      <c r="C102" s="28"/>
      <c r="D102" s="29"/>
      <c r="E102" s="29"/>
      <c r="F102" s="30"/>
      <c r="G102" s="31"/>
      <c r="H102" s="31"/>
      <c r="I102" s="31"/>
      <c r="J102" s="31"/>
      <c r="K102" s="31"/>
      <c r="L102" s="31"/>
      <c r="M102" s="31"/>
      <c r="N102" s="31"/>
      <c r="O102" s="10"/>
      <c r="P102" s="10"/>
    </row>
    <row r="103" spans="1:18" hidden="1" x14ac:dyDescent="0.2">
      <c r="A103" s="10"/>
      <c r="B103" s="11"/>
      <c r="C103" s="1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8" hidden="1" x14ac:dyDescent="0.2">
      <c r="A104" s="11"/>
      <c r="B104" s="11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8" hidden="1" x14ac:dyDescent="0.2">
      <c r="A105" s="10"/>
      <c r="B105" s="11"/>
      <c r="C105" s="11"/>
      <c r="D105" s="10"/>
      <c r="E105" s="10"/>
      <c r="F105" s="10"/>
      <c r="G105" s="13"/>
      <c r="H105" s="13"/>
      <c r="I105" s="13"/>
      <c r="J105" s="13"/>
      <c r="K105" s="13"/>
      <c r="L105" s="13"/>
      <c r="M105" s="13"/>
      <c r="N105" s="13"/>
      <c r="O105" s="10"/>
      <c r="P105" s="10"/>
    </row>
    <row r="106" spans="1:18" ht="15.75" hidden="1" x14ac:dyDescent="0.2">
      <c r="A106" s="27"/>
      <c r="B106" s="27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8" ht="24.75" hidden="1" customHeight="1" x14ac:dyDescent="0.2">
      <c r="A107" s="10"/>
      <c r="B107" s="11"/>
      <c r="C107" s="27"/>
      <c r="D107" s="27"/>
      <c r="E107" s="27"/>
      <c r="F107" s="32"/>
      <c r="G107" s="33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8" hidden="1" x14ac:dyDescent="0.2">
      <c r="A108" s="10"/>
      <c r="B108" s="11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8" hidden="1" x14ac:dyDescent="0.2">
      <c r="A109" s="11"/>
      <c r="B109" s="11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8" hidden="1" x14ac:dyDescent="0.2">
      <c r="A110" s="10"/>
      <c r="B110" s="11"/>
      <c r="C110" s="11"/>
      <c r="D110" s="10"/>
      <c r="E110" s="10"/>
      <c r="F110" s="10"/>
      <c r="G110" s="34"/>
      <c r="H110" s="34"/>
      <c r="I110" s="34"/>
      <c r="J110" s="34"/>
      <c r="K110" s="34"/>
      <c r="L110" s="34"/>
      <c r="M110" s="34"/>
      <c r="N110" s="34"/>
      <c r="O110" s="10"/>
      <c r="P110" s="10"/>
    </row>
    <row r="111" spans="1:18" ht="15.75" hidden="1" x14ac:dyDescent="0.2">
      <c r="A111" s="27"/>
      <c r="B111" s="11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8" ht="24.75" hidden="1" customHeight="1" x14ac:dyDescent="0.2">
      <c r="A112" s="10"/>
      <c r="B112" s="11"/>
      <c r="C112" s="11"/>
      <c r="D112" s="10"/>
      <c r="E112" s="10"/>
      <c r="F112" s="35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idden="1" x14ac:dyDescent="0.2">
      <c r="A113" s="10"/>
      <c r="B113" s="11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idden="1" x14ac:dyDescent="0.2">
      <c r="A114" s="11"/>
      <c r="B114" s="11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hidden="1" x14ac:dyDescent="0.2">
      <c r="A115" s="93"/>
      <c r="B115" s="93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idden="1" x14ac:dyDescent="0.2">
      <c r="A116" s="10"/>
      <c r="B116" s="10"/>
      <c r="C116" s="93"/>
      <c r="D116" s="93"/>
      <c r="E116" s="93"/>
      <c r="F116" s="93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idden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idden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idden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idden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hidden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hidden="1" x14ac:dyDescent="0.2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idden="1" x14ac:dyDescent="0.2">
      <c r="A123" s="10"/>
      <c r="B123" s="11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idden="1" x14ac:dyDescent="0.2">
      <c r="A124" s="10"/>
      <c r="B124" s="11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idden="1" x14ac:dyDescent="0.2">
      <c r="A125" s="10"/>
      <c r="B125" s="11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idden="1" x14ac:dyDescent="0.2">
      <c r="A126" s="10"/>
      <c r="B126" s="11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idden="1" x14ac:dyDescent="0.2">
      <c r="A127" s="10"/>
      <c r="B127" s="11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idden="1" x14ac:dyDescent="0.2">
      <c r="A128" s="10"/>
      <c r="B128" s="11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3:16" hidden="1" x14ac:dyDescent="0.2"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</sheetData>
  <sheetProtection algorithmName="SHA-512" hashValue="MKtOzeuEASeujV2VdzBX+N1ApBJuHlCI12XJb07Dm/RWCT+Cs2AgZkyJBSvprda1N/dSuzihvVRb7By0ErsL3w==" saltValue="DruzqnV5HN14w0tFQ1UD2g==" spinCount="100000" sheet="1" objects="1" scenarios="1"/>
  <mergeCells count="17">
    <mergeCell ref="A32:F32"/>
    <mergeCell ref="D20:E20"/>
    <mergeCell ref="C29:E29"/>
    <mergeCell ref="D19:E19"/>
    <mergeCell ref="C28:E28"/>
    <mergeCell ref="C24:E24"/>
    <mergeCell ref="A4:F4"/>
    <mergeCell ref="A31:F31"/>
    <mergeCell ref="B11:F11"/>
    <mergeCell ref="B13:F13"/>
    <mergeCell ref="D15:E15"/>
    <mergeCell ref="C25:E25"/>
    <mergeCell ref="C26:E26"/>
    <mergeCell ref="D16:E16"/>
    <mergeCell ref="B10:F10"/>
    <mergeCell ref="C27:E27"/>
    <mergeCell ref="A25:A27"/>
  </mergeCells>
  <dataValidations disablePrompts="1" count="1">
    <dataValidation type="decimal" allowBlank="1" showInputMessage="1" showErrorMessage="1" error="U kunt maximaal een percentage van 3,0% invullen. Klik op &quot;Annuleren&quot; en vul een ander percentage in. " sqref="F36" xr:uid="{70AF9B7B-C7AF-4508-850C-EB506FAF125D}">
      <formula1>0</formula1>
      <formula2>0.03</formula2>
    </dataValidation>
  </dataValidations>
  <hyperlinks>
    <hyperlink ref="A5" r:id="rId1" xr:uid="{F1BC220C-4D70-4E08-ACDA-FD292BDA3F6A}"/>
    <hyperlink ref="A6" r:id="rId2" xr:uid="{0978EF32-57E6-4F40-9ABA-8CCC34AFF964}"/>
  </hyperlinks>
  <pageMargins left="0.7" right="0.7" top="0.75" bottom="0.75" header="0.3" footer="0.3"/>
  <pageSetup paperSize="9" scale="4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6" name="List Box 9">
              <controlPr defaultSize="0" autoLine="0" autoPict="0" altText="kies hoofdthema productie-installaties: KVA of GVA">
                <anchor moveWithCells="1" sizeWithCells="1">
                  <from>
                    <xdr:col>1</xdr:col>
                    <xdr:colOff>0</xdr:colOff>
                    <xdr:row>9</xdr:row>
                    <xdr:rowOff>38100</xdr:rowOff>
                  </from>
                  <to>
                    <xdr:col>6</xdr:col>
                    <xdr:colOff>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7" name="List Box 11">
              <controlPr defaultSize="0" autoLine="0" autoPict="0" altText="Kies een categorie van de productie-installatie">
                <anchor moveWithCells="1" sizeWithCells="1">
                  <from>
                    <xdr:col>0</xdr:col>
                    <xdr:colOff>4210050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1438275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3" r:id="rId8" name="List Box 1407">
              <controlPr defaultSize="0" autoLine="0" autoPict="0" altText="kies de SCE subsidieregeling">
                <anchor moveWithCells="1" sizeWithCells="1">
                  <from>
                    <xdr:col>1</xdr:col>
                    <xdr:colOff>0</xdr:colOff>
                    <xdr:row>7</xdr:row>
                    <xdr:rowOff>38100</xdr:rowOff>
                  </from>
                  <to>
                    <xdr:col>6</xdr:col>
                    <xdr:colOff>0</xdr:colOff>
                    <xdr:row>7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60B2-9D96-43EB-9842-CF3B365F0756}">
  <dimension ref="A1:R92"/>
  <sheetViews>
    <sheetView topLeftCell="A58" workbookViewId="0">
      <selection activeCell="O99" sqref="O99"/>
    </sheetView>
  </sheetViews>
  <sheetFormatPr defaultColWidth="110" defaultRowHeight="12.75" x14ac:dyDescent="0.2"/>
  <cols>
    <col min="1" max="1" width="5.85546875" style="66" customWidth="1"/>
    <col min="2" max="2" width="43" style="64" customWidth="1"/>
    <col min="3" max="3" width="16.5703125" style="65" customWidth="1"/>
    <col min="4" max="4" width="31.140625" style="65" customWidth="1"/>
    <col min="5" max="5" width="42.85546875" style="64" customWidth="1"/>
    <col min="6" max="6" width="41" style="69" customWidth="1"/>
    <col min="7" max="7" width="20" style="64" customWidth="1"/>
    <col min="8" max="8" width="22.28515625" style="69" customWidth="1"/>
    <col min="9" max="9" width="12.140625" style="108" customWidth="1"/>
    <col min="10" max="10" width="23.7109375" style="65" customWidth="1"/>
    <col min="11" max="11" width="11.28515625" style="103" customWidth="1"/>
    <col min="12" max="12" width="20.42578125" style="106" customWidth="1"/>
    <col min="13" max="13" width="20.140625" style="66" customWidth="1"/>
    <col min="14" max="14" width="76.7109375" style="69" customWidth="1"/>
    <col min="15" max="15" width="24.140625" style="69" customWidth="1"/>
    <col min="16" max="16" width="65.7109375" style="65" customWidth="1"/>
    <col min="17" max="17" width="33.28515625" style="65" customWidth="1"/>
    <col min="18" max="18" width="53" style="64" customWidth="1"/>
    <col min="19" max="16384" width="110" style="64"/>
  </cols>
  <sheetData>
    <row r="1" spans="1:18" x14ac:dyDescent="0.2">
      <c r="B1" s="94" t="s">
        <v>14</v>
      </c>
      <c r="C1" s="95" t="s">
        <v>98</v>
      </c>
      <c r="D1" s="95" t="s">
        <v>219</v>
      </c>
      <c r="E1" s="94" t="s">
        <v>97</v>
      </c>
      <c r="F1" s="96" t="s">
        <v>140</v>
      </c>
      <c r="G1" s="94" t="s">
        <v>99</v>
      </c>
      <c r="H1" s="96" t="s">
        <v>139</v>
      </c>
      <c r="I1" s="107" t="s">
        <v>12</v>
      </c>
      <c r="J1" s="95" t="s">
        <v>221</v>
      </c>
      <c r="K1" s="102" t="s">
        <v>13</v>
      </c>
      <c r="L1" s="101" t="s">
        <v>100</v>
      </c>
      <c r="M1" s="97" t="s">
        <v>199</v>
      </c>
      <c r="N1" s="97" t="s">
        <v>147</v>
      </c>
      <c r="O1" s="97" t="s">
        <v>255</v>
      </c>
      <c r="P1" s="95" t="s">
        <v>256</v>
      </c>
      <c r="Q1" s="95" t="s">
        <v>152</v>
      </c>
      <c r="R1" s="94" t="s">
        <v>220</v>
      </c>
    </row>
    <row r="2" spans="1:18" x14ac:dyDescent="0.2">
      <c r="A2" s="66">
        <v>830</v>
      </c>
      <c r="B2" s="64" t="s">
        <v>21</v>
      </c>
      <c r="C2" s="64" t="s">
        <v>4</v>
      </c>
      <c r="D2" s="52" t="s">
        <v>200</v>
      </c>
      <c r="E2" s="52" t="s">
        <v>20</v>
      </c>
      <c r="F2" s="69" t="str">
        <f>C2&amp;""&amp;D2&amp;""&amp;E2&amp;""</f>
        <v>SCE2021Kleinverbruikersaansluiting (KVA)Zonne-energie, kleinverbruikers-aansluiting</v>
      </c>
      <c r="G2" s="64" t="s">
        <v>101</v>
      </c>
      <c r="H2" s="69" t="s">
        <v>16</v>
      </c>
      <c r="I2" s="109">
        <v>6</v>
      </c>
      <c r="J2" s="65">
        <v>2E-3</v>
      </c>
      <c r="K2" s="103">
        <v>2.9000000000000001E-2</v>
      </c>
      <c r="L2" s="106">
        <v>3.4000000000000002E-2</v>
      </c>
      <c r="M2" s="66">
        <v>2E-3</v>
      </c>
      <c r="N2" s="104" t="s">
        <v>225</v>
      </c>
      <c r="O2" s="104" t="s">
        <v>244</v>
      </c>
      <c r="P2" s="65" t="s">
        <v>235</v>
      </c>
      <c r="Q2" s="65" t="s">
        <v>150</v>
      </c>
      <c r="R2" s="65" t="s">
        <v>150</v>
      </c>
    </row>
    <row r="3" spans="1:18" x14ac:dyDescent="0.2">
      <c r="A3" s="66">
        <v>831</v>
      </c>
      <c r="B3" s="64" t="s">
        <v>23</v>
      </c>
      <c r="C3" s="64" t="s">
        <v>4</v>
      </c>
      <c r="D3" s="52" t="s">
        <v>201</v>
      </c>
      <c r="E3" s="52" t="s">
        <v>22</v>
      </c>
      <c r="F3" s="69" t="str">
        <f t="shared" ref="F3:F66" si="0">C3&amp;""&amp;D3&amp;""&amp;E3&amp;""</f>
        <v>SCE2021Grootverbruikersaansluiting (GVA)Zonne-energie, grootverbruikers-aansluiting netlevering</v>
      </c>
      <c r="G3" s="64" t="s">
        <v>101</v>
      </c>
      <c r="H3" s="69" t="s">
        <v>16</v>
      </c>
      <c r="I3" s="109">
        <v>6</v>
      </c>
      <c r="J3" s="65">
        <v>2E-3</v>
      </c>
      <c r="K3" s="103">
        <v>2.9000000000000001E-2</v>
      </c>
      <c r="L3" s="106">
        <v>3.4000000000000002E-2</v>
      </c>
      <c r="M3" s="66">
        <v>2E-3</v>
      </c>
      <c r="N3" s="104" t="s">
        <v>225</v>
      </c>
      <c r="O3" s="104" t="s">
        <v>244</v>
      </c>
      <c r="P3" s="65" t="s">
        <v>235</v>
      </c>
      <c r="Q3" s="65" t="s">
        <v>150</v>
      </c>
      <c r="R3" s="65" t="s">
        <v>150</v>
      </c>
    </row>
    <row r="4" spans="1:18" x14ac:dyDescent="0.2">
      <c r="A4" s="66">
        <v>832</v>
      </c>
      <c r="B4" s="64" t="s">
        <v>23</v>
      </c>
      <c r="C4" s="64" t="s">
        <v>4</v>
      </c>
      <c r="D4" s="52" t="s">
        <v>201</v>
      </c>
      <c r="E4" s="64" t="s">
        <v>24</v>
      </c>
      <c r="F4" s="69" t="str">
        <f t="shared" si="0"/>
        <v>SCE2021Grootverbruikersaansluiting (GVA)Zonne-energie, grootverbruikers-aansluiting niet-netlevering</v>
      </c>
      <c r="G4" s="64" t="s">
        <v>102</v>
      </c>
      <c r="H4" s="69" t="s">
        <v>25</v>
      </c>
      <c r="I4" s="109">
        <v>0</v>
      </c>
      <c r="J4" s="65">
        <v>0</v>
      </c>
      <c r="K4" s="103">
        <v>0.06</v>
      </c>
      <c r="L4" s="106">
        <v>9.2999999999999999E-2</v>
      </c>
      <c r="M4" s="66">
        <v>0</v>
      </c>
      <c r="N4" s="104" t="s">
        <v>225</v>
      </c>
      <c r="O4" s="104" t="s">
        <v>244</v>
      </c>
      <c r="P4" s="65" t="s">
        <v>235</v>
      </c>
      <c r="Q4" s="65" t="s">
        <v>134</v>
      </c>
      <c r="R4" s="65" t="s">
        <v>224</v>
      </c>
    </row>
    <row r="5" spans="1:18" x14ac:dyDescent="0.2">
      <c r="A5" s="66">
        <v>833</v>
      </c>
      <c r="B5" s="64" t="s">
        <v>27</v>
      </c>
      <c r="C5" s="64" t="s">
        <v>4</v>
      </c>
      <c r="D5" s="52" t="s">
        <v>200</v>
      </c>
      <c r="E5" s="64" t="s">
        <v>26</v>
      </c>
      <c r="F5" s="69" t="str">
        <f t="shared" si="0"/>
        <v>SCE2021Kleinverbruikersaansluiting (KVA)Windenergie, kleinverbruikers-aansluiting, ≥ 8,5 m/s</v>
      </c>
      <c r="G5" s="64" t="s">
        <v>103</v>
      </c>
      <c r="H5" s="69" t="s">
        <v>19</v>
      </c>
      <c r="I5" s="109">
        <v>4</v>
      </c>
      <c r="J5" s="65">
        <v>2E-3</v>
      </c>
      <c r="K5" s="103">
        <v>2.9000000000000001E-2</v>
      </c>
      <c r="L5" s="106">
        <v>6.2E-2</v>
      </c>
      <c r="M5" s="66">
        <v>2E-3</v>
      </c>
      <c r="N5" s="104" t="s">
        <v>225</v>
      </c>
      <c r="O5" s="104" t="s">
        <v>242</v>
      </c>
      <c r="P5" s="65" t="s">
        <v>237</v>
      </c>
      <c r="Q5" s="65" t="s">
        <v>150</v>
      </c>
      <c r="R5" s="65" t="s">
        <v>150</v>
      </c>
    </row>
    <row r="6" spans="1:18" x14ac:dyDescent="0.2">
      <c r="A6" s="66">
        <v>834</v>
      </c>
      <c r="B6" s="64" t="s">
        <v>29</v>
      </c>
      <c r="C6" s="64" t="s">
        <v>4</v>
      </c>
      <c r="D6" s="52" t="s">
        <v>200</v>
      </c>
      <c r="E6" s="64" t="s">
        <v>28</v>
      </c>
      <c r="F6" s="69" t="str">
        <f t="shared" si="0"/>
        <v>SCE2021Kleinverbruikersaansluiting (KVA)Windenergie, kleinverbruikers-aansluiting, ≥ 8,0 en &lt; 8,5 m/s</v>
      </c>
      <c r="G6" s="64" t="s">
        <v>103</v>
      </c>
      <c r="H6" s="69" t="s">
        <v>19</v>
      </c>
      <c r="I6" s="109">
        <v>4</v>
      </c>
      <c r="J6" s="65">
        <v>2E-3</v>
      </c>
      <c r="K6" s="103">
        <v>2.9000000000000001E-2</v>
      </c>
      <c r="L6" s="106">
        <v>6.2E-2</v>
      </c>
      <c r="M6" s="66">
        <v>2E-3</v>
      </c>
      <c r="N6" s="104" t="s">
        <v>225</v>
      </c>
      <c r="O6" s="104" t="s">
        <v>242</v>
      </c>
      <c r="P6" s="65" t="s">
        <v>237</v>
      </c>
      <c r="Q6" s="65" t="s">
        <v>150</v>
      </c>
      <c r="R6" s="65" t="s">
        <v>150</v>
      </c>
    </row>
    <row r="7" spans="1:18" x14ac:dyDescent="0.2">
      <c r="A7" s="66">
        <v>835</v>
      </c>
      <c r="B7" s="64" t="s">
        <v>31</v>
      </c>
      <c r="C7" s="64" t="s">
        <v>4</v>
      </c>
      <c r="D7" s="52" t="s">
        <v>200</v>
      </c>
      <c r="E7" s="64" t="s">
        <v>30</v>
      </c>
      <c r="F7" s="69" t="str">
        <f t="shared" si="0"/>
        <v>SCE2021Kleinverbruikersaansluiting (KVA)Windenergie, kleinverbruikers-aansluiting, ≥ 7,5 en &lt; 8,0 m/s</v>
      </c>
      <c r="G7" s="64" t="s">
        <v>103</v>
      </c>
      <c r="H7" s="69" t="s">
        <v>19</v>
      </c>
      <c r="I7" s="109">
        <v>4</v>
      </c>
      <c r="J7" s="65">
        <v>2E-3</v>
      </c>
      <c r="K7" s="103">
        <v>2.9000000000000001E-2</v>
      </c>
      <c r="L7" s="106">
        <v>6.2E-2</v>
      </c>
      <c r="M7" s="66">
        <v>2E-3</v>
      </c>
      <c r="N7" s="104" t="s">
        <v>225</v>
      </c>
      <c r="O7" s="104" t="s">
        <v>242</v>
      </c>
      <c r="P7" s="65" t="s">
        <v>237</v>
      </c>
      <c r="Q7" s="65" t="s">
        <v>150</v>
      </c>
      <c r="R7" s="65" t="s">
        <v>150</v>
      </c>
    </row>
    <row r="8" spans="1:18" x14ac:dyDescent="0.2">
      <c r="A8" s="66">
        <v>836</v>
      </c>
      <c r="B8" s="64" t="s">
        <v>33</v>
      </c>
      <c r="C8" s="64" t="s">
        <v>4</v>
      </c>
      <c r="D8" s="52" t="s">
        <v>200</v>
      </c>
      <c r="E8" s="64" t="s">
        <v>32</v>
      </c>
      <c r="F8" s="69" t="str">
        <f t="shared" si="0"/>
        <v>SCE2021Kleinverbruikersaansluiting (KVA)Windenergie, kleinverbruikers-aansluiting, ≥ 7,0 en &lt; 7,5 m/s</v>
      </c>
      <c r="G8" s="64" t="s">
        <v>103</v>
      </c>
      <c r="H8" s="69" t="s">
        <v>19</v>
      </c>
      <c r="I8" s="109">
        <v>4</v>
      </c>
      <c r="J8" s="65">
        <v>2E-3</v>
      </c>
      <c r="K8" s="103">
        <v>2.9000000000000001E-2</v>
      </c>
      <c r="L8" s="106">
        <v>6.2E-2</v>
      </c>
      <c r="M8" s="66">
        <v>2E-3</v>
      </c>
      <c r="N8" s="104" t="s">
        <v>225</v>
      </c>
      <c r="O8" s="104" t="s">
        <v>242</v>
      </c>
      <c r="P8" s="65" t="s">
        <v>237</v>
      </c>
      <c r="Q8" s="65" t="s">
        <v>150</v>
      </c>
      <c r="R8" s="65" t="s">
        <v>150</v>
      </c>
    </row>
    <row r="9" spans="1:18" x14ac:dyDescent="0.2">
      <c r="A9" s="66">
        <v>837</v>
      </c>
      <c r="B9" s="64" t="s">
        <v>35</v>
      </c>
      <c r="C9" s="64" t="s">
        <v>4</v>
      </c>
      <c r="D9" s="52" t="s">
        <v>200</v>
      </c>
      <c r="E9" s="64" t="s">
        <v>34</v>
      </c>
      <c r="F9" s="69" t="str">
        <f t="shared" si="0"/>
        <v>SCE2021Kleinverbruikersaansluiting (KVA)Windenergie, kleinverbruikers-aansluiting, ≥ 6,75 en &lt; 7,0 m/s</v>
      </c>
      <c r="G9" s="64" t="s">
        <v>103</v>
      </c>
      <c r="H9" s="69" t="s">
        <v>19</v>
      </c>
      <c r="I9" s="109">
        <v>4</v>
      </c>
      <c r="J9" s="65">
        <v>2E-3</v>
      </c>
      <c r="K9" s="103">
        <v>2.9000000000000001E-2</v>
      </c>
      <c r="L9" s="106">
        <v>6.2E-2</v>
      </c>
      <c r="M9" s="66">
        <v>2E-3</v>
      </c>
      <c r="N9" s="104" t="s">
        <v>225</v>
      </c>
      <c r="O9" s="104" t="s">
        <v>242</v>
      </c>
      <c r="P9" s="65" t="s">
        <v>237</v>
      </c>
      <c r="Q9" s="65" t="s">
        <v>150</v>
      </c>
      <c r="R9" s="65" t="s">
        <v>150</v>
      </c>
    </row>
    <row r="10" spans="1:18" x14ac:dyDescent="0.2">
      <c r="A10" s="66">
        <v>838</v>
      </c>
      <c r="B10" s="64" t="s">
        <v>37</v>
      </c>
      <c r="C10" s="64" t="s">
        <v>4</v>
      </c>
      <c r="D10" s="52" t="s">
        <v>200</v>
      </c>
      <c r="E10" s="64" t="s">
        <v>36</v>
      </c>
      <c r="F10" s="69" t="str">
        <f t="shared" si="0"/>
        <v>SCE2021Kleinverbruikersaansluiting (KVA)Windenergie, kleinverbruikers-aansluiting, &lt; 6,75 m/s</v>
      </c>
      <c r="G10" s="64" t="s">
        <v>103</v>
      </c>
      <c r="H10" s="69" t="s">
        <v>19</v>
      </c>
      <c r="I10" s="109">
        <v>4</v>
      </c>
      <c r="J10" s="65">
        <v>2E-3</v>
      </c>
      <c r="K10" s="103">
        <v>2.9000000000000001E-2</v>
      </c>
      <c r="L10" s="106">
        <v>6.2E-2</v>
      </c>
      <c r="M10" s="66">
        <v>2E-3</v>
      </c>
      <c r="N10" s="104" t="s">
        <v>225</v>
      </c>
      <c r="O10" s="104" t="s">
        <v>242</v>
      </c>
      <c r="P10" s="65" t="s">
        <v>237</v>
      </c>
      <c r="Q10" s="65" t="s">
        <v>150</v>
      </c>
      <c r="R10" s="65" t="s">
        <v>150</v>
      </c>
    </row>
    <row r="11" spans="1:18" x14ac:dyDescent="0.2">
      <c r="A11" s="66">
        <v>839</v>
      </c>
      <c r="B11" s="64" t="s">
        <v>39</v>
      </c>
      <c r="C11" s="64" t="s">
        <v>4</v>
      </c>
      <c r="D11" s="52" t="s">
        <v>201</v>
      </c>
      <c r="E11" s="64" t="s">
        <v>38</v>
      </c>
      <c r="F11" s="69" t="str">
        <f t="shared" si="0"/>
        <v>SCE2021Grootverbruikersaansluiting (GVA)Windenergie, grootverbruikers-aansluiting, ≥ 8,5 m/s</v>
      </c>
      <c r="G11" s="64" t="s">
        <v>103</v>
      </c>
      <c r="H11" s="69" t="s">
        <v>19</v>
      </c>
      <c r="I11" s="109">
        <v>4</v>
      </c>
      <c r="J11" s="65">
        <v>2E-3</v>
      </c>
      <c r="K11" s="103">
        <v>2.9000000000000001E-2</v>
      </c>
      <c r="L11" s="106">
        <v>6.2E-2</v>
      </c>
      <c r="M11" s="66">
        <v>2E-3</v>
      </c>
      <c r="N11" s="104" t="s">
        <v>225</v>
      </c>
      <c r="O11" s="104" t="s">
        <v>242</v>
      </c>
      <c r="P11" s="65" t="s">
        <v>237</v>
      </c>
      <c r="Q11" s="65" t="s">
        <v>150</v>
      </c>
      <c r="R11" s="65" t="s">
        <v>150</v>
      </c>
    </row>
    <row r="12" spans="1:18" x14ac:dyDescent="0.2">
      <c r="A12" s="66">
        <v>840</v>
      </c>
      <c r="B12" s="64" t="s">
        <v>41</v>
      </c>
      <c r="C12" s="64" t="s">
        <v>4</v>
      </c>
      <c r="D12" s="52" t="s">
        <v>201</v>
      </c>
      <c r="E12" s="64" t="s">
        <v>40</v>
      </c>
      <c r="F12" s="69" t="str">
        <f t="shared" si="0"/>
        <v>SCE2021Grootverbruikersaansluiting (GVA)Windenergie, grootverbruikers-aansluiting, ≥ 8,0 en &lt; 8,5 m/s</v>
      </c>
      <c r="G12" s="64" t="s">
        <v>103</v>
      </c>
      <c r="H12" s="69" t="s">
        <v>19</v>
      </c>
      <c r="I12" s="109">
        <v>4</v>
      </c>
      <c r="J12" s="65">
        <v>2E-3</v>
      </c>
      <c r="K12" s="103">
        <v>2.9000000000000001E-2</v>
      </c>
      <c r="L12" s="106">
        <v>6.2E-2</v>
      </c>
      <c r="M12" s="66">
        <v>2E-3</v>
      </c>
      <c r="N12" s="104" t="s">
        <v>225</v>
      </c>
      <c r="O12" s="104" t="s">
        <v>242</v>
      </c>
      <c r="P12" s="65" t="s">
        <v>237</v>
      </c>
      <c r="Q12" s="65" t="s">
        <v>150</v>
      </c>
      <c r="R12" s="65" t="s">
        <v>150</v>
      </c>
    </row>
    <row r="13" spans="1:18" x14ac:dyDescent="0.2">
      <c r="A13" s="66">
        <v>841</v>
      </c>
      <c r="B13" s="64" t="s">
        <v>43</v>
      </c>
      <c r="C13" s="64" t="s">
        <v>4</v>
      </c>
      <c r="D13" s="52" t="s">
        <v>201</v>
      </c>
      <c r="E13" s="64" t="s">
        <v>42</v>
      </c>
      <c r="F13" s="69" t="str">
        <f t="shared" si="0"/>
        <v>SCE2021Grootverbruikersaansluiting (GVA)Windenergie, grootverbruikers-aansluiting, ≥ 7,5 en &lt; 8,0 m/s</v>
      </c>
      <c r="G13" s="64" t="s">
        <v>103</v>
      </c>
      <c r="H13" s="69" t="s">
        <v>19</v>
      </c>
      <c r="I13" s="109">
        <v>4</v>
      </c>
      <c r="J13" s="65">
        <v>2E-3</v>
      </c>
      <c r="K13" s="103">
        <v>2.9000000000000001E-2</v>
      </c>
      <c r="L13" s="106">
        <v>6.2E-2</v>
      </c>
      <c r="M13" s="66">
        <v>2E-3</v>
      </c>
      <c r="N13" s="104" t="s">
        <v>225</v>
      </c>
      <c r="O13" s="104" t="s">
        <v>242</v>
      </c>
      <c r="P13" s="65" t="s">
        <v>237</v>
      </c>
      <c r="Q13" s="65" t="s">
        <v>150</v>
      </c>
      <c r="R13" s="65" t="s">
        <v>150</v>
      </c>
    </row>
    <row r="14" spans="1:18" x14ac:dyDescent="0.2">
      <c r="A14" s="66">
        <v>842</v>
      </c>
      <c r="B14" s="64" t="s">
        <v>45</v>
      </c>
      <c r="C14" s="64" t="s">
        <v>4</v>
      </c>
      <c r="D14" s="52" t="s">
        <v>201</v>
      </c>
      <c r="E14" s="64" t="s">
        <v>44</v>
      </c>
      <c r="F14" s="69" t="str">
        <f t="shared" si="0"/>
        <v>SCE2021Grootverbruikersaansluiting (GVA)Windenergie, grootverbruikers-aansluiting, ≥ 7,0 en &lt; 7,5 m/s</v>
      </c>
      <c r="G14" s="64" t="s">
        <v>103</v>
      </c>
      <c r="H14" s="69" t="s">
        <v>19</v>
      </c>
      <c r="I14" s="109">
        <v>4</v>
      </c>
      <c r="J14" s="65">
        <v>2E-3</v>
      </c>
      <c r="K14" s="103">
        <v>2.9000000000000001E-2</v>
      </c>
      <c r="L14" s="106">
        <v>6.2E-2</v>
      </c>
      <c r="M14" s="66">
        <v>2E-3</v>
      </c>
      <c r="N14" s="104" t="s">
        <v>225</v>
      </c>
      <c r="O14" s="104" t="s">
        <v>242</v>
      </c>
      <c r="P14" s="65" t="s">
        <v>237</v>
      </c>
      <c r="Q14" s="65" t="s">
        <v>150</v>
      </c>
      <c r="R14" s="65" t="s">
        <v>150</v>
      </c>
    </row>
    <row r="15" spans="1:18" x14ac:dyDescent="0.2">
      <c r="A15" s="66">
        <v>843</v>
      </c>
      <c r="B15" s="64" t="s">
        <v>47</v>
      </c>
      <c r="C15" s="64" t="s">
        <v>4</v>
      </c>
      <c r="D15" s="52" t="s">
        <v>201</v>
      </c>
      <c r="E15" s="64" t="s">
        <v>46</v>
      </c>
      <c r="F15" s="69" t="str">
        <f t="shared" si="0"/>
        <v>SCE2021Grootverbruikersaansluiting (GVA)Windenergie, grootverbruikers-aansluiting, ≥ 6,75 en &lt; 7,0 m/s</v>
      </c>
      <c r="G15" s="64" t="s">
        <v>103</v>
      </c>
      <c r="H15" s="69" t="s">
        <v>19</v>
      </c>
      <c r="I15" s="109">
        <v>4</v>
      </c>
      <c r="J15" s="65">
        <v>2E-3</v>
      </c>
      <c r="K15" s="103">
        <v>2.9000000000000001E-2</v>
      </c>
      <c r="L15" s="106">
        <v>6.2E-2</v>
      </c>
      <c r="M15" s="66">
        <v>2E-3</v>
      </c>
      <c r="N15" s="104" t="s">
        <v>225</v>
      </c>
      <c r="O15" s="104" t="s">
        <v>242</v>
      </c>
      <c r="P15" s="65" t="s">
        <v>237</v>
      </c>
      <c r="Q15" s="65" t="s">
        <v>150</v>
      </c>
      <c r="R15" s="65" t="s">
        <v>150</v>
      </c>
    </row>
    <row r="16" spans="1:18" x14ac:dyDescent="0.2">
      <c r="A16" s="66">
        <v>844</v>
      </c>
      <c r="B16" s="64" t="s">
        <v>49</v>
      </c>
      <c r="C16" s="64" t="s">
        <v>4</v>
      </c>
      <c r="D16" s="52" t="s">
        <v>201</v>
      </c>
      <c r="E16" s="64" t="s">
        <v>48</v>
      </c>
      <c r="F16" s="69" t="str">
        <f t="shared" si="0"/>
        <v>SCE2021Grootverbruikersaansluiting (GVA)Windenergie, grootverbruikers-aansluiting, &lt; 6,75 m/s</v>
      </c>
      <c r="G16" s="64" t="s">
        <v>103</v>
      </c>
      <c r="H16" s="69" t="s">
        <v>19</v>
      </c>
      <c r="I16" s="109">
        <v>4</v>
      </c>
      <c r="J16" s="65">
        <v>2E-3</v>
      </c>
      <c r="K16" s="103">
        <v>2.9000000000000001E-2</v>
      </c>
      <c r="L16" s="106">
        <v>6.2E-2</v>
      </c>
      <c r="M16" s="66">
        <v>2E-3</v>
      </c>
      <c r="N16" s="104" t="s">
        <v>225</v>
      </c>
      <c r="O16" s="104" t="s">
        <v>242</v>
      </c>
      <c r="P16" s="65" t="s">
        <v>237</v>
      </c>
      <c r="Q16" s="65" t="s">
        <v>150</v>
      </c>
      <c r="R16" s="65" t="s">
        <v>150</v>
      </c>
    </row>
    <row r="17" spans="1:18" x14ac:dyDescent="0.2">
      <c r="A17" s="66">
        <v>845</v>
      </c>
      <c r="B17" s="64" t="s">
        <v>50</v>
      </c>
      <c r="C17" s="64" t="s">
        <v>4</v>
      </c>
      <c r="D17" s="52" t="s">
        <v>200</v>
      </c>
      <c r="E17" s="52" t="s">
        <v>215</v>
      </c>
      <c r="F17" s="69" t="str">
        <f t="shared" si="0"/>
        <v>SCE2021Kleinverbruikersaansluiting (KVA)Waterkracht kleinverbruikers-aansluiting ≥ 15 kW en ≤ 100 kW</v>
      </c>
      <c r="G17" s="64" t="s">
        <v>104</v>
      </c>
      <c r="H17" s="69" t="s">
        <v>15</v>
      </c>
      <c r="I17" s="109">
        <v>1</v>
      </c>
      <c r="J17" s="65">
        <v>0</v>
      </c>
      <c r="K17" s="103">
        <v>3.5000000000000003E-2</v>
      </c>
      <c r="L17" s="106">
        <v>9.0999999999999998E-2</v>
      </c>
      <c r="M17" s="66">
        <v>0</v>
      </c>
      <c r="N17" s="104" t="s">
        <v>225</v>
      </c>
      <c r="O17" s="104" t="s">
        <v>150</v>
      </c>
      <c r="P17" s="105" t="s">
        <v>150</v>
      </c>
      <c r="Q17" s="65" t="s">
        <v>150</v>
      </c>
      <c r="R17" s="65" t="s">
        <v>150</v>
      </c>
    </row>
    <row r="18" spans="1:18" x14ac:dyDescent="0.2">
      <c r="A18" s="66">
        <v>846</v>
      </c>
      <c r="B18" s="64" t="s">
        <v>51</v>
      </c>
      <c r="C18" s="64" t="s">
        <v>4</v>
      </c>
      <c r="D18" s="52" t="s">
        <v>201</v>
      </c>
      <c r="E18" s="52" t="s">
        <v>216</v>
      </c>
      <c r="F18" s="69" t="str">
        <f t="shared" si="0"/>
        <v>SCE2021Grootverbruikersaansluiting (GVA)Waterkracht grootverbruikers-aansluiting ≥ 15 kW en ≤ 150 kW</v>
      </c>
      <c r="G18" s="64" t="s">
        <v>104</v>
      </c>
      <c r="H18" s="69" t="s">
        <v>15</v>
      </c>
      <c r="I18" s="109">
        <v>1</v>
      </c>
      <c r="J18" s="65">
        <v>0</v>
      </c>
      <c r="K18" s="103">
        <v>3.5000000000000003E-2</v>
      </c>
      <c r="L18" s="106">
        <v>9.0999999999999998E-2</v>
      </c>
      <c r="M18" s="66">
        <v>0</v>
      </c>
      <c r="N18" s="104" t="s">
        <v>225</v>
      </c>
      <c r="O18" s="104" t="s">
        <v>150</v>
      </c>
      <c r="P18" s="105" t="s">
        <v>150</v>
      </c>
      <c r="Q18" s="65" t="s">
        <v>150</v>
      </c>
      <c r="R18" s="65" t="s">
        <v>150</v>
      </c>
    </row>
    <row r="19" spans="1:18" x14ac:dyDescent="0.2">
      <c r="A19" s="66">
        <v>1023</v>
      </c>
      <c r="B19" s="64" t="s">
        <v>21</v>
      </c>
      <c r="C19" s="64" t="s">
        <v>5</v>
      </c>
      <c r="D19" s="52" t="s">
        <v>200</v>
      </c>
      <c r="E19" s="64" t="s">
        <v>20</v>
      </c>
      <c r="F19" s="69" t="str">
        <f t="shared" si="0"/>
        <v>SCE2022Kleinverbruikersaansluiting (KVA)Zonne-energie, kleinverbruikers-aansluiting</v>
      </c>
      <c r="G19" s="64" t="s">
        <v>101</v>
      </c>
      <c r="H19" s="69" t="s">
        <v>16</v>
      </c>
      <c r="I19" s="109">
        <v>6</v>
      </c>
      <c r="J19" s="65">
        <v>2E-3</v>
      </c>
      <c r="K19" s="103">
        <v>2.9000000000000001E-2</v>
      </c>
      <c r="L19" s="106">
        <v>3.4000000000000002E-2</v>
      </c>
      <c r="M19" s="66">
        <v>2E-3</v>
      </c>
      <c r="N19" s="104" t="s">
        <v>225</v>
      </c>
      <c r="O19" s="104" t="s">
        <v>244</v>
      </c>
      <c r="P19" s="65" t="s">
        <v>235</v>
      </c>
      <c r="Q19" s="65" t="s">
        <v>150</v>
      </c>
      <c r="R19" s="65" t="s">
        <v>150</v>
      </c>
    </row>
    <row r="20" spans="1:18" x14ac:dyDescent="0.2">
      <c r="A20" s="66">
        <v>1024</v>
      </c>
      <c r="B20" s="64" t="s">
        <v>23</v>
      </c>
      <c r="C20" s="64" t="s">
        <v>5</v>
      </c>
      <c r="D20" s="52" t="s">
        <v>201</v>
      </c>
      <c r="E20" s="64" t="s">
        <v>52</v>
      </c>
      <c r="F20" s="69" t="str">
        <f t="shared" si="0"/>
        <v>SCE2022Grootverbruikersaansluiting (GVA)Zonne-energie, grootverbruikers-aansluiting (netlevering)</v>
      </c>
      <c r="G20" s="64" t="s">
        <v>101</v>
      </c>
      <c r="H20" s="69" t="s">
        <v>16</v>
      </c>
      <c r="I20" s="109">
        <v>6</v>
      </c>
      <c r="J20" s="65">
        <v>2E-3</v>
      </c>
      <c r="K20" s="103">
        <v>2.9000000000000001E-2</v>
      </c>
      <c r="L20" s="106">
        <v>3.4000000000000002E-2</v>
      </c>
      <c r="M20" s="66">
        <v>2E-3</v>
      </c>
      <c r="N20" s="104" t="s">
        <v>225</v>
      </c>
      <c r="O20" s="104" t="s">
        <v>244</v>
      </c>
      <c r="P20" s="65" t="s">
        <v>235</v>
      </c>
      <c r="Q20" s="65" t="s">
        <v>150</v>
      </c>
      <c r="R20" s="65" t="s">
        <v>150</v>
      </c>
    </row>
    <row r="21" spans="1:18" x14ac:dyDescent="0.2">
      <c r="A21" s="66">
        <v>1025</v>
      </c>
      <c r="B21" s="64" t="s">
        <v>23</v>
      </c>
      <c r="C21" s="64" t="s">
        <v>5</v>
      </c>
      <c r="D21" s="52" t="s">
        <v>201</v>
      </c>
      <c r="E21" s="64" t="s">
        <v>53</v>
      </c>
      <c r="F21" s="69" t="str">
        <f t="shared" si="0"/>
        <v>SCE2022Grootverbruikersaansluiting (GVA)Zonne-energie, grootverbruikers-aansluiting (niet-netlevering)</v>
      </c>
      <c r="G21" s="64" t="s">
        <v>102</v>
      </c>
      <c r="H21" s="69" t="s">
        <v>25</v>
      </c>
      <c r="I21" s="109">
        <v>0</v>
      </c>
      <c r="J21" s="65">
        <v>0</v>
      </c>
      <c r="K21" s="103">
        <v>0.06</v>
      </c>
      <c r="L21" s="106">
        <v>9.2999999999999999E-2</v>
      </c>
      <c r="M21" s="66">
        <v>0</v>
      </c>
      <c r="N21" s="104" t="s">
        <v>225</v>
      </c>
      <c r="O21" s="104" t="s">
        <v>244</v>
      </c>
      <c r="P21" s="65" t="s">
        <v>235</v>
      </c>
      <c r="Q21" s="65" t="s">
        <v>134</v>
      </c>
      <c r="R21" s="65" t="s">
        <v>224</v>
      </c>
    </row>
    <row r="22" spans="1:18" x14ac:dyDescent="0.2">
      <c r="A22" s="66">
        <v>1026</v>
      </c>
      <c r="B22" s="64" t="s">
        <v>55</v>
      </c>
      <c r="C22" s="64" t="s">
        <v>5</v>
      </c>
      <c r="D22" s="52" t="s">
        <v>200</v>
      </c>
      <c r="E22" s="64" t="s">
        <v>54</v>
      </c>
      <c r="F22" s="69" t="str">
        <f t="shared" si="0"/>
        <v>SCE2022Kleinverbruikersaansluiting (KVA)Windenergie, kleinverbruikers-aansluiting</v>
      </c>
      <c r="G22" s="64" t="s">
        <v>103</v>
      </c>
      <c r="H22" s="69" t="s">
        <v>19</v>
      </c>
      <c r="I22" s="109">
        <v>4</v>
      </c>
      <c r="J22" s="65">
        <v>2E-3</v>
      </c>
      <c r="K22" s="103">
        <v>2.9000000000000001E-2</v>
      </c>
      <c r="L22" s="106">
        <v>6.2E-2</v>
      </c>
      <c r="M22" s="66">
        <v>2E-3</v>
      </c>
      <c r="N22" s="104" t="s">
        <v>225</v>
      </c>
      <c r="O22" s="104" t="s">
        <v>242</v>
      </c>
      <c r="P22" s="65" t="s">
        <v>237</v>
      </c>
      <c r="Q22" s="65" t="s">
        <v>150</v>
      </c>
      <c r="R22" s="65" t="s">
        <v>150</v>
      </c>
    </row>
    <row r="23" spans="1:18" x14ac:dyDescent="0.2">
      <c r="A23" s="66">
        <v>1032</v>
      </c>
      <c r="B23" s="64" t="s">
        <v>39</v>
      </c>
      <c r="C23" s="64" t="s">
        <v>5</v>
      </c>
      <c r="D23" s="52" t="s">
        <v>201</v>
      </c>
      <c r="E23" s="64" t="s">
        <v>56</v>
      </c>
      <c r="F23" s="69" t="str">
        <f t="shared" si="0"/>
        <v>SCE2022Grootverbruikersaansluiting (GVA)Windenergie, grootverbruikers-aansluiting, ≥ 8,5 m/s</v>
      </c>
      <c r="G23" s="64" t="s">
        <v>103</v>
      </c>
      <c r="H23" s="69" t="s">
        <v>19</v>
      </c>
      <c r="I23" s="109">
        <v>4</v>
      </c>
      <c r="J23" s="65">
        <v>2E-3</v>
      </c>
      <c r="K23" s="103">
        <v>2.9000000000000001E-2</v>
      </c>
      <c r="L23" s="106">
        <v>6.2E-2</v>
      </c>
      <c r="M23" s="66">
        <v>2E-3</v>
      </c>
      <c r="N23" s="104" t="s">
        <v>225</v>
      </c>
      <c r="O23" s="104" t="s">
        <v>242</v>
      </c>
      <c r="P23" s="65" t="s">
        <v>237</v>
      </c>
      <c r="Q23" s="65" t="s">
        <v>150</v>
      </c>
      <c r="R23" s="65" t="s">
        <v>150</v>
      </c>
    </row>
    <row r="24" spans="1:18" x14ac:dyDescent="0.2">
      <c r="A24" s="66">
        <v>1033</v>
      </c>
      <c r="B24" s="64" t="s">
        <v>41</v>
      </c>
      <c r="C24" s="64" t="s">
        <v>5</v>
      </c>
      <c r="D24" s="52" t="s">
        <v>201</v>
      </c>
      <c r="E24" s="64" t="s">
        <v>57</v>
      </c>
      <c r="F24" s="69" t="str">
        <f t="shared" si="0"/>
        <v>SCE2022Grootverbruikersaansluiting (GVA)Windenergie, grootverbruikers-aansluiting, ≥ 8,0 en &lt; 8,5 m/s</v>
      </c>
      <c r="G24" s="64" t="s">
        <v>103</v>
      </c>
      <c r="H24" s="69" t="s">
        <v>19</v>
      </c>
      <c r="I24" s="109">
        <v>4</v>
      </c>
      <c r="J24" s="65">
        <v>2E-3</v>
      </c>
      <c r="K24" s="103">
        <v>2.9000000000000001E-2</v>
      </c>
      <c r="L24" s="106">
        <v>6.2E-2</v>
      </c>
      <c r="M24" s="66">
        <v>2E-3</v>
      </c>
      <c r="N24" s="104" t="s">
        <v>225</v>
      </c>
      <c r="O24" s="104" t="s">
        <v>242</v>
      </c>
      <c r="P24" s="65" t="s">
        <v>237</v>
      </c>
      <c r="Q24" s="65" t="s">
        <v>150</v>
      </c>
      <c r="R24" s="65" t="s">
        <v>150</v>
      </c>
    </row>
    <row r="25" spans="1:18" x14ac:dyDescent="0.2">
      <c r="A25" s="66">
        <v>1034</v>
      </c>
      <c r="B25" s="64" t="s">
        <v>43</v>
      </c>
      <c r="C25" s="64" t="s">
        <v>5</v>
      </c>
      <c r="D25" s="52" t="s">
        <v>201</v>
      </c>
      <c r="E25" s="64" t="s">
        <v>58</v>
      </c>
      <c r="F25" s="69" t="str">
        <f t="shared" si="0"/>
        <v>SCE2022Grootverbruikersaansluiting (GVA)Windenergie, grootverbruikers-aansluiting, ≥ 7,5 en &lt; 8,0 m/s</v>
      </c>
      <c r="G25" s="64" t="s">
        <v>103</v>
      </c>
      <c r="H25" s="69" t="s">
        <v>19</v>
      </c>
      <c r="I25" s="109">
        <v>4</v>
      </c>
      <c r="J25" s="65">
        <v>2E-3</v>
      </c>
      <c r="K25" s="103">
        <v>2.9000000000000001E-2</v>
      </c>
      <c r="L25" s="106">
        <v>6.2E-2</v>
      </c>
      <c r="M25" s="66">
        <v>2E-3</v>
      </c>
      <c r="N25" s="104" t="s">
        <v>225</v>
      </c>
      <c r="O25" s="104" t="s">
        <v>242</v>
      </c>
      <c r="P25" s="65" t="s">
        <v>237</v>
      </c>
      <c r="Q25" s="65" t="s">
        <v>150</v>
      </c>
      <c r="R25" s="65" t="s">
        <v>150</v>
      </c>
    </row>
    <row r="26" spans="1:18" x14ac:dyDescent="0.2">
      <c r="A26" s="66">
        <v>1035</v>
      </c>
      <c r="B26" s="64" t="s">
        <v>45</v>
      </c>
      <c r="C26" s="64" t="s">
        <v>5</v>
      </c>
      <c r="D26" s="52" t="s">
        <v>201</v>
      </c>
      <c r="E26" s="64" t="s">
        <v>59</v>
      </c>
      <c r="F26" s="69" t="str">
        <f t="shared" si="0"/>
        <v>SCE2022Grootverbruikersaansluiting (GVA)Windenergie, grootverbruikers-aansluiting, ≥ 7,0 en &lt; 7,5 m/s</v>
      </c>
      <c r="G26" s="64" t="s">
        <v>103</v>
      </c>
      <c r="H26" s="69" t="s">
        <v>19</v>
      </c>
      <c r="I26" s="109">
        <v>4</v>
      </c>
      <c r="J26" s="65">
        <v>2E-3</v>
      </c>
      <c r="K26" s="103">
        <v>2.9000000000000001E-2</v>
      </c>
      <c r="L26" s="106">
        <v>6.2E-2</v>
      </c>
      <c r="M26" s="66">
        <v>2E-3</v>
      </c>
      <c r="N26" s="104" t="s">
        <v>225</v>
      </c>
      <c r="O26" s="104" t="s">
        <v>242</v>
      </c>
      <c r="P26" s="65" t="s">
        <v>237</v>
      </c>
      <c r="Q26" s="65" t="s">
        <v>150</v>
      </c>
      <c r="R26" s="65" t="s">
        <v>150</v>
      </c>
    </row>
    <row r="27" spans="1:18" x14ac:dyDescent="0.2">
      <c r="A27" s="66">
        <v>1036</v>
      </c>
      <c r="B27" s="64" t="s">
        <v>47</v>
      </c>
      <c r="C27" s="64" t="s">
        <v>5</v>
      </c>
      <c r="D27" s="52" t="s">
        <v>201</v>
      </c>
      <c r="E27" s="64" t="s">
        <v>60</v>
      </c>
      <c r="F27" s="69" t="str">
        <f t="shared" si="0"/>
        <v>SCE2022Grootverbruikersaansluiting (GVA)Windenergie, grootverbruikers-aansluiting, ≥ 6,75 en &lt; 7,0 m/s</v>
      </c>
      <c r="G27" s="64" t="s">
        <v>103</v>
      </c>
      <c r="H27" s="69" t="s">
        <v>19</v>
      </c>
      <c r="I27" s="109">
        <v>4</v>
      </c>
      <c r="J27" s="65">
        <v>2E-3</v>
      </c>
      <c r="K27" s="103">
        <v>2.9000000000000001E-2</v>
      </c>
      <c r="L27" s="106">
        <v>6.2E-2</v>
      </c>
      <c r="M27" s="66">
        <v>2E-3</v>
      </c>
      <c r="N27" s="104" t="s">
        <v>225</v>
      </c>
      <c r="O27" s="104" t="s">
        <v>242</v>
      </c>
      <c r="P27" s="65" t="s">
        <v>237</v>
      </c>
      <c r="Q27" s="65" t="s">
        <v>150</v>
      </c>
      <c r="R27" s="65" t="s">
        <v>150</v>
      </c>
    </row>
    <row r="28" spans="1:18" x14ac:dyDescent="0.2">
      <c r="A28" s="66">
        <v>1037</v>
      </c>
      <c r="B28" s="64" t="s">
        <v>49</v>
      </c>
      <c r="C28" s="64" t="s">
        <v>5</v>
      </c>
      <c r="D28" s="52" t="s">
        <v>201</v>
      </c>
      <c r="E28" s="64" t="s">
        <v>61</v>
      </c>
      <c r="F28" s="69" t="str">
        <f t="shared" si="0"/>
        <v>SCE2022Grootverbruikersaansluiting (GVA)Windenergie, grootverbruikers-aansluiting, &lt; 6,75 m/s</v>
      </c>
      <c r="G28" s="64" t="s">
        <v>103</v>
      </c>
      <c r="H28" s="69" t="s">
        <v>19</v>
      </c>
      <c r="I28" s="109">
        <v>4</v>
      </c>
      <c r="J28" s="65">
        <v>2E-3</v>
      </c>
      <c r="K28" s="103">
        <v>2.9000000000000001E-2</v>
      </c>
      <c r="L28" s="106">
        <v>6.2E-2</v>
      </c>
      <c r="M28" s="66">
        <v>2E-3</v>
      </c>
      <c r="N28" s="104" t="s">
        <v>225</v>
      </c>
      <c r="O28" s="104" t="s">
        <v>242</v>
      </c>
      <c r="P28" s="65" t="s">
        <v>237</v>
      </c>
      <c r="Q28" s="65" t="s">
        <v>150</v>
      </c>
      <c r="R28" s="65" t="s">
        <v>150</v>
      </c>
    </row>
    <row r="29" spans="1:18" x14ac:dyDescent="0.2">
      <c r="A29" s="66">
        <v>1038</v>
      </c>
      <c r="B29" s="64" t="s">
        <v>50</v>
      </c>
      <c r="C29" s="64" t="s">
        <v>5</v>
      </c>
      <c r="D29" s="52" t="s">
        <v>200</v>
      </c>
      <c r="E29" s="52" t="s">
        <v>213</v>
      </c>
      <c r="F29" s="69" t="str">
        <f t="shared" si="0"/>
        <v>SCE2022Kleinverbruikersaansluiting (KVA)Waterkracht kleinverbruikers-aansluiting ≥ 15 kW en ≤ 100 kW</v>
      </c>
      <c r="G29" s="64" t="s">
        <v>104</v>
      </c>
      <c r="H29" s="69" t="s">
        <v>15</v>
      </c>
      <c r="I29" s="109">
        <v>1</v>
      </c>
      <c r="J29" s="65">
        <v>0</v>
      </c>
      <c r="K29" s="103">
        <v>3.5000000000000003E-2</v>
      </c>
      <c r="L29" s="106">
        <v>9.0999999999999998E-2</v>
      </c>
      <c r="M29" s="66">
        <v>0</v>
      </c>
      <c r="N29" s="104" t="s">
        <v>225</v>
      </c>
      <c r="O29" s="104" t="s">
        <v>150</v>
      </c>
      <c r="P29" s="105" t="s">
        <v>150</v>
      </c>
      <c r="Q29" s="65" t="s">
        <v>150</v>
      </c>
      <c r="R29" s="65" t="s">
        <v>150</v>
      </c>
    </row>
    <row r="30" spans="1:18" x14ac:dyDescent="0.2">
      <c r="A30" s="66">
        <v>1039</v>
      </c>
      <c r="B30" s="64" t="s">
        <v>51</v>
      </c>
      <c r="C30" s="64" t="s">
        <v>5</v>
      </c>
      <c r="D30" s="52" t="s">
        <v>201</v>
      </c>
      <c r="E30" s="52" t="s">
        <v>214</v>
      </c>
      <c r="F30" s="69" t="str">
        <f t="shared" si="0"/>
        <v>SCE2022Grootverbruikersaansluiting (GVA)Waterkracht grootverbruikers-aansluiting ≥ 15 kW en ≤ 150 kW</v>
      </c>
      <c r="G30" s="64" t="s">
        <v>104</v>
      </c>
      <c r="H30" s="69" t="s">
        <v>15</v>
      </c>
      <c r="I30" s="109">
        <v>1</v>
      </c>
      <c r="J30" s="65">
        <v>0</v>
      </c>
      <c r="K30" s="103">
        <v>3.5000000000000003E-2</v>
      </c>
      <c r="L30" s="106">
        <v>9.0999999999999998E-2</v>
      </c>
      <c r="M30" s="66">
        <v>0</v>
      </c>
      <c r="N30" s="104" t="s">
        <v>225</v>
      </c>
      <c r="O30" s="104" t="s">
        <v>150</v>
      </c>
      <c r="P30" s="105" t="s">
        <v>150</v>
      </c>
      <c r="Q30" s="65" t="s">
        <v>150</v>
      </c>
      <c r="R30" s="65" t="s">
        <v>150</v>
      </c>
    </row>
    <row r="31" spans="1:18" x14ac:dyDescent="0.2">
      <c r="A31" s="66">
        <v>1213</v>
      </c>
      <c r="B31" s="64" t="s">
        <v>17</v>
      </c>
      <c r="C31" s="64" t="s">
        <v>6</v>
      </c>
      <c r="D31" s="52" t="s">
        <v>200</v>
      </c>
      <c r="E31" s="64" t="s">
        <v>20</v>
      </c>
      <c r="F31" s="69" t="str">
        <f t="shared" si="0"/>
        <v>SCE2023Kleinverbruikersaansluiting (KVA)Zonne-energie, kleinverbruikers-aansluiting</v>
      </c>
      <c r="G31" s="64" t="s">
        <v>101</v>
      </c>
      <c r="H31" s="69" t="s">
        <v>16</v>
      </c>
      <c r="I31" s="109">
        <v>6</v>
      </c>
      <c r="J31" s="65">
        <v>2E-3</v>
      </c>
      <c r="K31" s="103">
        <v>4.8000000000000001E-2</v>
      </c>
      <c r="L31" s="106">
        <v>4.8000000000000001E-2</v>
      </c>
      <c r="M31" s="66">
        <v>2E-3</v>
      </c>
      <c r="N31" s="104" t="s">
        <v>225</v>
      </c>
      <c r="O31" s="104" t="s">
        <v>244</v>
      </c>
      <c r="P31" s="65" t="s">
        <v>235</v>
      </c>
      <c r="Q31" s="65" t="s">
        <v>150</v>
      </c>
      <c r="R31" s="65" t="s">
        <v>150</v>
      </c>
    </row>
    <row r="32" spans="1:18" x14ac:dyDescent="0.2">
      <c r="A32" s="66">
        <v>1214</v>
      </c>
      <c r="B32" s="64" t="s">
        <v>18</v>
      </c>
      <c r="C32" s="64" t="s">
        <v>6</v>
      </c>
      <c r="D32" s="52" t="s">
        <v>201</v>
      </c>
      <c r="E32" s="64" t="s">
        <v>52</v>
      </c>
      <c r="F32" s="69" t="str">
        <f t="shared" si="0"/>
        <v>SCE2023Grootverbruikersaansluiting (GVA)Zonne-energie, grootverbruikers-aansluiting (netlevering)</v>
      </c>
      <c r="G32" s="64" t="s">
        <v>101</v>
      </c>
      <c r="H32" s="69" t="s">
        <v>16</v>
      </c>
      <c r="I32" s="109">
        <v>6</v>
      </c>
      <c r="J32" s="65">
        <v>2E-3</v>
      </c>
      <c r="K32" s="103">
        <v>4.8000000000000001E-2</v>
      </c>
      <c r="L32" s="106">
        <v>4.8000000000000001E-2</v>
      </c>
      <c r="M32" s="66">
        <v>2E-3</v>
      </c>
      <c r="N32" s="104" t="s">
        <v>225</v>
      </c>
      <c r="O32" s="104" t="s">
        <v>244</v>
      </c>
      <c r="P32" s="65" t="s">
        <v>235</v>
      </c>
      <c r="Q32" s="65" t="s">
        <v>150</v>
      </c>
      <c r="R32" s="65" t="s">
        <v>150</v>
      </c>
    </row>
    <row r="33" spans="1:18" x14ac:dyDescent="0.2">
      <c r="A33" s="66">
        <v>1215</v>
      </c>
      <c r="B33" s="64" t="s">
        <v>18</v>
      </c>
      <c r="C33" s="64" t="s">
        <v>6</v>
      </c>
      <c r="D33" s="52" t="s">
        <v>201</v>
      </c>
      <c r="E33" s="64" t="s">
        <v>53</v>
      </c>
      <c r="F33" s="69" t="str">
        <f t="shared" si="0"/>
        <v>SCE2023Grootverbruikersaansluiting (GVA)Zonne-energie, grootverbruikers-aansluiting (niet-netlevering)</v>
      </c>
      <c r="G33" s="64" t="s">
        <v>109</v>
      </c>
      <c r="H33" s="69" t="s">
        <v>67</v>
      </c>
      <c r="I33" s="109">
        <v>0</v>
      </c>
      <c r="J33" s="65">
        <v>0</v>
      </c>
      <c r="K33" s="103">
        <v>8.2000000000000003E-2</v>
      </c>
      <c r="L33" s="106">
        <v>8.2000000000000003E-2</v>
      </c>
      <c r="M33" s="66">
        <v>0</v>
      </c>
      <c r="N33" s="104" t="s">
        <v>225</v>
      </c>
      <c r="O33" s="104" t="s">
        <v>244</v>
      </c>
      <c r="P33" s="65" t="s">
        <v>235</v>
      </c>
      <c r="Q33" s="65" t="s">
        <v>134</v>
      </c>
      <c r="R33" s="65" t="s">
        <v>150</v>
      </c>
    </row>
    <row r="34" spans="1:18" x14ac:dyDescent="0.2">
      <c r="A34" s="66">
        <v>1216</v>
      </c>
      <c r="B34" s="64" t="s">
        <v>155</v>
      </c>
      <c r="C34" s="64" t="s">
        <v>6</v>
      </c>
      <c r="D34" s="52" t="s">
        <v>200</v>
      </c>
      <c r="E34" s="64" t="s">
        <v>54</v>
      </c>
      <c r="F34" s="69" t="str">
        <f t="shared" si="0"/>
        <v>SCE2023Kleinverbruikersaansluiting (KVA)Windenergie, kleinverbruikers-aansluiting</v>
      </c>
      <c r="G34" s="64" t="s">
        <v>103</v>
      </c>
      <c r="H34" s="69" t="s">
        <v>19</v>
      </c>
      <c r="I34" s="109">
        <v>4</v>
      </c>
      <c r="J34" s="65">
        <v>2E-3</v>
      </c>
      <c r="K34" s="103">
        <v>4.1000000000000002E-2</v>
      </c>
      <c r="L34" s="106">
        <v>6.2E-2</v>
      </c>
      <c r="M34" s="66">
        <v>2E-3</v>
      </c>
      <c r="N34" s="104" t="s">
        <v>225</v>
      </c>
      <c r="O34" s="104" t="s">
        <v>242</v>
      </c>
      <c r="P34" s="65" t="s">
        <v>237</v>
      </c>
      <c r="Q34" s="65" t="s">
        <v>150</v>
      </c>
      <c r="R34" s="65" t="s">
        <v>150</v>
      </c>
    </row>
    <row r="35" spans="1:18" x14ac:dyDescent="0.2">
      <c r="A35" s="66">
        <v>1217</v>
      </c>
      <c r="B35" s="64" t="s">
        <v>154</v>
      </c>
      <c r="C35" s="64" t="s">
        <v>6</v>
      </c>
      <c r="D35" s="52" t="s">
        <v>201</v>
      </c>
      <c r="E35" s="64" t="s">
        <v>38</v>
      </c>
      <c r="F35" s="69" t="str">
        <f t="shared" si="0"/>
        <v>SCE2023Grootverbruikersaansluiting (GVA)Windenergie, grootverbruikers-aansluiting, ≥ 8,5 m/s</v>
      </c>
      <c r="G35" s="64" t="s">
        <v>103</v>
      </c>
      <c r="H35" s="69" t="s">
        <v>19</v>
      </c>
      <c r="I35" s="109">
        <v>4</v>
      </c>
      <c r="J35" s="65">
        <v>2E-3</v>
      </c>
      <c r="K35" s="103">
        <v>4.1000000000000002E-2</v>
      </c>
      <c r="L35" s="106">
        <v>6.2E-2</v>
      </c>
      <c r="M35" s="66">
        <v>2E-3</v>
      </c>
      <c r="N35" s="104" t="s">
        <v>225</v>
      </c>
      <c r="O35" s="104" t="s">
        <v>242</v>
      </c>
      <c r="P35" s="65" t="s">
        <v>237</v>
      </c>
      <c r="Q35" s="65" t="s">
        <v>150</v>
      </c>
      <c r="R35" s="65" t="s">
        <v>150</v>
      </c>
    </row>
    <row r="36" spans="1:18" x14ac:dyDescent="0.2">
      <c r="A36" s="66">
        <v>1218</v>
      </c>
      <c r="B36" s="64" t="s">
        <v>156</v>
      </c>
      <c r="C36" s="64" t="s">
        <v>6</v>
      </c>
      <c r="D36" s="52" t="s">
        <v>201</v>
      </c>
      <c r="E36" s="64" t="s">
        <v>40</v>
      </c>
      <c r="F36" s="69" t="str">
        <f t="shared" si="0"/>
        <v>SCE2023Grootverbruikersaansluiting (GVA)Windenergie, grootverbruikers-aansluiting, ≥ 8,0 en &lt; 8,5 m/s</v>
      </c>
      <c r="G36" s="64" t="s">
        <v>103</v>
      </c>
      <c r="H36" s="69" t="s">
        <v>19</v>
      </c>
      <c r="I36" s="109">
        <v>4</v>
      </c>
      <c r="J36" s="65">
        <v>2E-3</v>
      </c>
      <c r="K36" s="103">
        <v>4.1000000000000002E-2</v>
      </c>
      <c r="L36" s="106">
        <v>6.2E-2</v>
      </c>
      <c r="M36" s="66">
        <v>2E-3</v>
      </c>
      <c r="N36" s="104" t="s">
        <v>225</v>
      </c>
      <c r="O36" s="104" t="s">
        <v>242</v>
      </c>
      <c r="P36" s="65" t="s">
        <v>237</v>
      </c>
      <c r="Q36" s="65" t="s">
        <v>150</v>
      </c>
      <c r="R36" s="65" t="s">
        <v>150</v>
      </c>
    </row>
    <row r="37" spans="1:18" x14ac:dyDescent="0.2">
      <c r="A37" s="66">
        <v>1219</v>
      </c>
      <c r="B37" s="64" t="s">
        <v>157</v>
      </c>
      <c r="C37" s="64" t="s">
        <v>6</v>
      </c>
      <c r="D37" s="52" t="s">
        <v>201</v>
      </c>
      <c r="E37" s="64" t="s">
        <v>42</v>
      </c>
      <c r="F37" s="69" t="str">
        <f t="shared" si="0"/>
        <v>SCE2023Grootverbruikersaansluiting (GVA)Windenergie, grootverbruikers-aansluiting, ≥ 7,5 en &lt; 8,0 m/s</v>
      </c>
      <c r="G37" s="64" t="s">
        <v>103</v>
      </c>
      <c r="H37" s="69" t="s">
        <v>19</v>
      </c>
      <c r="I37" s="109">
        <v>4</v>
      </c>
      <c r="J37" s="65">
        <v>2E-3</v>
      </c>
      <c r="K37" s="103">
        <v>4.1000000000000002E-2</v>
      </c>
      <c r="L37" s="106">
        <v>6.2E-2</v>
      </c>
      <c r="M37" s="66">
        <v>2E-3</v>
      </c>
      <c r="N37" s="104" t="s">
        <v>225</v>
      </c>
      <c r="O37" s="104" t="s">
        <v>242</v>
      </c>
      <c r="P37" s="65" t="s">
        <v>237</v>
      </c>
      <c r="Q37" s="65" t="s">
        <v>150</v>
      </c>
      <c r="R37" s="65" t="s">
        <v>150</v>
      </c>
    </row>
    <row r="38" spans="1:18" x14ac:dyDescent="0.2">
      <c r="A38" s="66">
        <v>1220</v>
      </c>
      <c r="B38" s="64" t="s">
        <v>158</v>
      </c>
      <c r="C38" s="64" t="s">
        <v>6</v>
      </c>
      <c r="D38" s="52" t="s">
        <v>201</v>
      </c>
      <c r="E38" s="64" t="s">
        <v>44</v>
      </c>
      <c r="F38" s="69" t="str">
        <f t="shared" si="0"/>
        <v>SCE2023Grootverbruikersaansluiting (GVA)Windenergie, grootverbruikers-aansluiting, ≥ 7,0 en &lt; 7,5 m/s</v>
      </c>
      <c r="G38" s="64" t="s">
        <v>103</v>
      </c>
      <c r="H38" s="69" t="s">
        <v>19</v>
      </c>
      <c r="I38" s="109">
        <v>4</v>
      </c>
      <c r="J38" s="65">
        <v>2E-3</v>
      </c>
      <c r="K38" s="103">
        <v>4.1000000000000002E-2</v>
      </c>
      <c r="L38" s="106">
        <v>6.2E-2</v>
      </c>
      <c r="M38" s="66">
        <v>2E-3</v>
      </c>
      <c r="N38" s="104" t="s">
        <v>225</v>
      </c>
      <c r="O38" s="104" t="s">
        <v>242</v>
      </c>
      <c r="P38" s="65" t="s">
        <v>237</v>
      </c>
      <c r="Q38" s="65" t="s">
        <v>150</v>
      </c>
      <c r="R38" s="65" t="s">
        <v>150</v>
      </c>
    </row>
    <row r="39" spans="1:18" x14ac:dyDescent="0.2">
      <c r="A39" s="66">
        <v>1221</v>
      </c>
      <c r="B39" s="64" t="s">
        <v>159</v>
      </c>
      <c r="C39" s="64" t="s">
        <v>6</v>
      </c>
      <c r="D39" s="52" t="s">
        <v>201</v>
      </c>
      <c r="E39" s="64" t="s">
        <v>46</v>
      </c>
      <c r="F39" s="69" t="str">
        <f t="shared" si="0"/>
        <v>SCE2023Grootverbruikersaansluiting (GVA)Windenergie, grootverbruikers-aansluiting, ≥ 6,75 en &lt; 7,0 m/s</v>
      </c>
      <c r="G39" s="64" t="s">
        <v>103</v>
      </c>
      <c r="H39" s="69" t="s">
        <v>19</v>
      </c>
      <c r="I39" s="109">
        <v>4</v>
      </c>
      <c r="J39" s="65">
        <v>2E-3</v>
      </c>
      <c r="K39" s="103">
        <v>4.1000000000000002E-2</v>
      </c>
      <c r="L39" s="106">
        <v>6.2E-2</v>
      </c>
      <c r="M39" s="66">
        <v>2E-3</v>
      </c>
      <c r="N39" s="104" t="s">
        <v>225</v>
      </c>
      <c r="O39" s="104" t="s">
        <v>242</v>
      </c>
      <c r="P39" s="65" t="s">
        <v>237</v>
      </c>
      <c r="Q39" s="65" t="s">
        <v>150</v>
      </c>
      <c r="R39" s="65" t="s">
        <v>150</v>
      </c>
    </row>
    <row r="40" spans="1:18" x14ac:dyDescent="0.2">
      <c r="A40" s="66">
        <v>1222</v>
      </c>
      <c r="B40" s="64" t="s">
        <v>160</v>
      </c>
      <c r="C40" s="64" t="s">
        <v>6</v>
      </c>
      <c r="D40" s="52" t="s">
        <v>201</v>
      </c>
      <c r="E40" s="64" t="s">
        <v>48</v>
      </c>
      <c r="F40" s="69" t="str">
        <f t="shared" si="0"/>
        <v>SCE2023Grootverbruikersaansluiting (GVA)Windenergie, grootverbruikers-aansluiting, &lt; 6,75 m/s</v>
      </c>
      <c r="G40" s="64" t="s">
        <v>103</v>
      </c>
      <c r="H40" s="69" t="s">
        <v>19</v>
      </c>
      <c r="I40" s="109">
        <v>4</v>
      </c>
      <c r="J40" s="65">
        <v>2E-3</v>
      </c>
      <c r="K40" s="103">
        <v>4.1000000000000002E-2</v>
      </c>
      <c r="L40" s="106">
        <v>6.2E-2</v>
      </c>
      <c r="M40" s="66">
        <v>2E-3</v>
      </c>
      <c r="N40" s="104" t="s">
        <v>225</v>
      </c>
      <c r="O40" s="104" t="s">
        <v>242</v>
      </c>
      <c r="P40" s="65" t="s">
        <v>237</v>
      </c>
      <c r="Q40" s="65" t="s">
        <v>150</v>
      </c>
      <c r="R40" s="65" t="s">
        <v>150</v>
      </c>
    </row>
    <row r="41" spans="1:18" x14ac:dyDescent="0.2">
      <c r="A41" s="66">
        <v>1223</v>
      </c>
      <c r="B41" s="64" t="s">
        <v>161</v>
      </c>
      <c r="C41" s="64" t="s">
        <v>6</v>
      </c>
      <c r="D41" s="52" t="s">
        <v>200</v>
      </c>
      <c r="E41" s="64" t="s">
        <v>68</v>
      </c>
      <c r="F41" s="69" t="str">
        <f t="shared" si="0"/>
        <v>SCE2023Kleinverbruikersaansluiting (KVA)Waterkracht kleinverbruikersaansluiting ≥ 15 kW en ≤ 100 kW</v>
      </c>
      <c r="G41" s="64" t="s">
        <v>104</v>
      </c>
      <c r="H41" s="69" t="s">
        <v>15</v>
      </c>
      <c r="I41" s="109">
        <v>1</v>
      </c>
      <c r="J41" s="65">
        <v>0</v>
      </c>
      <c r="K41" s="103">
        <v>0.06</v>
      </c>
      <c r="L41" s="106">
        <v>9.0999999999999998E-2</v>
      </c>
      <c r="M41" s="66">
        <v>0</v>
      </c>
      <c r="N41" s="104" t="s">
        <v>225</v>
      </c>
      <c r="O41" s="104" t="s">
        <v>150</v>
      </c>
      <c r="P41" s="105" t="s">
        <v>150</v>
      </c>
      <c r="Q41" s="65" t="s">
        <v>150</v>
      </c>
      <c r="R41" s="65" t="s">
        <v>150</v>
      </c>
    </row>
    <row r="42" spans="1:18" x14ac:dyDescent="0.2">
      <c r="A42" s="66">
        <v>1224</v>
      </c>
      <c r="B42" s="64" t="s">
        <v>162</v>
      </c>
      <c r="C42" s="64" t="s">
        <v>6</v>
      </c>
      <c r="D42" s="52" t="s">
        <v>201</v>
      </c>
      <c r="E42" s="64" t="s">
        <v>69</v>
      </c>
      <c r="F42" s="69" t="str">
        <f t="shared" si="0"/>
        <v>SCE2023Grootverbruikersaansluiting (GVA)Waterkracht grootverbruikersaansluiting ≥ 15 kW en ≤ 150 kW</v>
      </c>
      <c r="G42" s="64" t="s">
        <v>104</v>
      </c>
      <c r="H42" s="69" t="s">
        <v>15</v>
      </c>
      <c r="I42" s="109">
        <v>1</v>
      </c>
      <c r="J42" s="65">
        <v>0</v>
      </c>
      <c r="K42" s="103">
        <v>0.06</v>
      </c>
      <c r="L42" s="106">
        <v>9.0999999999999998E-2</v>
      </c>
      <c r="M42" s="66">
        <v>0</v>
      </c>
      <c r="N42" s="104" t="s">
        <v>225</v>
      </c>
      <c r="O42" s="104" t="s">
        <v>150</v>
      </c>
      <c r="P42" s="105" t="s">
        <v>150</v>
      </c>
      <c r="Q42" s="65" t="s">
        <v>150</v>
      </c>
      <c r="R42" s="65" t="s">
        <v>150</v>
      </c>
    </row>
    <row r="43" spans="1:18" x14ac:dyDescent="0.2">
      <c r="A43" s="66">
        <v>1403</v>
      </c>
      <c r="B43" s="64" t="s">
        <v>17</v>
      </c>
      <c r="C43" s="64" t="s">
        <v>7</v>
      </c>
      <c r="D43" s="52" t="s">
        <v>200</v>
      </c>
      <c r="E43" s="64" t="s">
        <v>70</v>
      </c>
      <c r="F43" s="69" t="str">
        <f t="shared" si="0"/>
        <v>SCE2024Kleinverbruikersaansluiting (KVA)Zonne-energie, kleinverbruikers-aansluiting, ≥ 15 kWp en ≤ 100 kWp (netlevering)</v>
      </c>
      <c r="G43" s="64" t="s">
        <v>101</v>
      </c>
      <c r="H43" s="69" t="s">
        <v>16</v>
      </c>
      <c r="I43" s="109">
        <v>6</v>
      </c>
      <c r="J43" s="65">
        <v>2E-3</v>
      </c>
      <c r="K43" s="103">
        <v>4.8000000000000001E-2</v>
      </c>
      <c r="L43" s="106">
        <v>4.8000000000000001E-2</v>
      </c>
      <c r="M43" s="66">
        <v>2E-3</v>
      </c>
      <c r="N43" s="104" t="s">
        <v>225</v>
      </c>
      <c r="O43" s="104" t="s">
        <v>244</v>
      </c>
      <c r="P43" s="65" t="s">
        <v>235</v>
      </c>
      <c r="Q43" s="65" t="s">
        <v>150</v>
      </c>
      <c r="R43" s="65" t="s">
        <v>150</v>
      </c>
    </row>
    <row r="44" spans="1:18" x14ac:dyDescent="0.2">
      <c r="A44" s="66">
        <v>1404</v>
      </c>
      <c r="B44" s="64" t="s">
        <v>18</v>
      </c>
      <c r="C44" s="64" t="s">
        <v>7</v>
      </c>
      <c r="D44" s="52" t="s">
        <v>201</v>
      </c>
      <c r="E44" s="64" t="s">
        <v>71</v>
      </c>
      <c r="F44" s="69" t="str">
        <f t="shared" si="0"/>
        <v>SCE2024Grootverbruikersaansluiting (GVA)Zonne-energie, grootverbruikers-aansluiting, ≥ 15 kWp en &lt; 500 kWp (netlevering)</v>
      </c>
      <c r="G44" s="64" t="s">
        <v>106</v>
      </c>
      <c r="H44" s="69" t="s">
        <v>64</v>
      </c>
      <c r="I44" s="109">
        <v>6</v>
      </c>
      <c r="J44" s="65">
        <v>2E-3</v>
      </c>
      <c r="K44" s="103">
        <v>4.8000000000000001E-2</v>
      </c>
      <c r="L44" s="106">
        <v>0.05</v>
      </c>
      <c r="M44" s="66">
        <v>2E-3</v>
      </c>
      <c r="N44" s="104" t="s">
        <v>229</v>
      </c>
      <c r="O44" s="104" t="s">
        <v>245</v>
      </c>
      <c r="P44" s="105" t="s">
        <v>236</v>
      </c>
      <c r="Q44" s="65" t="s">
        <v>150</v>
      </c>
      <c r="R44" s="65" t="s">
        <v>150</v>
      </c>
    </row>
    <row r="45" spans="1:18" x14ac:dyDescent="0.2">
      <c r="A45" s="66">
        <v>1405</v>
      </c>
      <c r="B45" s="64" t="s">
        <v>18</v>
      </c>
      <c r="C45" s="64" t="s">
        <v>7</v>
      </c>
      <c r="D45" s="52" t="s">
        <v>201</v>
      </c>
      <c r="E45" s="64" t="s">
        <v>72</v>
      </c>
      <c r="F45" s="69" t="str">
        <f t="shared" si="0"/>
        <v>SCE2024Grootverbruikersaansluiting (GVA)Zonne-energie, grootverbruikers-aansluiting, ≥ 15 kWp en &lt; 500 kWp (niet-netlevering)</v>
      </c>
      <c r="G45" s="64" t="s">
        <v>108</v>
      </c>
      <c r="H45" s="69" t="s">
        <v>66</v>
      </c>
      <c r="I45" s="109">
        <v>0</v>
      </c>
      <c r="J45" s="65">
        <v>0</v>
      </c>
      <c r="K45" s="103">
        <v>8.2000000000000003E-2</v>
      </c>
      <c r="L45" s="106">
        <v>8.7999999999999995E-2</v>
      </c>
      <c r="M45" s="66">
        <v>0</v>
      </c>
      <c r="N45" s="104" t="s">
        <v>229</v>
      </c>
      <c r="O45" s="104" t="s">
        <v>245</v>
      </c>
      <c r="P45" s="65" t="s">
        <v>236</v>
      </c>
      <c r="Q45" s="65" t="s">
        <v>134</v>
      </c>
      <c r="R45" s="65" t="s">
        <v>150</v>
      </c>
    </row>
    <row r="46" spans="1:18" x14ac:dyDescent="0.2">
      <c r="A46" s="66">
        <v>1406</v>
      </c>
      <c r="B46" s="64" t="s">
        <v>155</v>
      </c>
      <c r="C46" s="64" t="s">
        <v>7</v>
      </c>
      <c r="D46" s="52" t="s">
        <v>201</v>
      </c>
      <c r="E46" s="64" t="s">
        <v>73</v>
      </c>
      <c r="F46" s="69" t="str">
        <f t="shared" si="0"/>
        <v>SCE2024Grootverbruikersaansluiting (GVA)Zonne-energie, grootverbruikers-aansluiting, gebouwgebonden, ≥ 500 kWp en ≤ 6 MWp (netlevering)</v>
      </c>
      <c r="G46" s="64" t="s">
        <v>106</v>
      </c>
      <c r="H46" s="69" t="s">
        <v>64</v>
      </c>
      <c r="I46" s="109">
        <v>6</v>
      </c>
      <c r="J46" s="65">
        <v>2E-3</v>
      </c>
      <c r="K46" s="103">
        <v>4.8000000000000001E-2</v>
      </c>
      <c r="L46" s="106">
        <v>0.05</v>
      </c>
      <c r="M46" s="66">
        <v>2E-3</v>
      </c>
      <c r="N46" s="104" t="s">
        <v>229</v>
      </c>
      <c r="O46" s="104" t="s">
        <v>245</v>
      </c>
      <c r="P46" s="105" t="s">
        <v>236</v>
      </c>
      <c r="Q46" s="65" t="s">
        <v>150</v>
      </c>
      <c r="R46" s="65" t="s">
        <v>150</v>
      </c>
    </row>
    <row r="47" spans="1:18" x14ac:dyDescent="0.2">
      <c r="A47" s="66">
        <v>1407</v>
      </c>
      <c r="B47" s="64" t="s">
        <v>155</v>
      </c>
      <c r="C47" s="64" t="s">
        <v>7</v>
      </c>
      <c r="D47" s="52" t="s">
        <v>201</v>
      </c>
      <c r="E47" s="64" t="s">
        <v>74</v>
      </c>
      <c r="F47" s="69" t="str">
        <f t="shared" si="0"/>
        <v>SCE2024Grootverbruikersaansluiting (GVA)Zonne-energie, grootverbruikers-aansluiting, gebouwgebonden, ≥ 500 kWp en ≤ 6 MWp (niet-netlevering)</v>
      </c>
      <c r="G47" s="64" t="s">
        <v>108</v>
      </c>
      <c r="H47" s="69" t="s">
        <v>66</v>
      </c>
      <c r="I47" s="109">
        <v>0</v>
      </c>
      <c r="J47" s="65">
        <v>0</v>
      </c>
      <c r="K47" s="103">
        <v>8.2000000000000003E-2</v>
      </c>
      <c r="L47" s="106">
        <v>8.7999999999999995E-2</v>
      </c>
      <c r="M47" s="66">
        <v>0</v>
      </c>
      <c r="N47" s="104" t="s">
        <v>229</v>
      </c>
      <c r="O47" s="104" t="s">
        <v>245</v>
      </c>
      <c r="P47" s="65" t="s">
        <v>236</v>
      </c>
      <c r="Q47" s="65" t="s">
        <v>134</v>
      </c>
      <c r="R47" s="65" t="s">
        <v>150</v>
      </c>
    </row>
    <row r="48" spans="1:18" x14ac:dyDescent="0.2">
      <c r="A48" s="66">
        <v>1408</v>
      </c>
      <c r="B48" s="64" t="s">
        <v>163</v>
      </c>
      <c r="C48" s="64" t="s">
        <v>7</v>
      </c>
      <c r="D48" s="52" t="s">
        <v>201</v>
      </c>
      <c r="E48" s="64" t="s">
        <v>75</v>
      </c>
      <c r="F48" s="69" t="str">
        <f t="shared" si="0"/>
        <v>SCE2024Grootverbruikersaansluiting (GVA)Zonne-energie, grootverbruikers-aansluiting, drijvend op water, ≥ 500 kWp en ≤ 6 MWp (netlevering)</v>
      </c>
      <c r="G48" s="64" t="s">
        <v>106</v>
      </c>
      <c r="H48" s="69" t="s">
        <v>64</v>
      </c>
      <c r="I48" s="109">
        <v>6</v>
      </c>
      <c r="J48" s="65">
        <v>2E-3</v>
      </c>
      <c r="K48" s="103">
        <v>4.8000000000000001E-2</v>
      </c>
      <c r="L48" s="106">
        <v>0.05</v>
      </c>
      <c r="M48" s="66">
        <v>2E-3</v>
      </c>
      <c r="N48" s="104" t="s">
        <v>229</v>
      </c>
      <c r="O48" s="104" t="s">
        <v>245</v>
      </c>
      <c r="P48" s="105" t="s">
        <v>236</v>
      </c>
      <c r="Q48" s="65" t="s">
        <v>150</v>
      </c>
      <c r="R48" s="65" t="s">
        <v>150</v>
      </c>
    </row>
    <row r="49" spans="1:18" x14ac:dyDescent="0.2">
      <c r="A49" s="66">
        <v>1409</v>
      </c>
      <c r="B49" s="64" t="s">
        <v>163</v>
      </c>
      <c r="C49" s="64" t="s">
        <v>7</v>
      </c>
      <c r="D49" s="52" t="s">
        <v>201</v>
      </c>
      <c r="E49" s="64" t="s">
        <v>76</v>
      </c>
      <c r="F49" s="69" t="str">
        <f t="shared" si="0"/>
        <v>SCE2024Grootverbruikersaansluiting (GVA)Zonne-energie, grootverbruikers-aansluiting, drijvend op water, ≥ 500 kWp en ≤ 6 MWp (niet-netlevering)</v>
      </c>
      <c r="G49" s="64" t="s">
        <v>108</v>
      </c>
      <c r="H49" s="69" t="s">
        <v>66</v>
      </c>
      <c r="I49" s="109">
        <v>0</v>
      </c>
      <c r="J49" s="65">
        <v>0</v>
      </c>
      <c r="K49" s="103">
        <v>8.2000000000000003E-2</v>
      </c>
      <c r="L49" s="106">
        <v>8.7999999999999995E-2</v>
      </c>
      <c r="M49" s="66">
        <v>0</v>
      </c>
      <c r="N49" s="104" t="s">
        <v>229</v>
      </c>
      <c r="O49" s="104" t="s">
        <v>245</v>
      </c>
      <c r="P49" s="65" t="s">
        <v>236</v>
      </c>
      <c r="Q49" s="65" t="s">
        <v>134</v>
      </c>
      <c r="R49" s="65" t="s">
        <v>150</v>
      </c>
    </row>
    <row r="50" spans="1:18" x14ac:dyDescent="0.2">
      <c r="A50" s="66">
        <v>1410</v>
      </c>
      <c r="B50" s="64" t="s">
        <v>161</v>
      </c>
      <c r="C50" s="64" t="s">
        <v>7</v>
      </c>
      <c r="D50" s="52" t="s">
        <v>201</v>
      </c>
      <c r="E50" s="64" t="s">
        <v>77</v>
      </c>
      <c r="F50" s="69" t="str">
        <f t="shared" si="0"/>
        <v>SCE2024Grootverbruikersaansluiting (GVA)Zonne-energie, grootverbruikers-aansluiting, grondgebonden, ≥ 500 kWp en ≤ 6 MWp (netlevering)</v>
      </c>
      <c r="G50" s="64" t="s">
        <v>106</v>
      </c>
      <c r="H50" s="69" t="s">
        <v>64</v>
      </c>
      <c r="I50" s="109">
        <v>6</v>
      </c>
      <c r="J50" s="65">
        <v>2E-3</v>
      </c>
      <c r="K50" s="103">
        <v>4.8000000000000001E-2</v>
      </c>
      <c r="L50" s="106">
        <v>0.05</v>
      </c>
      <c r="M50" s="66">
        <v>2E-3</v>
      </c>
      <c r="N50" s="104" t="s">
        <v>229</v>
      </c>
      <c r="O50" s="104" t="s">
        <v>245</v>
      </c>
      <c r="P50" s="105" t="s">
        <v>236</v>
      </c>
      <c r="Q50" s="65" t="s">
        <v>150</v>
      </c>
      <c r="R50" s="65" t="s">
        <v>150</v>
      </c>
    </row>
    <row r="51" spans="1:18" x14ac:dyDescent="0.2">
      <c r="A51" s="66">
        <v>1411</v>
      </c>
      <c r="B51" s="64" t="s">
        <v>161</v>
      </c>
      <c r="C51" s="64" t="s">
        <v>7</v>
      </c>
      <c r="D51" s="52" t="s">
        <v>201</v>
      </c>
      <c r="E51" s="64" t="s">
        <v>78</v>
      </c>
      <c r="F51" s="69" t="str">
        <f t="shared" si="0"/>
        <v>SCE2024Grootverbruikersaansluiting (GVA)Zonne-energie, grootverbruikers-aansluiting, grondgebonden, ≥ 500 kWp en ≤ 6 MWp (niet-netlevering)</v>
      </c>
      <c r="G51" s="64" t="s">
        <v>108</v>
      </c>
      <c r="H51" s="69" t="s">
        <v>66</v>
      </c>
      <c r="I51" s="109">
        <v>0</v>
      </c>
      <c r="J51" s="65">
        <v>0</v>
      </c>
      <c r="K51" s="103">
        <v>8.2000000000000003E-2</v>
      </c>
      <c r="L51" s="106">
        <v>8.7999999999999995E-2</v>
      </c>
      <c r="M51" s="66">
        <v>0</v>
      </c>
      <c r="N51" s="104" t="s">
        <v>229</v>
      </c>
      <c r="O51" s="104" t="s">
        <v>245</v>
      </c>
      <c r="P51" s="65" t="s">
        <v>236</v>
      </c>
      <c r="Q51" s="65" t="s">
        <v>134</v>
      </c>
      <c r="R51" s="65" t="s">
        <v>150</v>
      </c>
    </row>
    <row r="52" spans="1:18" x14ac:dyDescent="0.2">
      <c r="A52" s="66">
        <v>1412</v>
      </c>
      <c r="B52" s="64" t="s">
        <v>162</v>
      </c>
      <c r="C52" s="64" t="s">
        <v>7</v>
      </c>
      <c r="D52" s="52" t="s">
        <v>200</v>
      </c>
      <c r="E52" s="64" t="s">
        <v>79</v>
      </c>
      <c r="F52" s="69" t="str">
        <f t="shared" si="0"/>
        <v>SCE2024Kleinverbruikersaansluiting (KVA)Windenergie, kleinverbruikers-aansluiting, ≥ 15 kW en ≤ 100 KW</v>
      </c>
      <c r="G52" s="64" t="s">
        <v>103</v>
      </c>
      <c r="H52" s="69" t="s">
        <v>19</v>
      </c>
      <c r="I52" s="109">
        <v>4</v>
      </c>
      <c r="J52" s="65">
        <v>2E-3</v>
      </c>
      <c r="K52" s="103">
        <v>4.1000000000000002E-2</v>
      </c>
      <c r="L52" s="106">
        <v>6.2E-2</v>
      </c>
      <c r="M52" s="66">
        <v>2E-3</v>
      </c>
      <c r="N52" s="104" t="s">
        <v>225</v>
      </c>
      <c r="O52" s="104" t="s">
        <v>242</v>
      </c>
      <c r="P52" s="65" t="s">
        <v>237</v>
      </c>
      <c r="Q52" s="65" t="s">
        <v>150</v>
      </c>
      <c r="R52" s="65" t="s">
        <v>150</v>
      </c>
    </row>
    <row r="53" spans="1:18" x14ac:dyDescent="0.2">
      <c r="A53" s="66">
        <v>1413</v>
      </c>
      <c r="B53" s="64" t="s">
        <v>164</v>
      </c>
      <c r="C53" s="64" t="s">
        <v>7</v>
      </c>
      <c r="D53" s="52" t="s">
        <v>201</v>
      </c>
      <c r="E53" s="64" t="s">
        <v>80</v>
      </c>
      <c r="F53" s="69" t="str">
        <f t="shared" si="0"/>
        <v>SCE2024Grootverbruikersaansluiting (GVA)Windenergie, grootverbruikers-aansluiting, ≥ 15 kW en &lt; 1 MW, ≥ 8,5 m/s</v>
      </c>
      <c r="G53" s="64" t="s">
        <v>105</v>
      </c>
      <c r="H53" s="69" t="s">
        <v>63</v>
      </c>
      <c r="I53" s="109">
        <v>4</v>
      </c>
      <c r="J53" s="65">
        <v>2E-3</v>
      </c>
      <c r="K53" s="103">
        <v>4.1000000000000002E-2</v>
      </c>
      <c r="L53" s="106">
        <v>7.0000000000000007E-2</v>
      </c>
      <c r="M53" s="66">
        <v>2E-3</v>
      </c>
      <c r="N53" s="104" t="s">
        <v>229</v>
      </c>
      <c r="O53" s="104" t="s">
        <v>243</v>
      </c>
      <c r="P53" s="65" t="s">
        <v>234</v>
      </c>
      <c r="Q53" s="65" t="s">
        <v>150</v>
      </c>
      <c r="R53" s="65" t="s">
        <v>150</v>
      </c>
    </row>
    <row r="54" spans="1:18" x14ac:dyDescent="0.2">
      <c r="A54" s="66">
        <v>1414</v>
      </c>
      <c r="B54" s="64" t="s">
        <v>165</v>
      </c>
      <c r="C54" s="64" t="s">
        <v>7</v>
      </c>
      <c r="D54" s="52" t="s">
        <v>201</v>
      </c>
      <c r="E54" s="64" t="s">
        <v>81</v>
      </c>
      <c r="F54" s="69" t="str">
        <f t="shared" si="0"/>
        <v>SCE2024Grootverbruikersaansluiting (GVA)Windenergie, grootverbruikers-aansluiting, ≥ 15 kW en &lt; 1 MW, ≥ 8,0 en &lt; 8,5 m/s</v>
      </c>
      <c r="G54" s="64" t="s">
        <v>105</v>
      </c>
      <c r="H54" s="69" t="s">
        <v>63</v>
      </c>
      <c r="I54" s="109">
        <v>4</v>
      </c>
      <c r="J54" s="65">
        <v>2E-3</v>
      </c>
      <c r="K54" s="103">
        <v>4.1000000000000002E-2</v>
      </c>
      <c r="L54" s="106">
        <v>7.0000000000000007E-2</v>
      </c>
      <c r="M54" s="66">
        <v>2E-3</v>
      </c>
      <c r="N54" s="104" t="s">
        <v>229</v>
      </c>
      <c r="O54" s="104" t="s">
        <v>243</v>
      </c>
      <c r="P54" s="65" t="s">
        <v>234</v>
      </c>
      <c r="Q54" s="65" t="s">
        <v>150</v>
      </c>
      <c r="R54" s="65" t="s">
        <v>150</v>
      </c>
    </row>
    <row r="55" spans="1:18" x14ac:dyDescent="0.2">
      <c r="A55" s="66">
        <v>1415</v>
      </c>
      <c r="B55" s="64" t="s">
        <v>166</v>
      </c>
      <c r="C55" s="64" t="s">
        <v>7</v>
      </c>
      <c r="D55" s="52" t="s">
        <v>201</v>
      </c>
      <c r="E55" s="64" t="s">
        <v>82</v>
      </c>
      <c r="F55" s="69" t="str">
        <f t="shared" si="0"/>
        <v>SCE2024Grootverbruikersaansluiting (GVA)Windenergie, grootverbruikers-aansluiting, ≥ 15 kW en &lt; 1 MW, ≥ 7,5 en &lt; 8,0 m/s</v>
      </c>
      <c r="G55" s="64" t="s">
        <v>105</v>
      </c>
      <c r="H55" s="69" t="s">
        <v>63</v>
      </c>
      <c r="I55" s="109">
        <v>4</v>
      </c>
      <c r="J55" s="65">
        <v>2E-3</v>
      </c>
      <c r="K55" s="103">
        <v>4.1000000000000002E-2</v>
      </c>
      <c r="L55" s="106">
        <v>7.0000000000000007E-2</v>
      </c>
      <c r="M55" s="66">
        <v>2E-3</v>
      </c>
      <c r="N55" s="104" t="s">
        <v>229</v>
      </c>
      <c r="O55" s="104" t="s">
        <v>243</v>
      </c>
      <c r="P55" s="65" t="s">
        <v>234</v>
      </c>
      <c r="Q55" s="65" t="s">
        <v>150</v>
      </c>
      <c r="R55" s="65" t="s">
        <v>150</v>
      </c>
    </row>
    <row r="56" spans="1:18" x14ac:dyDescent="0.2">
      <c r="A56" s="66">
        <v>1416</v>
      </c>
      <c r="B56" s="64" t="s">
        <v>167</v>
      </c>
      <c r="C56" s="64" t="s">
        <v>7</v>
      </c>
      <c r="D56" s="52" t="s">
        <v>201</v>
      </c>
      <c r="E56" s="64" t="s">
        <v>83</v>
      </c>
      <c r="F56" s="69" t="str">
        <f t="shared" si="0"/>
        <v>SCE2024Grootverbruikersaansluiting (GVA)Windenergie, grootverbruikers-aansluiting, ≥ 15 kW en &lt; 1 MW, ≥ 7,0 en &lt; 7,5 m/s</v>
      </c>
      <c r="G56" s="64" t="s">
        <v>105</v>
      </c>
      <c r="H56" s="69" t="s">
        <v>63</v>
      </c>
      <c r="I56" s="109">
        <v>4</v>
      </c>
      <c r="J56" s="65">
        <v>2E-3</v>
      </c>
      <c r="K56" s="103">
        <v>4.1000000000000002E-2</v>
      </c>
      <c r="L56" s="106">
        <v>7.0000000000000007E-2</v>
      </c>
      <c r="M56" s="66">
        <v>2E-3</v>
      </c>
      <c r="N56" s="104" t="s">
        <v>229</v>
      </c>
      <c r="O56" s="104" t="s">
        <v>243</v>
      </c>
      <c r="P56" s="65" t="s">
        <v>234</v>
      </c>
      <c r="Q56" s="65" t="s">
        <v>150</v>
      </c>
      <c r="R56" s="65" t="s">
        <v>150</v>
      </c>
    </row>
    <row r="57" spans="1:18" x14ac:dyDescent="0.2">
      <c r="A57" s="66">
        <v>1417</v>
      </c>
      <c r="B57" s="64" t="s">
        <v>168</v>
      </c>
      <c r="C57" s="64" t="s">
        <v>7</v>
      </c>
      <c r="D57" s="52" t="s">
        <v>201</v>
      </c>
      <c r="E57" s="64" t="s">
        <v>84</v>
      </c>
      <c r="F57" s="69" t="str">
        <f t="shared" si="0"/>
        <v>SCE2024Grootverbruikersaansluiting (GVA)Windenergie, grootverbruikers-aansluiting, ≥ 15 kW en &lt; 1 MW, ≥ 6,75 en &lt; 7,0 m/s</v>
      </c>
      <c r="G57" s="64" t="s">
        <v>105</v>
      </c>
      <c r="H57" s="69" t="s">
        <v>63</v>
      </c>
      <c r="I57" s="109">
        <v>4</v>
      </c>
      <c r="J57" s="65">
        <v>2E-3</v>
      </c>
      <c r="K57" s="103">
        <v>4.1000000000000002E-2</v>
      </c>
      <c r="L57" s="106">
        <v>7.0000000000000007E-2</v>
      </c>
      <c r="M57" s="66">
        <v>2E-3</v>
      </c>
      <c r="N57" s="104" t="s">
        <v>229</v>
      </c>
      <c r="O57" s="104" t="s">
        <v>243</v>
      </c>
      <c r="P57" s="65" t="s">
        <v>234</v>
      </c>
      <c r="Q57" s="65" t="s">
        <v>150</v>
      </c>
      <c r="R57" s="65" t="s">
        <v>150</v>
      </c>
    </row>
    <row r="58" spans="1:18" x14ac:dyDescent="0.2">
      <c r="A58" s="66">
        <v>1418</v>
      </c>
      <c r="B58" s="64" t="s">
        <v>169</v>
      </c>
      <c r="C58" s="64" t="s">
        <v>7</v>
      </c>
      <c r="D58" s="52" t="s">
        <v>201</v>
      </c>
      <c r="E58" s="64" t="s">
        <v>85</v>
      </c>
      <c r="F58" s="69" t="str">
        <f t="shared" si="0"/>
        <v>SCE2024Grootverbruikersaansluiting (GVA)Windenergie, grootverbruikers-aansluiting, ≥ 15 kW en &lt; 1 MW, &lt; 6,75 m/s</v>
      </c>
      <c r="G58" s="64" t="s">
        <v>105</v>
      </c>
      <c r="H58" s="69" t="s">
        <v>63</v>
      </c>
      <c r="I58" s="109">
        <v>4</v>
      </c>
      <c r="J58" s="65">
        <v>2E-3</v>
      </c>
      <c r="K58" s="103">
        <v>4.1000000000000002E-2</v>
      </c>
      <c r="L58" s="106">
        <v>7.0000000000000007E-2</v>
      </c>
      <c r="M58" s="66">
        <v>2E-3</v>
      </c>
      <c r="N58" s="104" t="s">
        <v>229</v>
      </c>
      <c r="O58" s="104" t="s">
        <v>243</v>
      </c>
      <c r="P58" s="65" t="s">
        <v>234</v>
      </c>
      <c r="Q58" s="65" t="s">
        <v>150</v>
      </c>
      <c r="R58" s="65" t="s">
        <v>150</v>
      </c>
    </row>
    <row r="59" spans="1:18" x14ac:dyDescent="0.2">
      <c r="A59" s="66">
        <v>1419</v>
      </c>
      <c r="B59" s="64" t="s">
        <v>170</v>
      </c>
      <c r="C59" s="64" t="s">
        <v>7</v>
      </c>
      <c r="D59" s="52" t="s">
        <v>201</v>
      </c>
      <c r="E59" s="64" t="s">
        <v>86</v>
      </c>
      <c r="F59" s="69" t="str">
        <f t="shared" si="0"/>
        <v>SCE2024Grootverbruikersaansluiting (GVA)Windenergie, grootverbruikers-aansluiting, ≥ 1 MW en ≤ 6 MW, ≥ 8,5 m/s</v>
      </c>
      <c r="G59" s="64" t="s">
        <v>105</v>
      </c>
      <c r="H59" s="69" t="s">
        <v>63</v>
      </c>
      <c r="I59" s="109">
        <v>4</v>
      </c>
      <c r="J59" s="65">
        <v>2E-3</v>
      </c>
      <c r="K59" s="103">
        <v>4.1000000000000002E-2</v>
      </c>
      <c r="L59" s="106">
        <v>7.0000000000000007E-2</v>
      </c>
      <c r="M59" s="66">
        <v>2E-3</v>
      </c>
      <c r="N59" s="104" t="s">
        <v>229</v>
      </c>
      <c r="O59" s="104" t="s">
        <v>243</v>
      </c>
      <c r="P59" s="65" t="s">
        <v>234</v>
      </c>
      <c r="Q59" s="65" t="s">
        <v>150</v>
      </c>
      <c r="R59" s="65" t="s">
        <v>150</v>
      </c>
    </row>
    <row r="60" spans="1:18" x14ac:dyDescent="0.2">
      <c r="A60" s="66">
        <v>1420</v>
      </c>
      <c r="B60" s="64" t="s">
        <v>171</v>
      </c>
      <c r="C60" s="64" t="s">
        <v>7</v>
      </c>
      <c r="D60" s="52" t="s">
        <v>201</v>
      </c>
      <c r="E60" s="64" t="s">
        <v>87</v>
      </c>
      <c r="F60" s="69" t="str">
        <f t="shared" si="0"/>
        <v>SCE2024Grootverbruikersaansluiting (GVA)Windenergie, grootverbruikers-aansluiting, ≥ 1 MW en ≤ 6 MW, ≥ 8,0 en &lt; 8,5 m/s</v>
      </c>
      <c r="G60" s="64" t="s">
        <v>105</v>
      </c>
      <c r="H60" s="69" t="s">
        <v>63</v>
      </c>
      <c r="I60" s="109">
        <v>4</v>
      </c>
      <c r="J60" s="65">
        <v>2E-3</v>
      </c>
      <c r="K60" s="103">
        <v>4.1000000000000002E-2</v>
      </c>
      <c r="L60" s="106">
        <v>7.0000000000000007E-2</v>
      </c>
      <c r="M60" s="66">
        <v>2E-3</v>
      </c>
      <c r="N60" s="104" t="s">
        <v>229</v>
      </c>
      <c r="O60" s="104" t="s">
        <v>243</v>
      </c>
      <c r="P60" s="65" t="s">
        <v>234</v>
      </c>
      <c r="Q60" s="65" t="s">
        <v>150</v>
      </c>
      <c r="R60" s="65" t="s">
        <v>150</v>
      </c>
    </row>
    <row r="61" spans="1:18" x14ac:dyDescent="0.2">
      <c r="A61" s="66">
        <v>1421</v>
      </c>
      <c r="B61" s="64" t="s">
        <v>172</v>
      </c>
      <c r="C61" s="64" t="s">
        <v>7</v>
      </c>
      <c r="D61" s="52" t="s">
        <v>201</v>
      </c>
      <c r="E61" s="64" t="s">
        <v>88</v>
      </c>
      <c r="F61" s="69" t="str">
        <f t="shared" si="0"/>
        <v>SCE2024Grootverbruikersaansluiting (GVA)Windenergie, grootverbruikers-aansluiting, ≥ 1 MW en ≤ 6 MW, ≥ 7,5 en &lt; 8,0 m/s</v>
      </c>
      <c r="G61" s="64" t="s">
        <v>105</v>
      </c>
      <c r="H61" s="69" t="s">
        <v>63</v>
      </c>
      <c r="I61" s="109">
        <v>4</v>
      </c>
      <c r="J61" s="65">
        <v>2E-3</v>
      </c>
      <c r="K61" s="103">
        <v>4.1000000000000002E-2</v>
      </c>
      <c r="L61" s="106">
        <v>7.0000000000000007E-2</v>
      </c>
      <c r="M61" s="66">
        <v>2E-3</v>
      </c>
      <c r="N61" s="104" t="s">
        <v>229</v>
      </c>
      <c r="O61" s="104" t="s">
        <v>243</v>
      </c>
      <c r="P61" s="65" t="s">
        <v>234</v>
      </c>
      <c r="Q61" s="65" t="s">
        <v>150</v>
      </c>
      <c r="R61" s="65" t="s">
        <v>150</v>
      </c>
    </row>
    <row r="62" spans="1:18" x14ac:dyDescent="0.2">
      <c r="A62" s="66">
        <v>1422</v>
      </c>
      <c r="B62" s="64" t="s">
        <v>173</v>
      </c>
      <c r="C62" s="64" t="s">
        <v>7</v>
      </c>
      <c r="D62" s="52" t="s">
        <v>201</v>
      </c>
      <c r="E62" s="64" t="s">
        <v>89</v>
      </c>
      <c r="F62" s="69" t="str">
        <f t="shared" si="0"/>
        <v>SCE2024Grootverbruikersaansluiting (GVA)Windenergie, grootverbruikers-aansluiting, ≥ 1 MW en ≤ 6 MW, ≥ 7,0 en &lt; 7,5 m/s</v>
      </c>
      <c r="G62" s="64" t="s">
        <v>105</v>
      </c>
      <c r="H62" s="69" t="s">
        <v>63</v>
      </c>
      <c r="I62" s="109">
        <v>4</v>
      </c>
      <c r="J62" s="65">
        <v>2E-3</v>
      </c>
      <c r="K62" s="103">
        <v>4.1000000000000002E-2</v>
      </c>
      <c r="L62" s="106">
        <v>7.0000000000000007E-2</v>
      </c>
      <c r="M62" s="66">
        <v>2E-3</v>
      </c>
      <c r="N62" s="104" t="s">
        <v>229</v>
      </c>
      <c r="O62" s="104" t="s">
        <v>243</v>
      </c>
      <c r="P62" s="65" t="s">
        <v>234</v>
      </c>
      <c r="Q62" s="65" t="s">
        <v>150</v>
      </c>
      <c r="R62" s="65" t="s">
        <v>150</v>
      </c>
    </row>
    <row r="63" spans="1:18" x14ac:dyDescent="0.2">
      <c r="A63" s="66">
        <v>1423</v>
      </c>
      <c r="B63" s="64" t="s">
        <v>174</v>
      </c>
      <c r="C63" s="64" t="s">
        <v>7</v>
      </c>
      <c r="D63" s="52" t="s">
        <v>201</v>
      </c>
      <c r="E63" s="64" t="s">
        <v>90</v>
      </c>
      <c r="F63" s="69" t="str">
        <f t="shared" si="0"/>
        <v>SCE2024Grootverbruikersaansluiting (GVA)Windenergie, grootverbruikers-aansluiting, ≥ 1 MW en ≤ 6MW, ≥ 6,75 en &lt; 7,0 m/s</v>
      </c>
      <c r="G63" s="64" t="s">
        <v>105</v>
      </c>
      <c r="H63" s="69" t="s">
        <v>63</v>
      </c>
      <c r="I63" s="109">
        <v>4</v>
      </c>
      <c r="J63" s="65">
        <v>2E-3</v>
      </c>
      <c r="K63" s="103">
        <v>4.1000000000000002E-2</v>
      </c>
      <c r="L63" s="106">
        <v>7.0000000000000007E-2</v>
      </c>
      <c r="M63" s="66">
        <v>2E-3</v>
      </c>
      <c r="N63" s="104" t="s">
        <v>229</v>
      </c>
      <c r="O63" s="104" t="s">
        <v>243</v>
      </c>
      <c r="P63" s="65" t="s">
        <v>234</v>
      </c>
      <c r="Q63" s="65" t="s">
        <v>150</v>
      </c>
      <c r="R63" s="65" t="s">
        <v>150</v>
      </c>
    </row>
    <row r="64" spans="1:18" x14ac:dyDescent="0.2">
      <c r="A64" s="66">
        <v>1424</v>
      </c>
      <c r="B64" s="64" t="s">
        <v>175</v>
      </c>
      <c r="C64" s="64" t="s">
        <v>7</v>
      </c>
      <c r="D64" s="52" t="s">
        <v>201</v>
      </c>
      <c r="E64" s="64" t="s">
        <v>91</v>
      </c>
      <c r="F64" s="69" t="str">
        <f t="shared" si="0"/>
        <v>SCE2024Grootverbruikersaansluiting (GVA)Windenergie, grootverbruikers-aansluiting, ≥ 1 MW en ≤ 6 MW, &lt; 6,75 m/s</v>
      </c>
      <c r="G64" s="64" t="s">
        <v>105</v>
      </c>
      <c r="H64" s="69" t="s">
        <v>63</v>
      </c>
      <c r="I64" s="109">
        <v>4</v>
      </c>
      <c r="J64" s="65">
        <v>2E-3</v>
      </c>
      <c r="K64" s="103">
        <v>4.1000000000000002E-2</v>
      </c>
      <c r="L64" s="106">
        <v>7.0000000000000007E-2</v>
      </c>
      <c r="M64" s="66">
        <v>2E-3</v>
      </c>
      <c r="N64" s="104" t="s">
        <v>229</v>
      </c>
      <c r="O64" s="104" t="s">
        <v>243</v>
      </c>
      <c r="P64" s="65" t="s">
        <v>234</v>
      </c>
      <c r="Q64" s="65" t="s">
        <v>150</v>
      </c>
      <c r="R64" s="65" t="s">
        <v>150</v>
      </c>
    </row>
    <row r="65" spans="1:18" x14ac:dyDescent="0.2">
      <c r="A65" s="66">
        <v>1425</v>
      </c>
      <c r="B65" s="64" t="s">
        <v>176</v>
      </c>
      <c r="C65" s="64" t="s">
        <v>7</v>
      </c>
      <c r="D65" s="52" t="s">
        <v>200</v>
      </c>
      <c r="E65" s="64" t="s">
        <v>92</v>
      </c>
      <c r="F65" s="69" t="str">
        <f t="shared" si="0"/>
        <v>SCE2024Kleinverbruikersaansluiting (KVA)Waterkracht, kleinverbruikers-aansluiting, ≥ 15 kW en ≤ 100 kW</v>
      </c>
      <c r="G65" s="64" t="s">
        <v>104</v>
      </c>
      <c r="H65" s="69" t="s">
        <v>15</v>
      </c>
      <c r="I65" s="109">
        <v>1</v>
      </c>
      <c r="J65" s="65">
        <v>0</v>
      </c>
      <c r="K65" s="103">
        <v>0.06</v>
      </c>
      <c r="L65" s="106">
        <v>9.0999999999999998E-2</v>
      </c>
      <c r="M65" s="66">
        <v>0</v>
      </c>
      <c r="N65" s="104" t="s">
        <v>225</v>
      </c>
      <c r="O65" s="104" t="s">
        <v>150</v>
      </c>
      <c r="P65" s="105" t="s">
        <v>150</v>
      </c>
      <c r="Q65" s="65" t="s">
        <v>150</v>
      </c>
      <c r="R65" s="65" t="s">
        <v>150</v>
      </c>
    </row>
    <row r="66" spans="1:18" x14ac:dyDescent="0.2">
      <c r="A66" s="66">
        <v>1426</v>
      </c>
      <c r="B66" s="64" t="s">
        <v>177</v>
      </c>
      <c r="C66" s="64" t="s">
        <v>7</v>
      </c>
      <c r="D66" s="52" t="s">
        <v>201</v>
      </c>
      <c r="E66" s="64" t="s">
        <v>93</v>
      </c>
      <c r="F66" s="69" t="str">
        <f t="shared" si="0"/>
        <v>SCE2024Grootverbruikersaansluiting (GVA)Waterkracht, grootverbruikers-aansluiting, ≥ 15 kW en ≤ 150 kW</v>
      </c>
      <c r="G66" s="64" t="s">
        <v>104</v>
      </c>
      <c r="H66" s="69" t="s">
        <v>15</v>
      </c>
      <c r="I66" s="109">
        <v>1</v>
      </c>
      <c r="J66" s="65">
        <v>0</v>
      </c>
      <c r="K66" s="103">
        <v>0.06</v>
      </c>
      <c r="L66" s="106">
        <v>9.0999999999999998E-2</v>
      </c>
      <c r="M66" s="66">
        <v>0</v>
      </c>
      <c r="N66" s="104" t="s">
        <v>225</v>
      </c>
      <c r="O66" s="104" t="s">
        <v>150</v>
      </c>
      <c r="P66" s="105" t="s">
        <v>150</v>
      </c>
      <c r="Q66" s="65" t="s">
        <v>150</v>
      </c>
      <c r="R66" s="65" t="s">
        <v>150</v>
      </c>
    </row>
    <row r="67" spans="1:18" x14ac:dyDescent="0.2">
      <c r="A67" s="66">
        <v>1620</v>
      </c>
      <c r="B67" s="64" t="s">
        <v>17</v>
      </c>
      <c r="C67" s="64" t="s">
        <v>8</v>
      </c>
      <c r="D67" s="52" t="s">
        <v>200</v>
      </c>
      <c r="E67" s="64" t="s">
        <v>70</v>
      </c>
      <c r="F67" s="69" t="str">
        <f t="shared" ref="F67:F92" si="1">C67&amp;""&amp;D67&amp;""&amp;E67&amp;""</f>
        <v>SCE2025Kleinverbruikersaansluiting (KVA)Zonne-energie, kleinverbruikers-aansluiting, ≥ 15 kWp en ≤ 100 kWp (netlevering)</v>
      </c>
      <c r="G67" s="64" t="s">
        <v>101</v>
      </c>
      <c r="H67" s="69" t="s">
        <v>16</v>
      </c>
      <c r="I67" s="109">
        <v>6</v>
      </c>
      <c r="J67" s="65">
        <v>2E-3</v>
      </c>
      <c r="K67" s="103">
        <v>3.5000000000000003E-2</v>
      </c>
      <c r="L67" s="106">
        <v>3.5000000000000003E-2</v>
      </c>
      <c r="M67" s="66">
        <v>2E-3</v>
      </c>
      <c r="N67" s="104" t="s">
        <v>225</v>
      </c>
      <c r="O67" s="104" t="s">
        <v>244</v>
      </c>
      <c r="P67" s="65" t="s">
        <v>235</v>
      </c>
      <c r="Q67" s="65" t="s">
        <v>150</v>
      </c>
      <c r="R67" s="65" t="s">
        <v>150</v>
      </c>
    </row>
    <row r="68" spans="1:18" x14ac:dyDescent="0.2">
      <c r="A68" s="66">
        <v>1621</v>
      </c>
      <c r="B68" s="64" t="s">
        <v>18</v>
      </c>
      <c r="C68" s="64" t="s">
        <v>8</v>
      </c>
      <c r="D68" s="52" t="s">
        <v>201</v>
      </c>
      <c r="E68" s="64" t="s">
        <v>71</v>
      </c>
      <c r="F68" s="69" t="str">
        <f t="shared" si="1"/>
        <v>SCE2025Grootverbruikersaansluiting (GVA)Zonne-energie, grootverbruikers-aansluiting, ≥ 15 kWp en &lt; 500 kWp (netlevering)</v>
      </c>
      <c r="G68" s="64" t="s">
        <v>106</v>
      </c>
      <c r="H68" s="69" t="s">
        <v>64</v>
      </c>
      <c r="I68" s="109">
        <v>6</v>
      </c>
      <c r="J68" s="65">
        <v>2E-3</v>
      </c>
      <c r="K68" s="103">
        <v>3.5000000000000003E-2</v>
      </c>
      <c r="L68" s="106">
        <v>0.05</v>
      </c>
      <c r="M68" s="66">
        <v>2E-3</v>
      </c>
      <c r="N68" s="104" t="s">
        <v>229</v>
      </c>
      <c r="O68" s="104" t="s">
        <v>245</v>
      </c>
      <c r="P68" s="105" t="s">
        <v>236</v>
      </c>
      <c r="Q68" s="65" t="s">
        <v>150</v>
      </c>
      <c r="R68" s="65" t="s">
        <v>150</v>
      </c>
    </row>
    <row r="69" spans="1:18" x14ac:dyDescent="0.2">
      <c r="A69" s="66">
        <v>1622</v>
      </c>
      <c r="B69" s="64" t="s">
        <v>18</v>
      </c>
      <c r="C69" s="64" t="s">
        <v>8</v>
      </c>
      <c r="D69" s="52" t="s">
        <v>201</v>
      </c>
      <c r="E69" s="64" t="s">
        <v>72</v>
      </c>
      <c r="F69" s="69" t="str">
        <f t="shared" si="1"/>
        <v>SCE2025Grootverbruikersaansluiting (GVA)Zonne-energie, grootverbruikers-aansluiting, ≥ 15 kWp en &lt; 500 kWp (niet-netlevering)</v>
      </c>
      <c r="G69" s="64" t="s">
        <v>107</v>
      </c>
      <c r="H69" s="69" t="s">
        <v>65</v>
      </c>
      <c r="I69" s="109">
        <v>0</v>
      </c>
      <c r="J69" s="65">
        <v>0</v>
      </c>
      <c r="K69" s="103">
        <v>9.1999999999999998E-2</v>
      </c>
      <c r="L69" s="106">
        <v>0.109</v>
      </c>
      <c r="M69" s="66">
        <v>0</v>
      </c>
      <c r="N69" s="104" t="s">
        <v>229</v>
      </c>
      <c r="O69" s="104" t="s">
        <v>245</v>
      </c>
      <c r="P69" s="65" t="s">
        <v>236</v>
      </c>
      <c r="Q69" s="65" t="s">
        <v>134</v>
      </c>
      <c r="R69" s="65" t="s">
        <v>224</v>
      </c>
    </row>
    <row r="70" spans="1:18" x14ac:dyDescent="0.2">
      <c r="A70" s="66">
        <v>1623</v>
      </c>
      <c r="B70" s="64" t="s">
        <v>155</v>
      </c>
      <c r="C70" s="64" t="s">
        <v>8</v>
      </c>
      <c r="D70" s="52" t="s">
        <v>201</v>
      </c>
      <c r="E70" s="64" t="s">
        <v>94</v>
      </c>
      <c r="F70" s="69" t="str">
        <f t="shared" si="1"/>
        <v xml:space="preserve">SCE2025Grootverbruikersaansluiting (GVA)Zonne-energie, grootverbruikers-aansluiting, gebouwgebonden, ≥ 500 kWp en ≤ 6 MWp (netlevering) </v>
      </c>
      <c r="G70" s="64" t="s">
        <v>106</v>
      </c>
      <c r="H70" s="69" t="s">
        <v>64</v>
      </c>
      <c r="I70" s="109">
        <v>6</v>
      </c>
      <c r="J70" s="65">
        <v>2E-3</v>
      </c>
      <c r="K70" s="103">
        <v>3.5000000000000003E-2</v>
      </c>
      <c r="L70" s="106">
        <v>0.05</v>
      </c>
      <c r="M70" s="66">
        <v>2E-3</v>
      </c>
      <c r="N70" s="104" t="s">
        <v>229</v>
      </c>
      <c r="O70" s="104" t="s">
        <v>245</v>
      </c>
      <c r="P70" s="105" t="s">
        <v>236</v>
      </c>
      <c r="Q70" s="65" t="s">
        <v>150</v>
      </c>
      <c r="R70" s="65" t="s">
        <v>150</v>
      </c>
    </row>
    <row r="71" spans="1:18" x14ac:dyDescent="0.2">
      <c r="A71" s="66">
        <v>1624</v>
      </c>
      <c r="B71" s="64" t="s">
        <v>155</v>
      </c>
      <c r="C71" s="64" t="s">
        <v>8</v>
      </c>
      <c r="D71" s="52" t="s">
        <v>201</v>
      </c>
      <c r="E71" s="64" t="s">
        <v>74</v>
      </c>
      <c r="F71" s="69" t="str">
        <f t="shared" si="1"/>
        <v>SCE2025Grootverbruikersaansluiting (GVA)Zonne-energie, grootverbruikers-aansluiting, gebouwgebonden, ≥ 500 kWp en ≤ 6 MWp (niet-netlevering)</v>
      </c>
      <c r="G71" s="64" t="s">
        <v>108</v>
      </c>
      <c r="H71" s="69" t="s">
        <v>66</v>
      </c>
      <c r="I71" s="109">
        <v>0</v>
      </c>
      <c r="J71" s="65">
        <v>0</v>
      </c>
      <c r="K71" s="103">
        <v>7.3999999999999996E-2</v>
      </c>
      <c r="L71" s="106">
        <v>8.7999999999999995E-2</v>
      </c>
      <c r="M71" s="66">
        <v>0</v>
      </c>
      <c r="N71" s="104" t="s">
        <v>229</v>
      </c>
      <c r="O71" s="104" t="s">
        <v>245</v>
      </c>
      <c r="P71" s="65" t="s">
        <v>236</v>
      </c>
      <c r="Q71" s="65" t="s">
        <v>134</v>
      </c>
      <c r="R71" s="65" t="s">
        <v>150</v>
      </c>
    </row>
    <row r="72" spans="1:18" x14ac:dyDescent="0.2">
      <c r="A72" s="66">
        <v>1625</v>
      </c>
      <c r="B72" s="64" t="s">
        <v>163</v>
      </c>
      <c r="C72" s="64" t="s">
        <v>8</v>
      </c>
      <c r="D72" s="52" t="s">
        <v>201</v>
      </c>
      <c r="E72" s="64" t="s">
        <v>75</v>
      </c>
      <c r="F72" s="69" t="str">
        <f t="shared" si="1"/>
        <v>SCE2025Grootverbruikersaansluiting (GVA)Zonne-energie, grootverbruikers-aansluiting, drijvend op water, ≥ 500 kWp en ≤ 6 MWp (netlevering)</v>
      </c>
      <c r="G72" s="64" t="s">
        <v>106</v>
      </c>
      <c r="H72" s="69" t="s">
        <v>64</v>
      </c>
      <c r="I72" s="109">
        <v>6</v>
      </c>
      <c r="J72" s="65">
        <v>2E-3</v>
      </c>
      <c r="K72" s="103">
        <v>3.5000000000000003E-2</v>
      </c>
      <c r="L72" s="106">
        <v>0.05</v>
      </c>
      <c r="M72" s="66">
        <v>2E-3</v>
      </c>
      <c r="N72" s="104" t="s">
        <v>229</v>
      </c>
      <c r="O72" s="104" t="s">
        <v>245</v>
      </c>
      <c r="P72" s="105" t="s">
        <v>236</v>
      </c>
      <c r="Q72" s="65" t="s">
        <v>150</v>
      </c>
      <c r="R72" s="65" t="s">
        <v>150</v>
      </c>
    </row>
    <row r="73" spans="1:18" x14ac:dyDescent="0.2">
      <c r="A73" s="66">
        <v>1626</v>
      </c>
      <c r="B73" s="64" t="s">
        <v>163</v>
      </c>
      <c r="C73" s="64" t="s">
        <v>8</v>
      </c>
      <c r="D73" s="52" t="s">
        <v>201</v>
      </c>
      <c r="E73" s="64" t="s">
        <v>76</v>
      </c>
      <c r="F73" s="69" t="str">
        <f t="shared" si="1"/>
        <v>SCE2025Grootverbruikersaansluiting (GVA)Zonne-energie, grootverbruikers-aansluiting, drijvend op water, ≥ 500 kWp en ≤ 6 MWp (niet-netlevering)</v>
      </c>
      <c r="G73" s="64" t="s">
        <v>108</v>
      </c>
      <c r="H73" s="69" t="s">
        <v>66</v>
      </c>
      <c r="I73" s="109">
        <v>0</v>
      </c>
      <c r="J73" s="65">
        <v>0</v>
      </c>
      <c r="K73" s="103">
        <v>7.3999999999999996E-2</v>
      </c>
      <c r="L73" s="106">
        <v>8.7999999999999995E-2</v>
      </c>
      <c r="M73" s="66">
        <v>0</v>
      </c>
      <c r="N73" s="104" t="s">
        <v>229</v>
      </c>
      <c r="O73" s="104" t="s">
        <v>245</v>
      </c>
      <c r="P73" s="65" t="s">
        <v>236</v>
      </c>
      <c r="Q73" s="65" t="s">
        <v>134</v>
      </c>
      <c r="R73" s="65" t="s">
        <v>150</v>
      </c>
    </row>
    <row r="74" spans="1:18" x14ac:dyDescent="0.2">
      <c r="A74" s="66">
        <v>1627</v>
      </c>
      <c r="B74" s="64" t="s">
        <v>161</v>
      </c>
      <c r="C74" s="64" t="s">
        <v>8</v>
      </c>
      <c r="D74" s="52" t="s">
        <v>201</v>
      </c>
      <c r="E74" s="64" t="s">
        <v>77</v>
      </c>
      <c r="F74" s="69" t="str">
        <f t="shared" si="1"/>
        <v>SCE2025Grootverbruikersaansluiting (GVA)Zonne-energie, grootverbruikers-aansluiting, grondgebonden, ≥ 500 kWp en ≤ 6 MWp (netlevering)</v>
      </c>
      <c r="G74" s="64" t="s">
        <v>106</v>
      </c>
      <c r="H74" s="69" t="s">
        <v>64</v>
      </c>
      <c r="I74" s="109">
        <v>6</v>
      </c>
      <c r="J74" s="65">
        <v>2E-3</v>
      </c>
      <c r="K74" s="103">
        <v>3.5000000000000003E-2</v>
      </c>
      <c r="L74" s="106">
        <v>0.05</v>
      </c>
      <c r="M74" s="66">
        <v>2E-3</v>
      </c>
      <c r="N74" s="104" t="s">
        <v>229</v>
      </c>
      <c r="O74" s="104" t="s">
        <v>245</v>
      </c>
      <c r="P74" s="105" t="s">
        <v>236</v>
      </c>
      <c r="Q74" s="65" t="s">
        <v>150</v>
      </c>
      <c r="R74" s="65" t="s">
        <v>150</v>
      </c>
    </row>
    <row r="75" spans="1:18" x14ac:dyDescent="0.2">
      <c r="A75" s="66">
        <v>1628</v>
      </c>
      <c r="B75" s="64" t="s">
        <v>161</v>
      </c>
      <c r="C75" s="64" t="s">
        <v>8</v>
      </c>
      <c r="D75" s="52" t="s">
        <v>201</v>
      </c>
      <c r="E75" s="64" t="s">
        <v>78</v>
      </c>
      <c r="F75" s="69" t="str">
        <f t="shared" si="1"/>
        <v>SCE2025Grootverbruikersaansluiting (GVA)Zonne-energie, grootverbruikers-aansluiting, grondgebonden, ≥ 500 kWp en ≤ 6 MWp (niet-netlevering)</v>
      </c>
      <c r="G75" s="64" t="s">
        <v>108</v>
      </c>
      <c r="H75" s="69" t="s">
        <v>66</v>
      </c>
      <c r="I75" s="109">
        <v>0</v>
      </c>
      <c r="J75" s="65">
        <v>0</v>
      </c>
      <c r="K75" s="103">
        <v>7.3999999999999996E-2</v>
      </c>
      <c r="L75" s="106">
        <v>8.7999999999999995E-2</v>
      </c>
      <c r="M75" s="66">
        <v>0</v>
      </c>
      <c r="N75" s="104" t="s">
        <v>229</v>
      </c>
      <c r="O75" s="104" t="s">
        <v>245</v>
      </c>
      <c r="P75" s="65" t="s">
        <v>236</v>
      </c>
      <c r="Q75" s="65" t="s">
        <v>134</v>
      </c>
      <c r="R75" s="65" t="s">
        <v>150</v>
      </c>
    </row>
    <row r="76" spans="1:18" x14ac:dyDescent="0.2">
      <c r="A76" s="66">
        <v>1629</v>
      </c>
      <c r="B76" s="64" t="s">
        <v>162</v>
      </c>
      <c r="C76" s="64" t="s">
        <v>8</v>
      </c>
      <c r="D76" s="52" t="s">
        <v>201</v>
      </c>
      <c r="E76" s="64" t="s">
        <v>95</v>
      </c>
      <c r="F76" s="69" t="str">
        <f t="shared" si="1"/>
        <v>SCE2025Grootverbruikersaansluiting (GVA)Zonne-energie, grootverbruikers-aansluiting, grondgebonden, natuurinclusief, ≥ 500 kWp en ≤ 6 MWp (netlevering)</v>
      </c>
      <c r="G76" s="64" t="s">
        <v>106</v>
      </c>
      <c r="H76" s="69" t="s">
        <v>64</v>
      </c>
      <c r="I76" s="109">
        <v>6</v>
      </c>
      <c r="J76" s="65">
        <v>2E-3</v>
      </c>
      <c r="K76" s="103">
        <v>3.5000000000000003E-2</v>
      </c>
      <c r="L76" s="106">
        <v>0.05</v>
      </c>
      <c r="M76" s="66">
        <v>2E-3</v>
      </c>
      <c r="N76" s="104" t="s">
        <v>229</v>
      </c>
      <c r="O76" s="104" t="s">
        <v>245</v>
      </c>
      <c r="P76" s="105" t="s">
        <v>236</v>
      </c>
      <c r="Q76" s="65" t="s">
        <v>150</v>
      </c>
      <c r="R76" s="65" t="s">
        <v>150</v>
      </c>
    </row>
    <row r="77" spans="1:18" x14ac:dyDescent="0.2">
      <c r="A77" s="66">
        <v>1630</v>
      </c>
      <c r="B77" s="64" t="s">
        <v>162</v>
      </c>
      <c r="C77" s="64" t="s">
        <v>8</v>
      </c>
      <c r="D77" s="52" t="s">
        <v>201</v>
      </c>
      <c r="E77" s="64" t="s">
        <v>96</v>
      </c>
      <c r="F77" s="69" t="str">
        <f t="shared" si="1"/>
        <v>SCE2025Grootverbruikersaansluiting (GVA)Zonne-energie, grootverbruikers-aansluiting, grondgebonden, natuurinclusief, ≥ 500 kWp en ≤ 6 MWp (niet-netlevering)</v>
      </c>
      <c r="G77" s="64" t="s">
        <v>108</v>
      </c>
      <c r="H77" s="69" t="s">
        <v>66</v>
      </c>
      <c r="I77" s="109">
        <v>0</v>
      </c>
      <c r="J77" s="65">
        <v>0</v>
      </c>
      <c r="K77" s="103">
        <v>7.3999999999999996E-2</v>
      </c>
      <c r="L77" s="106">
        <v>8.7999999999999995E-2</v>
      </c>
      <c r="M77" s="66">
        <v>0</v>
      </c>
      <c r="N77" s="104" t="s">
        <v>229</v>
      </c>
      <c r="O77" s="104" t="s">
        <v>245</v>
      </c>
      <c r="P77" s="65" t="s">
        <v>236</v>
      </c>
      <c r="Q77" s="65" t="s">
        <v>134</v>
      </c>
      <c r="R77" s="65" t="s">
        <v>150</v>
      </c>
    </row>
    <row r="78" spans="1:18" x14ac:dyDescent="0.2">
      <c r="A78" s="66">
        <v>1631</v>
      </c>
      <c r="B78" s="64" t="s">
        <v>190</v>
      </c>
      <c r="C78" s="64" t="s">
        <v>8</v>
      </c>
      <c r="D78" s="52" t="s">
        <v>200</v>
      </c>
      <c r="E78" s="64" t="s">
        <v>79</v>
      </c>
      <c r="F78" s="69" t="str">
        <f t="shared" si="1"/>
        <v>SCE2025Kleinverbruikersaansluiting (KVA)Windenergie, kleinverbruikers-aansluiting, ≥ 15 kW en ≤ 100 KW</v>
      </c>
      <c r="G78" s="64" t="s">
        <v>103</v>
      </c>
      <c r="H78" s="69" t="s">
        <v>19</v>
      </c>
      <c r="I78" s="109">
        <v>4</v>
      </c>
      <c r="J78" s="65">
        <v>2E-3</v>
      </c>
      <c r="K78" s="103">
        <v>0.03</v>
      </c>
      <c r="L78" s="106">
        <v>6.2E-2</v>
      </c>
      <c r="M78" s="66">
        <v>2E-3</v>
      </c>
      <c r="N78" s="104" t="s">
        <v>225</v>
      </c>
      <c r="O78" s="104" t="s">
        <v>242</v>
      </c>
      <c r="P78" s="65" t="s">
        <v>237</v>
      </c>
      <c r="Q78" s="65" t="s">
        <v>150</v>
      </c>
      <c r="R78" s="65" t="s">
        <v>150</v>
      </c>
    </row>
    <row r="79" spans="1:18" x14ac:dyDescent="0.2">
      <c r="A79" s="66">
        <v>1632</v>
      </c>
      <c r="B79" s="64" t="s">
        <v>170</v>
      </c>
      <c r="C79" s="64" t="s">
        <v>8</v>
      </c>
      <c r="D79" s="52" t="s">
        <v>201</v>
      </c>
      <c r="E79" s="52" t="s">
        <v>178</v>
      </c>
      <c r="F79" s="69" t="str">
        <f t="shared" si="1"/>
        <v>SCE2025Grootverbruikersaansluiting (GVA)Windenergie, grootverbruikers-aansluiting, ≥ 15 kW en ≤ 1 MW, ≥ 8,5 m/s</v>
      </c>
      <c r="G79" s="64" t="s">
        <v>105</v>
      </c>
      <c r="H79" s="69" t="s">
        <v>63</v>
      </c>
      <c r="I79" s="109">
        <v>4</v>
      </c>
      <c r="J79" s="65">
        <v>2E-3</v>
      </c>
      <c r="K79" s="103">
        <v>0.03</v>
      </c>
      <c r="L79" s="106">
        <v>7.0000000000000007E-2</v>
      </c>
      <c r="M79" s="66">
        <v>2E-3</v>
      </c>
      <c r="N79" s="104" t="s">
        <v>229</v>
      </c>
      <c r="O79" s="104" t="s">
        <v>243</v>
      </c>
      <c r="P79" s="65" t="s">
        <v>234</v>
      </c>
      <c r="Q79" s="65" t="s">
        <v>150</v>
      </c>
      <c r="R79" s="65" t="s">
        <v>150</v>
      </c>
    </row>
    <row r="80" spans="1:18" x14ac:dyDescent="0.2">
      <c r="A80" s="66">
        <v>1633</v>
      </c>
      <c r="B80" s="64" t="s">
        <v>171</v>
      </c>
      <c r="C80" s="64" t="s">
        <v>8</v>
      </c>
      <c r="D80" s="52" t="s">
        <v>201</v>
      </c>
      <c r="E80" s="52" t="s">
        <v>179</v>
      </c>
      <c r="F80" s="69" t="str">
        <f t="shared" si="1"/>
        <v>SCE2025Grootverbruikersaansluiting (GVA)Windenergie, grootverbruikers-aansluiting, ≥ 15 kW en ≤ 1 MW, ≥ 8,0 en &lt; 8,5 m/s</v>
      </c>
      <c r="G80" s="64" t="s">
        <v>105</v>
      </c>
      <c r="H80" s="69" t="s">
        <v>63</v>
      </c>
      <c r="I80" s="109">
        <v>4</v>
      </c>
      <c r="J80" s="65">
        <v>2E-3</v>
      </c>
      <c r="K80" s="103">
        <v>0.03</v>
      </c>
      <c r="L80" s="106">
        <v>7.0000000000000007E-2</v>
      </c>
      <c r="M80" s="66">
        <v>2E-3</v>
      </c>
      <c r="N80" s="104" t="s">
        <v>229</v>
      </c>
      <c r="O80" s="104" t="s">
        <v>243</v>
      </c>
      <c r="P80" s="65" t="s">
        <v>234</v>
      </c>
      <c r="Q80" s="65" t="s">
        <v>150</v>
      </c>
      <c r="R80" s="65" t="s">
        <v>150</v>
      </c>
    </row>
    <row r="81" spans="1:18" x14ac:dyDescent="0.2">
      <c r="A81" s="66">
        <v>1634</v>
      </c>
      <c r="B81" s="64" t="s">
        <v>172</v>
      </c>
      <c r="C81" s="64" t="s">
        <v>8</v>
      </c>
      <c r="D81" s="52" t="s">
        <v>201</v>
      </c>
      <c r="E81" s="52" t="s">
        <v>180</v>
      </c>
      <c r="F81" s="69" t="str">
        <f t="shared" si="1"/>
        <v>SCE2025Grootverbruikersaansluiting (GVA)Windenergie, grootverbruikers-aansluiting, ≥ 15 kW en ≤ 1 MW, ≥ 7,5 en &lt; 8,0 m/s</v>
      </c>
      <c r="G81" s="64" t="s">
        <v>105</v>
      </c>
      <c r="H81" s="69" t="s">
        <v>63</v>
      </c>
      <c r="I81" s="109">
        <v>4</v>
      </c>
      <c r="J81" s="65">
        <v>2E-3</v>
      </c>
      <c r="K81" s="103">
        <v>0.03</v>
      </c>
      <c r="L81" s="106">
        <v>7.0000000000000007E-2</v>
      </c>
      <c r="M81" s="66">
        <v>2E-3</v>
      </c>
      <c r="N81" s="104" t="s">
        <v>229</v>
      </c>
      <c r="O81" s="104" t="s">
        <v>243</v>
      </c>
      <c r="P81" s="65" t="s">
        <v>234</v>
      </c>
      <c r="Q81" s="65" t="s">
        <v>150</v>
      </c>
      <c r="R81" s="65" t="s">
        <v>150</v>
      </c>
    </row>
    <row r="82" spans="1:18" x14ac:dyDescent="0.2">
      <c r="A82" s="66">
        <v>1635</v>
      </c>
      <c r="B82" s="64" t="s">
        <v>173</v>
      </c>
      <c r="C82" s="64" t="s">
        <v>8</v>
      </c>
      <c r="D82" s="52" t="s">
        <v>201</v>
      </c>
      <c r="E82" s="52" t="s">
        <v>181</v>
      </c>
      <c r="F82" s="69" t="str">
        <f t="shared" si="1"/>
        <v>SCE2025Grootverbruikersaansluiting (GVA)Windenergie, grootverbruikers-aansluiting, ≥ 15 kW en ≤ 1 MW, ≥ 7,0 en &lt; 7,5 m/s</v>
      </c>
      <c r="G82" s="64" t="s">
        <v>105</v>
      </c>
      <c r="H82" s="69" t="s">
        <v>63</v>
      </c>
      <c r="I82" s="109">
        <v>4</v>
      </c>
      <c r="J82" s="65">
        <v>2E-3</v>
      </c>
      <c r="K82" s="103">
        <v>0.03</v>
      </c>
      <c r="L82" s="106">
        <v>7.0000000000000007E-2</v>
      </c>
      <c r="M82" s="66">
        <v>2E-3</v>
      </c>
      <c r="N82" s="104" t="s">
        <v>229</v>
      </c>
      <c r="O82" s="104" t="s">
        <v>243</v>
      </c>
      <c r="P82" s="65" t="s">
        <v>234</v>
      </c>
      <c r="Q82" s="65" t="s">
        <v>150</v>
      </c>
      <c r="R82" s="65" t="s">
        <v>150</v>
      </c>
    </row>
    <row r="83" spans="1:18" x14ac:dyDescent="0.2">
      <c r="A83" s="66">
        <v>1636</v>
      </c>
      <c r="B83" s="64" t="s">
        <v>174</v>
      </c>
      <c r="C83" s="64" t="s">
        <v>8</v>
      </c>
      <c r="D83" s="52" t="s">
        <v>201</v>
      </c>
      <c r="E83" s="52" t="s">
        <v>182</v>
      </c>
      <c r="F83" s="69" t="str">
        <f t="shared" si="1"/>
        <v>SCE2025Grootverbruikersaansluiting (GVA)Windenergie, grootverbruikers-aansluiting, ≥ 15 kW en ≤ 1 MW, ≥ 6,75 en &lt; 7,0 m/s</v>
      </c>
      <c r="G83" s="64" t="s">
        <v>105</v>
      </c>
      <c r="H83" s="69" t="s">
        <v>63</v>
      </c>
      <c r="I83" s="109">
        <v>4</v>
      </c>
      <c r="J83" s="65">
        <v>2E-3</v>
      </c>
      <c r="K83" s="103">
        <v>0.03</v>
      </c>
      <c r="L83" s="106">
        <v>7.0000000000000007E-2</v>
      </c>
      <c r="M83" s="66">
        <v>2E-3</v>
      </c>
      <c r="N83" s="104" t="s">
        <v>229</v>
      </c>
      <c r="O83" s="104" t="s">
        <v>243</v>
      </c>
      <c r="P83" s="65" t="s">
        <v>234</v>
      </c>
      <c r="Q83" s="65" t="s">
        <v>150</v>
      </c>
      <c r="R83" s="65" t="s">
        <v>150</v>
      </c>
    </row>
    <row r="84" spans="1:18" x14ac:dyDescent="0.2">
      <c r="A84" s="66">
        <v>1637</v>
      </c>
      <c r="B84" s="64" t="s">
        <v>175</v>
      </c>
      <c r="C84" s="64" t="s">
        <v>8</v>
      </c>
      <c r="D84" s="52" t="s">
        <v>201</v>
      </c>
      <c r="E84" s="52" t="s">
        <v>183</v>
      </c>
      <c r="F84" s="69" t="str">
        <f t="shared" si="1"/>
        <v>SCE2025Grootverbruikersaansluiting (GVA)Windenergie, grootverbruikers-aansluiting, ≥ 15 kW en ≤ 1 MW, &lt; 6,75 m/s</v>
      </c>
      <c r="G84" s="64" t="s">
        <v>105</v>
      </c>
      <c r="H84" s="69" t="s">
        <v>63</v>
      </c>
      <c r="I84" s="109">
        <v>4</v>
      </c>
      <c r="J84" s="65">
        <v>2E-3</v>
      </c>
      <c r="K84" s="103">
        <v>0.03</v>
      </c>
      <c r="L84" s="106">
        <v>7.0000000000000007E-2</v>
      </c>
      <c r="M84" s="66">
        <v>2E-3</v>
      </c>
      <c r="N84" s="104" t="s">
        <v>229</v>
      </c>
      <c r="O84" s="104" t="s">
        <v>243</v>
      </c>
      <c r="P84" s="65" t="s">
        <v>234</v>
      </c>
      <c r="Q84" s="65" t="s">
        <v>150</v>
      </c>
      <c r="R84" s="65" t="s">
        <v>150</v>
      </c>
    </row>
    <row r="85" spans="1:18" x14ac:dyDescent="0.2">
      <c r="A85" s="66">
        <v>1638</v>
      </c>
      <c r="B85" s="64" t="s">
        <v>191</v>
      </c>
      <c r="C85" s="64" t="s">
        <v>8</v>
      </c>
      <c r="D85" s="52" t="s">
        <v>201</v>
      </c>
      <c r="E85" s="52" t="s">
        <v>184</v>
      </c>
      <c r="F85" s="69" t="str">
        <f t="shared" si="1"/>
        <v>SCE2025Grootverbruikersaansluiting (GVA)Windenergie, grootverbruikers-aansluiting, &gt; 1 MW en ≤ 6 MW, ≥ 8,5 m/s</v>
      </c>
      <c r="G85" s="64" t="s">
        <v>105</v>
      </c>
      <c r="H85" s="69" t="s">
        <v>63</v>
      </c>
      <c r="I85" s="109">
        <v>4</v>
      </c>
      <c r="J85" s="65">
        <v>2E-3</v>
      </c>
      <c r="K85" s="103">
        <v>0.03</v>
      </c>
      <c r="L85" s="106">
        <v>7.0000000000000007E-2</v>
      </c>
      <c r="M85" s="66">
        <v>2E-3</v>
      </c>
      <c r="N85" s="104" t="s">
        <v>229</v>
      </c>
      <c r="O85" s="104" t="s">
        <v>243</v>
      </c>
      <c r="P85" s="65" t="s">
        <v>234</v>
      </c>
      <c r="Q85" s="65" t="s">
        <v>150</v>
      </c>
      <c r="R85" s="65" t="s">
        <v>150</v>
      </c>
    </row>
    <row r="86" spans="1:18" x14ac:dyDescent="0.2">
      <c r="A86" s="66">
        <v>1639</v>
      </c>
      <c r="B86" s="64" t="s">
        <v>192</v>
      </c>
      <c r="C86" s="64" t="s">
        <v>8</v>
      </c>
      <c r="D86" s="52" t="s">
        <v>201</v>
      </c>
      <c r="E86" s="52" t="s">
        <v>185</v>
      </c>
      <c r="F86" s="69" t="str">
        <f t="shared" si="1"/>
        <v>SCE2025Grootverbruikersaansluiting (GVA)Windenergie, grootverbruikers-aansluiting, &gt; 1 MW en ≤ 6 MW, ≥ 8,0 en &lt; 8,5 m/s</v>
      </c>
      <c r="G86" s="64" t="s">
        <v>105</v>
      </c>
      <c r="H86" s="69" t="s">
        <v>63</v>
      </c>
      <c r="I86" s="109">
        <v>4</v>
      </c>
      <c r="J86" s="65">
        <v>2E-3</v>
      </c>
      <c r="K86" s="103">
        <v>0.03</v>
      </c>
      <c r="L86" s="106">
        <v>7.0000000000000007E-2</v>
      </c>
      <c r="M86" s="66">
        <v>2E-3</v>
      </c>
      <c r="N86" s="104" t="s">
        <v>229</v>
      </c>
      <c r="O86" s="104" t="s">
        <v>243</v>
      </c>
      <c r="P86" s="65" t="s">
        <v>234</v>
      </c>
      <c r="Q86" s="65" t="s">
        <v>150</v>
      </c>
      <c r="R86" s="65" t="s">
        <v>150</v>
      </c>
    </row>
    <row r="87" spans="1:18" x14ac:dyDescent="0.2">
      <c r="A87" s="66">
        <v>1640</v>
      </c>
      <c r="B87" s="64" t="s">
        <v>193</v>
      </c>
      <c r="C87" s="64" t="s">
        <v>8</v>
      </c>
      <c r="D87" s="52" t="s">
        <v>201</v>
      </c>
      <c r="E87" s="52" t="s">
        <v>186</v>
      </c>
      <c r="F87" s="69" t="str">
        <f t="shared" si="1"/>
        <v>SCE2025Grootverbruikersaansluiting (GVA)Windenergie, grootverbruikers-aansluiting, &gt; 1 MW en ≤ 6 MW, ≥ 7,5 en &lt; 8,0 m/s</v>
      </c>
      <c r="G87" s="64" t="s">
        <v>105</v>
      </c>
      <c r="H87" s="69" t="s">
        <v>63</v>
      </c>
      <c r="I87" s="109">
        <v>4</v>
      </c>
      <c r="J87" s="65">
        <v>2E-3</v>
      </c>
      <c r="K87" s="103">
        <v>0.03</v>
      </c>
      <c r="L87" s="106">
        <v>7.0000000000000007E-2</v>
      </c>
      <c r="M87" s="66">
        <v>2E-3</v>
      </c>
      <c r="N87" s="104" t="s">
        <v>229</v>
      </c>
      <c r="O87" s="104" t="s">
        <v>243</v>
      </c>
      <c r="P87" s="65" t="s">
        <v>234</v>
      </c>
      <c r="Q87" s="65" t="s">
        <v>150</v>
      </c>
      <c r="R87" s="65" t="s">
        <v>150</v>
      </c>
    </row>
    <row r="88" spans="1:18" x14ac:dyDescent="0.2">
      <c r="A88" s="66">
        <v>1641</v>
      </c>
      <c r="B88" s="64" t="s">
        <v>194</v>
      </c>
      <c r="C88" s="64" t="s">
        <v>8</v>
      </c>
      <c r="D88" s="52" t="s">
        <v>201</v>
      </c>
      <c r="E88" s="52" t="s">
        <v>187</v>
      </c>
      <c r="F88" s="69" t="str">
        <f t="shared" si="1"/>
        <v>SCE2025Grootverbruikersaansluiting (GVA)Windenergie, grootverbruikers-aansluiting, &gt; 1 MW en ≤ 6 MW, ≥ 7,0 en &lt; 7,5 m/s</v>
      </c>
      <c r="G88" s="64" t="s">
        <v>105</v>
      </c>
      <c r="H88" s="69" t="s">
        <v>63</v>
      </c>
      <c r="I88" s="109">
        <v>4</v>
      </c>
      <c r="J88" s="65">
        <v>2E-3</v>
      </c>
      <c r="K88" s="103">
        <v>0.03</v>
      </c>
      <c r="L88" s="106">
        <v>7.0000000000000007E-2</v>
      </c>
      <c r="M88" s="66">
        <v>2E-3</v>
      </c>
      <c r="N88" s="104" t="s">
        <v>229</v>
      </c>
      <c r="O88" s="104" t="s">
        <v>243</v>
      </c>
      <c r="P88" s="65" t="s">
        <v>234</v>
      </c>
      <c r="Q88" s="65" t="s">
        <v>150</v>
      </c>
      <c r="R88" s="65" t="s">
        <v>150</v>
      </c>
    </row>
    <row r="89" spans="1:18" x14ac:dyDescent="0.2">
      <c r="A89" s="66">
        <v>1642</v>
      </c>
      <c r="B89" s="64" t="s">
        <v>195</v>
      </c>
      <c r="C89" s="64" t="s">
        <v>8</v>
      </c>
      <c r="D89" s="52" t="s">
        <v>201</v>
      </c>
      <c r="E89" s="52" t="s">
        <v>188</v>
      </c>
      <c r="F89" s="69" t="str">
        <f t="shared" si="1"/>
        <v>SCE2025Grootverbruikersaansluiting (GVA)Windenergie, grootverbruikers-aansluiting, &gt; 1 MW en ≤ 6MW, ≥ 6,75 en &lt; 7,0 m/s</v>
      </c>
      <c r="G89" s="64" t="s">
        <v>105</v>
      </c>
      <c r="H89" s="69" t="s">
        <v>63</v>
      </c>
      <c r="I89" s="109">
        <v>4</v>
      </c>
      <c r="J89" s="65">
        <v>2E-3</v>
      </c>
      <c r="K89" s="103">
        <v>0.03</v>
      </c>
      <c r="L89" s="106">
        <v>7.0000000000000007E-2</v>
      </c>
      <c r="M89" s="66">
        <v>2E-3</v>
      </c>
      <c r="N89" s="104" t="s">
        <v>229</v>
      </c>
      <c r="O89" s="104" t="s">
        <v>243</v>
      </c>
      <c r="P89" s="65" t="s">
        <v>234</v>
      </c>
      <c r="Q89" s="65" t="s">
        <v>150</v>
      </c>
      <c r="R89" s="65" t="s">
        <v>150</v>
      </c>
    </row>
    <row r="90" spans="1:18" x14ac:dyDescent="0.2">
      <c r="A90" s="66">
        <v>1643</v>
      </c>
      <c r="B90" s="64" t="s">
        <v>196</v>
      </c>
      <c r="C90" s="64" t="s">
        <v>8</v>
      </c>
      <c r="D90" s="52" t="s">
        <v>201</v>
      </c>
      <c r="E90" s="52" t="s">
        <v>189</v>
      </c>
      <c r="F90" s="69" t="str">
        <f t="shared" si="1"/>
        <v>SCE2025Grootverbruikersaansluiting (GVA)Windenergie, grootverbruikers-aansluiting, &gt; 1 MW en ≤ 6 MW, &lt; 6,75 m/s</v>
      </c>
      <c r="G90" s="64" t="s">
        <v>105</v>
      </c>
      <c r="H90" s="69" t="s">
        <v>63</v>
      </c>
      <c r="I90" s="109">
        <v>4</v>
      </c>
      <c r="J90" s="65">
        <v>2E-3</v>
      </c>
      <c r="K90" s="103">
        <v>0.03</v>
      </c>
      <c r="L90" s="106">
        <v>7.0000000000000007E-2</v>
      </c>
      <c r="M90" s="66">
        <v>2E-3</v>
      </c>
      <c r="N90" s="104" t="s">
        <v>229</v>
      </c>
      <c r="O90" s="104" t="s">
        <v>243</v>
      </c>
      <c r="P90" s="65" t="s">
        <v>234</v>
      </c>
      <c r="Q90" s="65" t="s">
        <v>150</v>
      </c>
      <c r="R90" s="65" t="s">
        <v>150</v>
      </c>
    </row>
    <row r="91" spans="1:18" x14ac:dyDescent="0.2">
      <c r="A91" s="66">
        <v>1644</v>
      </c>
      <c r="B91" s="64" t="s">
        <v>177</v>
      </c>
      <c r="C91" s="64" t="s">
        <v>8</v>
      </c>
      <c r="D91" s="52" t="s">
        <v>200</v>
      </c>
      <c r="E91" s="64" t="s">
        <v>92</v>
      </c>
      <c r="F91" s="69" t="str">
        <f t="shared" si="1"/>
        <v>SCE2025Kleinverbruikersaansluiting (KVA)Waterkracht, kleinverbruikers-aansluiting, ≥ 15 kW en ≤ 100 kW</v>
      </c>
      <c r="G91" s="64" t="s">
        <v>104</v>
      </c>
      <c r="H91" s="69" t="s">
        <v>15</v>
      </c>
      <c r="I91" s="109">
        <v>1</v>
      </c>
      <c r="J91" s="65">
        <v>0</v>
      </c>
      <c r="K91" s="103">
        <v>4.7E-2</v>
      </c>
      <c r="L91" s="106">
        <v>9.0999999999999998E-2</v>
      </c>
      <c r="M91" s="66">
        <v>0</v>
      </c>
      <c r="N91" s="104" t="s">
        <v>225</v>
      </c>
      <c r="O91" s="104" t="s">
        <v>150</v>
      </c>
      <c r="P91" s="105" t="s">
        <v>150</v>
      </c>
      <c r="Q91" s="65" t="s">
        <v>150</v>
      </c>
      <c r="R91" s="65" t="s">
        <v>150</v>
      </c>
    </row>
    <row r="92" spans="1:18" x14ac:dyDescent="0.2">
      <c r="A92" s="66">
        <v>1645</v>
      </c>
      <c r="B92" s="64" t="s">
        <v>197</v>
      </c>
      <c r="C92" s="64" t="s">
        <v>8</v>
      </c>
      <c r="D92" s="52" t="s">
        <v>201</v>
      </c>
      <c r="E92" s="64" t="s">
        <v>93</v>
      </c>
      <c r="F92" s="69" t="str">
        <f t="shared" si="1"/>
        <v>SCE2025Grootverbruikersaansluiting (GVA)Waterkracht, grootverbruikers-aansluiting, ≥ 15 kW en ≤ 150 kW</v>
      </c>
      <c r="G92" s="64" t="s">
        <v>104</v>
      </c>
      <c r="H92" s="69" t="s">
        <v>15</v>
      </c>
      <c r="I92" s="109">
        <v>1</v>
      </c>
      <c r="J92" s="65">
        <v>0</v>
      </c>
      <c r="K92" s="103">
        <v>4.7E-2</v>
      </c>
      <c r="L92" s="106">
        <v>9.0999999999999998E-2</v>
      </c>
      <c r="M92" s="66">
        <v>0</v>
      </c>
      <c r="N92" s="104" t="s">
        <v>225</v>
      </c>
      <c r="O92" s="104" t="s">
        <v>150</v>
      </c>
      <c r="P92" s="105" t="s">
        <v>150</v>
      </c>
      <c r="Q92" s="65" t="s">
        <v>150</v>
      </c>
      <c r="R92" s="65" t="s">
        <v>150</v>
      </c>
    </row>
  </sheetData>
  <autoFilter ref="A1:R1" xr:uid="{9A0E8FDE-0BAF-4FA9-9240-C4088D04094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74A0-5BDB-4E4F-B084-E5A491420077}">
  <dimension ref="A1:H31"/>
  <sheetViews>
    <sheetView workbookViewId="0">
      <selection activeCell="B40" sqref="B40"/>
    </sheetView>
  </sheetViews>
  <sheetFormatPr defaultRowHeight="12.75" x14ac:dyDescent="0.2"/>
  <cols>
    <col min="1" max="1" width="11.140625" style="76" customWidth="1"/>
    <col min="2" max="2" width="86" customWidth="1"/>
    <col min="3" max="3" width="18" customWidth="1"/>
    <col min="4" max="4" width="33.42578125" customWidth="1"/>
    <col min="5" max="5" width="70.7109375" customWidth="1"/>
    <col min="8" max="8" width="16.7109375" bestFit="1" customWidth="1"/>
    <col min="9" max="9" width="11.5703125" bestFit="1" customWidth="1"/>
  </cols>
  <sheetData>
    <row r="1" spans="1:5" x14ac:dyDescent="0.2">
      <c r="A1" s="83" t="s">
        <v>110</v>
      </c>
      <c r="B1" s="84"/>
      <c r="C1" s="84"/>
      <c r="D1" s="84" t="s">
        <v>111</v>
      </c>
      <c r="E1" s="84"/>
    </row>
    <row r="2" spans="1:5" x14ac:dyDescent="0.2">
      <c r="A2" s="83" t="s">
        <v>112</v>
      </c>
      <c r="B2" s="84" t="s">
        <v>113</v>
      </c>
      <c r="C2" s="84" t="s">
        <v>97</v>
      </c>
      <c r="D2" s="84" t="s">
        <v>114</v>
      </c>
      <c r="E2" s="84" t="s">
        <v>115</v>
      </c>
    </row>
    <row r="3" spans="1:5" x14ac:dyDescent="0.2">
      <c r="A3" s="76" t="s">
        <v>15</v>
      </c>
      <c r="B3" s="40" t="s">
        <v>225</v>
      </c>
      <c r="C3" t="s">
        <v>116</v>
      </c>
      <c r="D3" s="64">
        <v>9.0624197488584413E-2</v>
      </c>
      <c r="E3" t="s">
        <v>240</v>
      </c>
    </row>
    <row r="4" spans="1:5" x14ac:dyDescent="0.2">
      <c r="A4" s="76" t="s">
        <v>62</v>
      </c>
      <c r="B4" s="40" t="s">
        <v>229</v>
      </c>
      <c r="C4" t="s">
        <v>116</v>
      </c>
      <c r="D4" s="64">
        <v>9.742959119114239E-2</v>
      </c>
      <c r="E4" t="s">
        <v>241</v>
      </c>
    </row>
    <row r="5" spans="1:5" x14ac:dyDescent="0.2">
      <c r="A5" s="76" t="s">
        <v>19</v>
      </c>
      <c r="B5" t="s">
        <v>251</v>
      </c>
      <c r="C5" t="s">
        <v>116</v>
      </c>
      <c r="D5" s="64">
        <v>6.207757527968033E-2</v>
      </c>
      <c r="E5" t="s">
        <v>246</v>
      </c>
    </row>
    <row r="6" spans="1:5" x14ac:dyDescent="0.2">
      <c r="A6" s="76" t="s">
        <v>63</v>
      </c>
      <c r="B6" s="40" t="s">
        <v>230</v>
      </c>
      <c r="C6" t="s">
        <v>116</v>
      </c>
      <c r="D6" s="64">
        <v>7.0149305657622521E-2</v>
      </c>
      <c r="E6" t="s">
        <v>247</v>
      </c>
    </row>
    <row r="7" spans="1:5" x14ac:dyDescent="0.2">
      <c r="A7" s="76" t="s">
        <v>16</v>
      </c>
      <c r="B7" s="40" t="s">
        <v>226</v>
      </c>
      <c r="C7" t="s">
        <v>116</v>
      </c>
      <c r="D7" s="64">
        <v>3.3984074058219155E-2</v>
      </c>
      <c r="E7" t="s">
        <v>248</v>
      </c>
    </row>
    <row r="8" spans="1:5" x14ac:dyDescent="0.2">
      <c r="A8" s="76" t="s">
        <v>64</v>
      </c>
      <c r="B8" s="40" t="s">
        <v>231</v>
      </c>
      <c r="C8" t="s">
        <v>116</v>
      </c>
      <c r="D8" s="64">
        <v>4.9689091507482616E-2</v>
      </c>
      <c r="E8" t="s">
        <v>249</v>
      </c>
    </row>
    <row r="9" spans="1:5" x14ac:dyDescent="0.2">
      <c r="A9" s="76" t="s">
        <v>25</v>
      </c>
      <c r="B9" s="40" t="s">
        <v>227</v>
      </c>
      <c r="C9" t="s">
        <v>116</v>
      </c>
      <c r="D9" s="64">
        <v>9.3314074058219149E-2</v>
      </c>
      <c r="E9" s="40" t="s">
        <v>250</v>
      </c>
    </row>
    <row r="10" spans="1:5" x14ac:dyDescent="0.2">
      <c r="A10" s="76" t="s">
        <v>65</v>
      </c>
      <c r="B10" s="40" t="s">
        <v>232</v>
      </c>
      <c r="C10" t="s">
        <v>116</v>
      </c>
      <c r="D10" s="64">
        <v>0.10901909150748262</v>
      </c>
      <c r="E10" s="40" t="s">
        <v>252</v>
      </c>
    </row>
    <row r="11" spans="1:5" x14ac:dyDescent="0.2">
      <c r="A11" s="76" t="s">
        <v>67</v>
      </c>
      <c r="B11" s="40" t="s">
        <v>228</v>
      </c>
      <c r="C11" t="s">
        <v>116</v>
      </c>
      <c r="D11" s="64">
        <v>7.2664074058219147E-2</v>
      </c>
      <c r="E11" s="40" t="s">
        <v>253</v>
      </c>
    </row>
    <row r="12" spans="1:5" x14ac:dyDescent="0.2">
      <c r="A12" s="76" t="s">
        <v>66</v>
      </c>
      <c r="B12" s="40" t="s">
        <v>233</v>
      </c>
      <c r="C12" t="s">
        <v>116</v>
      </c>
      <c r="D12" s="64">
        <v>8.8369091507482622E-2</v>
      </c>
      <c r="E12" s="40" t="s">
        <v>254</v>
      </c>
    </row>
    <row r="13" spans="1:5" x14ac:dyDescent="0.2">
      <c r="A13" s="83" t="s">
        <v>117</v>
      </c>
      <c r="B13" s="84"/>
      <c r="C13" s="84"/>
      <c r="D13" s="84" t="s">
        <v>118</v>
      </c>
      <c r="E13" s="84"/>
    </row>
    <row r="14" spans="1:5" x14ac:dyDescent="0.2">
      <c r="A14" s="83" t="s">
        <v>112</v>
      </c>
      <c r="B14" s="84" t="s">
        <v>113</v>
      </c>
      <c r="C14" s="84" t="s">
        <v>119</v>
      </c>
      <c r="D14" s="84" t="s">
        <v>114</v>
      </c>
      <c r="E14" s="84" t="s">
        <v>120</v>
      </c>
    </row>
    <row r="15" spans="1:5" x14ac:dyDescent="0.2">
      <c r="A15" s="110">
        <v>0</v>
      </c>
      <c r="B15" s="40" t="s">
        <v>145</v>
      </c>
      <c r="C15" s="40" t="s">
        <v>122</v>
      </c>
      <c r="D15" s="91">
        <v>0</v>
      </c>
      <c r="E15" s="50" t="s">
        <v>150</v>
      </c>
    </row>
    <row r="16" spans="1:5" x14ac:dyDescent="0.2">
      <c r="A16" s="110">
        <v>1</v>
      </c>
      <c r="B16" t="s">
        <v>121</v>
      </c>
      <c r="C16" t="s">
        <v>122</v>
      </c>
      <c r="D16" s="91">
        <v>0</v>
      </c>
      <c r="E16" t="s">
        <v>123</v>
      </c>
    </row>
    <row r="17" spans="1:8" x14ac:dyDescent="0.2">
      <c r="A17" s="110">
        <v>4</v>
      </c>
      <c r="B17" t="s">
        <v>124</v>
      </c>
      <c r="C17" t="s">
        <v>122</v>
      </c>
      <c r="D17" s="91">
        <v>2E-3</v>
      </c>
      <c r="E17" t="s">
        <v>125</v>
      </c>
    </row>
    <row r="18" spans="1:8" x14ac:dyDescent="0.2">
      <c r="A18" s="110">
        <v>6</v>
      </c>
      <c r="B18" t="s">
        <v>126</v>
      </c>
      <c r="C18" t="s">
        <v>122</v>
      </c>
      <c r="D18" s="91">
        <v>2E-3</v>
      </c>
      <c r="E18" t="s">
        <v>125</v>
      </c>
    </row>
    <row r="20" spans="1:8" x14ac:dyDescent="0.2">
      <c r="A20" s="83" t="s">
        <v>128</v>
      </c>
      <c r="B20" s="84"/>
      <c r="C20" s="84"/>
      <c r="D20" s="84"/>
      <c r="E20" s="84"/>
    </row>
    <row r="21" spans="1:8" x14ac:dyDescent="0.2">
      <c r="A21" s="83" t="s">
        <v>129</v>
      </c>
      <c r="B21" s="84" t="s">
        <v>113</v>
      </c>
      <c r="C21" s="84" t="s">
        <v>127</v>
      </c>
      <c r="D21" s="84" t="s">
        <v>130</v>
      </c>
      <c r="E21" s="84" t="s">
        <v>120</v>
      </c>
    </row>
    <row r="22" spans="1:8" x14ac:dyDescent="0.2">
      <c r="A22" s="76" t="s">
        <v>240</v>
      </c>
      <c r="B22" t="s">
        <v>238</v>
      </c>
      <c r="C22" t="s">
        <v>131</v>
      </c>
      <c r="D22" s="64">
        <v>9.0624197488584413E-2</v>
      </c>
      <c r="E22" s="40" t="s">
        <v>257</v>
      </c>
      <c r="H22" s="90"/>
    </row>
    <row r="23" spans="1:8" x14ac:dyDescent="0.2">
      <c r="A23" s="76" t="s">
        <v>241</v>
      </c>
      <c r="B23" s="40" t="s">
        <v>239</v>
      </c>
      <c r="C23" t="s">
        <v>131</v>
      </c>
      <c r="D23" s="52">
        <v>9.742959119114239E-2</v>
      </c>
      <c r="E23" s="40" t="s">
        <v>258</v>
      </c>
      <c r="H23" s="90"/>
    </row>
    <row r="24" spans="1:8" x14ac:dyDescent="0.2">
      <c r="A24" s="76" t="s">
        <v>242</v>
      </c>
      <c r="B24" t="s">
        <v>237</v>
      </c>
      <c r="D24" s="64">
        <v>0.68500000000000005</v>
      </c>
    </row>
    <row r="25" spans="1:8" x14ac:dyDescent="0.2">
      <c r="A25" s="76" t="s">
        <v>243</v>
      </c>
      <c r="B25" s="40" t="s">
        <v>234</v>
      </c>
      <c r="D25" s="64">
        <v>0.72</v>
      </c>
    </row>
    <row r="26" spans="1:8" x14ac:dyDescent="0.2">
      <c r="A26" s="76" t="s">
        <v>244</v>
      </c>
      <c r="B26" t="s">
        <v>235</v>
      </c>
      <c r="D26" s="64">
        <v>0.375</v>
      </c>
    </row>
    <row r="27" spans="1:8" x14ac:dyDescent="0.2">
      <c r="A27" s="76" t="s">
        <v>245</v>
      </c>
      <c r="B27" s="40" t="s">
        <v>236</v>
      </c>
      <c r="D27" s="64">
        <v>0.51</v>
      </c>
    </row>
    <row r="28" spans="1:8" x14ac:dyDescent="0.2">
      <c r="A28" s="76" t="s">
        <v>132</v>
      </c>
      <c r="B28" s="40" t="s">
        <v>224</v>
      </c>
      <c r="C28" t="s">
        <v>131</v>
      </c>
      <c r="D28" s="64">
        <v>2.0649999999999998E-2</v>
      </c>
    </row>
    <row r="29" spans="1:8" x14ac:dyDescent="0.2">
      <c r="A29" s="76" t="s">
        <v>133</v>
      </c>
      <c r="B29" t="s">
        <v>134</v>
      </c>
      <c r="C29" t="s">
        <v>131</v>
      </c>
      <c r="D29" s="64">
        <v>3.8679999999999999E-2</v>
      </c>
    </row>
    <row r="30" spans="1:8" x14ac:dyDescent="0.2">
      <c r="A30" s="76" t="s">
        <v>123</v>
      </c>
      <c r="B30" t="s">
        <v>135</v>
      </c>
      <c r="C30" t="s">
        <v>136</v>
      </c>
      <c r="D30" s="64">
        <v>0</v>
      </c>
      <c r="F30" s="40"/>
    </row>
    <row r="31" spans="1:8" x14ac:dyDescent="0.2">
      <c r="A31" s="76" t="s">
        <v>125</v>
      </c>
      <c r="B31" t="s">
        <v>137</v>
      </c>
      <c r="C31" t="s">
        <v>136</v>
      </c>
      <c r="D31" s="64">
        <v>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655E-3E06-42B2-93F2-FA44D47C0ECE}">
  <dimension ref="A1:X68"/>
  <sheetViews>
    <sheetView topLeftCell="A12" zoomScaleNormal="100" workbookViewId="0">
      <selection activeCell="A15" sqref="A15"/>
    </sheetView>
  </sheetViews>
  <sheetFormatPr defaultRowHeight="12.75" x14ac:dyDescent="0.2"/>
  <cols>
    <col min="1" max="1" width="110.5703125" style="40" customWidth="1"/>
    <col min="2" max="3" width="38.140625" style="40" customWidth="1"/>
    <col min="4" max="4" width="43" style="40" customWidth="1"/>
    <col min="5" max="5" width="63.5703125" style="40" bestFit="1" customWidth="1"/>
    <col min="6" max="6" width="64" style="40" bestFit="1" customWidth="1"/>
    <col min="7" max="7" width="42.7109375" style="40" bestFit="1" customWidth="1"/>
    <col min="8" max="8" width="58.140625" style="40" customWidth="1"/>
    <col min="9" max="9" width="53.28515625" style="40" customWidth="1"/>
    <col min="10" max="10" width="45.42578125" style="40" customWidth="1"/>
    <col min="11" max="13" width="20.7109375" style="40" customWidth="1"/>
    <col min="14" max="14" width="22.28515625" style="40" customWidth="1"/>
    <col min="15" max="24" width="25.7109375" style="40" customWidth="1"/>
    <col min="25" max="16384" width="9.140625" style="40"/>
  </cols>
  <sheetData>
    <row r="1" spans="1:3" ht="15" x14ac:dyDescent="0.25">
      <c r="A1" s="63" t="s">
        <v>3</v>
      </c>
    </row>
    <row r="2" spans="1:3" s="56" customFormat="1" x14ac:dyDescent="0.2">
      <c r="A2" s="55">
        <v>1</v>
      </c>
      <c r="B2" s="56" t="s">
        <v>4</v>
      </c>
    </row>
    <row r="3" spans="1:3" s="56" customFormat="1" x14ac:dyDescent="0.2">
      <c r="A3" s="55">
        <v>2</v>
      </c>
      <c r="B3" s="56" t="s">
        <v>5</v>
      </c>
    </row>
    <row r="4" spans="1:3" s="56" customFormat="1" x14ac:dyDescent="0.2">
      <c r="A4" s="55">
        <v>3</v>
      </c>
      <c r="B4" s="56" t="s">
        <v>6</v>
      </c>
    </row>
    <row r="5" spans="1:3" s="56" customFormat="1" x14ac:dyDescent="0.2">
      <c r="A5" s="55">
        <v>4</v>
      </c>
      <c r="B5" s="56" t="s">
        <v>7</v>
      </c>
    </row>
    <row r="6" spans="1:3" s="56" customFormat="1" x14ac:dyDescent="0.2">
      <c r="A6" s="55">
        <v>5</v>
      </c>
      <c r="B6" s="56" t="s">
        <v>8</v>
      </c>
    </row>
    <row r="7" spans="1:3" x14ac:dyDescent="0.2">
      <c r="A7" s="50"/>
      <c r="B7" s="45">
        <v>1</v>
      </c>
      <c r="C7" s="45" t="str">
        <f>VLOOKUP(B7,A2:B6,2,FALSE)</f>
        <v>SCE2021</v>
      </c>
    </row>
    <row r="8" spans="1:3" ht="15" x14ac:dyDescent="0.25">
      <c r="A8" s="62" t="s">
        <v>11</v>
      </c>
      <c r="B8" s="45"/>
    </row>
    <row r="9" spans="1:3" s="52" customFormat="1" ht="12.75" customHeight="1" x14ac:dyDescent="0.2">
      <c r="A9" s="70" t="s">
        <v>4</v>
      </c>
      <c r="B9" s="52" t="s">
        <v>200</v>
      </c>
      <c r="C9" s="52" t="s">
        <v>201</v>
      </c>
    </row>
    <row r="10" spans="1:3" s="52" customFormat="1" ht="12.75" customHeight="1" x14ac:dyDescent="0.2">
      <c r="A10" s="70" t="s">
        <v>5</v>
      </c>
      <c r="B10" s="52" t="s">
        <v>200</v>
      </c>
      <c r="C10" s="52" t="s">
        <v>201</v>
      </c>
    </row>
    <row r="11" spans="1:3" s="52" customFormat="1" ht="12.75" customHeight="1" x14ac:dyDescent="0.2">
      <c r="A11" s="70" t="s">
        <v>6</v>
      </c>
      <c r="B11" s="52" t="s">
        <v>200</v>
      </c>
      <c r="C11" s="52" t="s">
        <v>201</v>
      </c>
    </row>
    <row r="12" spans="1:3" s="52" customFormat="1" ht="12.75" customHeight="1" x14ac:dyDescent="0.2">
      <c r="A12" s="70" t="s">
        <v>7</v>
      </c>
      <c r="B12" s="52" t="s">
        <v>200</v>
      </c>
      <c r="C12" s="52" t="s">
        <v>201</v>
      </c>
    </row>
    <row r="13" spans="1:3" s="52" customFormat="1" ht="12.75" customHeight="1" x14ac:dyDescent="0.2">
      <c r="A13" s="70" t="s">
        <v>8</v>
      </c>
      <c r="B13" s="52" t="s">
        <v>200</v>
      </c>
      <c r="C13" s="52" t="s">
        <v>201</v>
      </c>
    </row>
    <row r="14" spans="1:3" x14ac:dyDescent="0.2">
      <c r="A14" s="50"/>
    </row>
    <row r="15" spans="1:3" s="56" customFormat="1" x14ac:dyDescent="0.2">
      <c r="A15" s="55" t="str">
        <f>VLOOKUP($C$7,$A$9:$F$13,2,FALSE)</f>
        <v>Kleinverbruikersaansluiting (KVA)</v>
      </c>
      <c r="B15" s="55">
        <v>1</v>
      </c>
      <c r="C15" s="56" t="str">
        <f>IF(A15=0,"",A15)</f>
        <v>Kleinverbruikersaansluiting (KVA)</v>
      </c>
    </row>
    <row r="16" spans="1:3" s="56" customFormat="1" x14ac:dyDescent="0.2">
      <c r="A16" s="55" t="str">
        <f>VLOOKUP($C$7,$A$9:$F$13,3,FALSE)</f>
        <v>Grootverbruikersaansluiting (GVA)</v>
      </c>
      <c r="B16" s="55">
        <v>2</v>
      </c>
      <c r="C16" s="56" t="str">
        <f>IF(A16=0,"",A16)</f>
        <v>Grootverbruikersaansluiting (GVA)</v>
      </c>
    </row>
    <row r="17" spans="1:24" x14ac:dyDescent="0.2">
      <c r="B17" s="45">
        <v>1</v>
      </c>
      <c r="C17" s="45" t="str">
        <f>VLOOKUP(B17,B15:C16,2,FALSE)</f>
        <v>Kleinverbruikersaansluiting (KVA)</v>
      </c>
    </row>
    <row r="18" spans="1:24" x14ac:dyDescent="0.2">
      <c r="A18" s="50"/>
    </row>
    <row r="19" spans="1:24" ht="15" x14ac:dyDescent="0.25">
      <c r="A19" s="62" t="s">
        <v>138</v>
      </c>
      <c r="C19" s="67" t="str">
        <f>C7&amp;""&amp;C17&amp;""</f>
        <v>SCE2021Kleinverbruikersaansluiting (KVA)</v>
      </c>
    </row>
    <row r="20" spans="1:24" s="52" customFormat="1" x14ac:dyDescent="0.2">
      <c r="A20" s="70" t="s">
        <v>203</v>
      </c>
      <c r="B20" s="52" t="s">
        <v>20</v>
      </c>
      <c r="C20" s="70" t="s">
        <v>26</v>
      </c>
      <c r="D20" s="70" t="s">
        <v>28</v>
      </c>
      <c r="E20" s="70" t="s">
        <v>30</v>
      </c>
      <c r="F20" s="70" t="s">
        <v>32</v>
      </c>
      <c r="G20" s="70" t="s">
        <v>34</v>
      </c>
      <c r="H20" s="70" t="s">
        <v>36</v>
      </c>
      <c r="I20" s="70" t="s">
        <v>215</v>
      </c>
    </row>
    <row r="21" spans="1:24" s="52" customFormat="1" x14ac:dyDescent="0.2">
      <c r="A21" s="70" t="s">
        <v>208</v>
      </c>
      <c r="B21" s="52" t="s">
        <v>22</v>
      </c>
      <c r="C21" s="52" t="s">
        <v>24</v>
      </c>
      <c r="D21" s="52" t="s">
        <v>38</v>
      </c>
      <c r="E21" s="52" t="s">
        <v>40</v>
      </c>
      <c r="F21" s="52" t="s">
        <v>42</v>
      </c>
      <c r="G21" s="52" t="s">
        <v>44</v>
      </c>
      <c r="H21" s="52" t="s">
        <v>46</v>
      </c>
      <c r="I21" s="52" t="s">
        <v>48</v>
      </c>
      <c r="J21" s="52" t="s">
        <v>216</v>
      </c>
    </row>
    <row r="22" spans="1:24" s="52" customFormat="1" x14ac:dyDescent="0.2">
      <c r="A22" s="70" t="s">
        <v>204</v>
      </c>
      <c r="B22" s="52" t="s">
        <v>20</v>
      </c>
      <c r="C22" s="52" t="s">
        <v>54</v>
      </c>
      <c r="D22" s="52" t="s">
        <v>213</v>
      </c>
    </row>
    <row r="23" spans="1:24" s="52" customFormat="1" x14ac:dyDescent="0.2">
      <c r="A23" s="70" t="s">
        <v>209</v>
      </c>
      <c r="B23" s="52" t="s">
        <v>52</v>
      </c>
      <c r="C23" s="52" t="s">
        <v>53</v>
      </c>
      <c r="D23" s="52" t="s">
        <v>56</v>
      </c>
      <c r="E23" s="52" t="s">
        <v>57</v>
      </c>
      <c r="F23" s="52" t="s">
        <v>58</v>
      </c>
      <c r="G23" s="52" t="s">
        <v>59</v>
      </c>
      <c r="H23" s="52" t="s">
        <v>60</v>
      </c>
      <c r="I23" s="52" t="s">
        <v>61</v>
      </c>
      <c r="J23" s="52" t="s">
        <v>214</v>
      </c>
    </row>
    <row r="24" spans="1:24" s="52" customFormat="1" x14ac:dyDescent="0.2">
      <c r="A24" s="70" t="s">
        <v>205</v>
      </c>
      <c r="B24" s="52" t="s">
        <v>20</v>
      </c>
      <c r="C24" s="52" t="s">
        <v>54</v>
      </c>
      <c r="D24" s="52" t="s">
        <v>68</v>
      </c>
    </row>
    <row r="25" spans="1:24" s="52" customFormat="1" x14ac:dyDescent="0.2">
      <c r="A25" s="70" t="s">
        <v>210</v>
      </c>
      <c r="B25" s="52" t="s">
        <v>52</v>
      </c>
      <c r="C25" s="52" t="s">
        <v>53</v>
      </c>
      <c r="D25" s="52" t="s">
        <v>38</v>
      </c>
      <c r="E25" s="52" t="s">
        <v>40</v>
      </c>
      <c r="F25" s="52" t="s">
        <v>42</v>
      </c>
      <c r="G25" s="52" t="s">
        <v>44</v>
      </c>
      <c r="H25" s="52" t="s">
        <v>46</v>
      </c>
      <c r="I25" s="52" t="s">
        <v>48</v>
      </c>
      <c r="J25" s="52" t="s">
        <v>69</v>
      </c>
    </row>
    <row r="26" spans="1:24" s="52" customFormat="1" x14ac:dyDescent="0.2">
      <c r="A26" s="70" t="s">
        <v>206</v>
      </c>
      <c r="B26" s="52" t="s">
        <v>70</v>
      </c>
      <c r="C26" s="52" t="s">
        <v>79</v>
      </c>
      <c r="D26" s="52" t="s">
        <v>92</v>
      </c>
    </row>
    <row r="27" spans="1:24" s="52" customFormat="1" x14ac:dyDescent="0.2">
      <c r="A27" s="70" t="s">
        <v>211</v>
      </c>
      <c r="B27" s="52" t="s">
        <v>71</v>
      </c>
      <c r="C27" s="52" t="s">
        <v>72</v>
      </c>
      <c r="D27" s="52" t="s">
        <v>73</v>
      </c>
      <c r="E27" s="52" t="s">
        <v>74</v>
      </c>
      <c r="F27" s="52" t="s">
        <v>75</v>
      </c>
      <c r="G27" s="52" t="s">
        <v>76</v>
      </c>
      <c r="H27" s="52" t="s">
        <v>77</v>
      </c>
      <c r="I27" s="52" t="s">
        <v>78</v>
      </c>
      <c r="J27" s="52" t="s">
        <v>80</v>
      </c>
      <c r="K27" s="52" t="s">
        <v>81</v>
      </c>
      <c r="L27" s="52" t="s">
        <v>82</v>
      </c>
      <c r="M27" s="52" t="s">
        <v>83</v>
      </c>
      <c r="N27" s="52" t="s">
        <v>84</v>
      </c>
      <c r="O27" s="52" t="s">
        <v>85</v>
      </c>
      <c r="P27" s="52" t="s">
        <v>86</v>
      </c>
      <c r="Q27" s="52" t="s">
        <v>87</v>
      </c>
      <c r="R27" s="52" t="s">
        <v>88</v>
      </c>
      <c r="S27" s="52" t="s">
        <v>89</v>
      </c>
      <c r="T27" s="52" t="s">
        <v>90</v>
      </c>
      <c r="U27" s="52" t="s">
        <v>91</v>
      </c>
      <c r="V27" s="52" t="s">
        <v>93</v>
      </c>
    </row>
    <row r="28" spans="1:24" s="52" customFormat="1" x14ac:dyDescent="0.2">
      <c r="A28" s="70" t="s">
        <v>207</v>
      </c>
      <c r="B28" s="52" t="s">
        <v>70</v>
      </c>
      <c r="C28" s="52" t="s">
        <v>79</v>
      </c>
      <c r="D28" s="52" t="s">
        <v>92</v>
      </c>
    </row>
    <row r="29" spans="1:24" s="52" customFormat="1" x14ac:dyDescent="0.2">
      <c r="A29" s="70" t="s">
        <v>212</v>
      </c>
      <c r="B29" s="52" t="s">
        <v>71</v>
      </c>
      <c r="C29" s="52" t="s">
        <v>72</v>
      </c>
      <c r="D29" s="52" t="s">
        <v>94</v>
      </c>
      <c r="E29" s="52" t="s">
        <v>74</v>
      </c>
      <c r="F29" s="52" t="s">
        <v>75</v>
      </c>
      <c r="G29" s="52" t="s">
        <v>76</v>
      </c>
      <c r="H29" s="52" t="s">
        <v>77</v>
      </c>
      <c r="I29" s="52" t="s">
        <v>78</v>
      </c>
      <c r="J29" s="52" t="s">
        <v>95</v>
      </c>
      <c r="K29" s="52" t="s">
        <v>96</v>
      </c>
      <c r="L29" s="52" t="s">
        <v>261</v>
      </c>
      <c r="M29" s="52" t="s">
        <v>179</v>
      </c>
      <c r="N29" s="52" t="s">
        <v>180</v>
      </c>
      <c r="O29" s="52" t="s">
        <v>181</v>
      </c>
      <c r="P29" s="52" t="s">
        <v>182</v>
      </c>
      <c r="Q29" s="52" t="s">
        <v>183</v>
      </c>
      <c r="R29" s="52" t="s">
        <v>184</v>
      </c>
      <c r="S29" s="52" t="s">
        <v>185</v>
      </c>
      <c r="T29" s="52" t="s">
        <v>186</v>
      </c>
      <c r="U29" s="52" t="s">
        <v>187</v>
      </c>
      <c r="V29" s="52" t="s">
        <v>188</v>
      </c>
      <c r="W29" s="52" t="s">
        <v>189</v>
      </c>
      <c r="X29" s="52" t="s">
        <v>93</v>
      </c>
    </row>
    <row r="30" spans="1:24" x14ac:dyDescent="0.2">
      <c r="C30" s="67"/>
    </row>
    <row r="31" spans="1:24" x14ac:dyDescent="0.2">
      <c r="A31" s="55" t="str">
        <f t="shared" ref="A31:A51" si="0">VLOOKUP($C$19,$A$20:$Y$29,B31+1,FALSE)</f>
        <v>Zonne-energie, kleinverbruikers-aansluiting</v>
      </c>
      <c r="B31" s="55">
        <v>1</v>
      </c>
      <c r="C31" s="56" t="str">
        <f t="shared" ref="C31:C51" si="1">IF(A31=0,"",A31)</f>
        <v>Zonne-energie, kleinverbruikers-aansluiting</v>
      </c>
      <c r="D31" s="56"/>
      <c r="E31" s="56"/>
      <c r="F31" s="56"/>
      <c r="G31" s="56"/>
    </row>
    <row r="32" spans="1:24" x14ac:dyDescent="0.2">
      <c r="A32" s="55" t="str">
        <f t="shared" si="0"/>
        <v>Windenergie, kleinverbruikers-aansluiting, ≥ 8,5 m/s</v>
      </c>
      <c r="B32" s="55">
        <f>B31+1</f>
        <v>2</v>
      </c>
      <c r="C32" s="56" t="str">
        <f t="shared" si="1"/>
        <v>Windenergie, kleinverbruikers-aansluiting, ≥ 8,5 m/s</v>
      </c>
      <c r="D32" s="56"/>
      <c r="E32" s="56"/>
      <c r="F32" s="56"/>
      <c r="G32" s="56"/>
    </row>
    <row r="33" spans="1:7" x14ac:dyDescent="0.2">
      <c r="A33" s="55" t="str">
        <f t="shared" si="0"/>
        <v>Windenergie, kleinverbruikers-aansluiting, ≥ 8,0 en &lt; 8,5 m/s</v>
      </c>
      <c r="B33" s="55">
        <f t="shared" ref="B33:B51" si="2">B32+1</f>
        <v>3</v>
      </c>
      <c r="C33" s="56" t="str">
        <f t="shared" si="1"/>
        <v>Windenergie, kleinverbruikers-aansluiting, ≥ 8,0 en &lt; 8,5 m/s</v>
      </c>
      <c r="D33" s="56"/>
      <c r="E33" s="56"/>
      <c r="F33" s="56"/>
      <c r="G33" s="56"/>
    </row>
    <row r="34" spans="1:7" x14ac:dyDescent="0.2">
      <c r="A34" s="55" t="str">
        <f t="shared" si="0"/>
        <v>Windenergie, kleinverbruikers-aansluiting, ≥ 7,5 en &lt; 8,0 m/s</v>
      </c>
      <c r="B34" s="55">
        <f t="shared" si="2"/>
        <v>4</v>
      </c>
      <c r="C34" s="56" t="str">
        <f t="shared" si="1"/>
        <v>Windenergie, kleinverbruikers-aansluiting, ≥ 7,5 en &lt; 8,0 m/s</v>
      </c>
      <c r="D34" s="56"/>
      <c r="E34" s="56"/>
      <c r="F34" s="56"/>
      <c r="G34" s="56"/>
    </row>
    <row r="35" spans="1:7" x14ac:dyDescent="0.2">
      <c r="A35" s="55" t="str">
        <f t="shared" si="0"/>
        <v>Windenergie, kleinverbruikers-aansluiting, ≥ 7,0 en &lt; 7,5 m/s</v>
      </c>
      <c r="B35" s="55">
        <f t="shared" si="2"/>
        <v>5</v>
      </c>
      <c r="C35" s="56" t="str">
        <f t="shared" si="1"/>
        <v>Windenergie, kleinverbruikers-aansluiting, ≥ 7,0 en &lt; 7,5 m/s</v>
      </c>
      <c r="D35" s="56"/>
      <c r="E35" s="56"/>
      <c r="F35" s="56"/>
      <c r="G35" s="56"/>
    </row>
    <row r="36" spans="1:7" x14ac:dyDescent="0.2">
      <c r="A36" s="55" t="str">
        <f t="shared" si="0"/>
        <v>Windenergie, kleinverbruikers-aansluiting, ≥ 6,75 en &lt; 7,0 m/s</v>
      </c>
      <c r="B36" s="55">
        <f t="shared" si="2"/>
        <v>6</v>
      </c>
      <c r="C36" s="56" t="str">
        <f t="shared" si="1"/>
        <v>Windenergie, kleinverbruikers-aansluiting, ≥ 6,75 en &lt; 7,0 m/s</v>
      </c>
      <c r="D36" s="56"/>
      <c r="E36" s="56"/>
      <c r="F36" s="56"/>
      <c r="G36" s="56"/>
    </row>
    <row r="37" spans="1:7" x14ac:dyDescent="0.2">
      <c r="A37" s="55" t="str">
        <f t="shared" si="0"/>
        <v>Windenergie, kleinverbruikers-aansluiting, &lt; 6,75 m/s</v>
      </c>
      <c r="B37" s="55">
        <f t="shared" si="2"/>
        <v>7</v>
      </c>
      <c r="C37" s="56" t="str">
        <f t="shared" si="1"/>
        <v>Windenergie, kleinverbruikers-aansluiting, &lt; 6,75 m/s</v>
      </c>
      <c r="D37" s="56"/>
      <c r="E37" s="56"/>
      <c r="F37" s="56"/>
      <c r="G37" s="56"/>
    </row>
    <row r="38" spans="1:7" x14ac:dyDescent="0.2">
      <c r="A38" s="55" t="str">
        <f t="shared" si="0"/>
        <v>Waterkracht kleinverbruikers-aansluiting ≥ 15 kW en ≤ 100 kW</v>
      </c>
      <c r="B38" s="55">
        <f t="shared" si="2"/>
        <v>8</v>
      </c>
      <c r="C38" s="56" t="str">
        <f t="shared" si="1"/>
        <v>Waterkracht kleinverbruikers-aansluiting ≥ 15 kW en ≤ 100 kW</v>
      </c>
      <c r="D38" s="56"/>
      <c r="E38" s="56"/>
      <c r="F38" s="56"/>
      <c r="G38" s="56"/>
    </row>
    <row r="39" spans="1:7" x14ac:dyDescent="0.2">
      <c r="A39" s="55">
        <f t="shared" si="0"/>
        <v>0</v>
      </c>
      <c r="B39" s="55">
        <f t="shared" si="2"/>
        <v>9</v>
      </c>
      <c r="C39" s="56" t="str">
        <f t="shared" si="1"/>
        <v/>
      </c>
      <c r="D39" s="56"/>
      <c r="E39" s="56"/>
      <c r="F39" s="56"/>
      <c r="G39" s="56"/>
    </row>
    <row r="40" spans="1:7" x14ac:dyDescent="0.2">
      <c r="A40" s="55">
        <f t="shared" si="0"/>
        <v>0</v>
      </c>
      <c r="B40" s="55">
        <f t="shared" si="2"/>
        <v>10</v>
      </c>
      <c r="C40" s="56" t="str">
        <f t="shared" si="1"/>
        <v/>
      </c>
      <c r="D40" s="56"/>
      <c r="E40" s="56"/>
      <c r="F40" s="56"/>
      <c r="G40" s="56"/>
    </row>
    <row r="41" spans="1:7" x14ac:dyDescent="0.2">
      <c r="A41" s="55">
        <f t="shared" si="0"/>
        <v>0</v>
      </c>
      <c r="B41" s="55">
        <f t="shared" si="2"/>
        <v>11</v>
      </c>
      <c r="C41" s="56" t="str">
        <f t="shared" si="1"/>
        <v/>
      </c>
      <c r="D41" s="56"/>
      <c r="E41" s="56"/>
      <c r="F41" s="56"/>
      <c r="G41" s="56"/>
    </row>
    <row r="42" spans="1:7" x14ac:dyDescent="0.2">
      <c r="A42" s="55">
        <f t="shared" si="0"/>
        <v>0</v>
      </c>
      <c r="B42" s="55">
        <f t="shared" si="2"/>
        <v>12</v>
      </c>
      <c r="C42" s="56" t="str">
        <f t="shared" si="1"/>
        <v/>
      </c>
      <c r="D42" s="56"/>
      <c r="E42" s="56"/>
      <c r="F42" s="56"/>
      <c r="G42" s="56"/>
    </row>
    <row r="43" spans="1:7" x14ac:dyDescent="0.2">
      <c r="A43" s="55">
        <f t="shared" si="0"/>
        <v>0</v>
      </c>
      <c r="B43" s="55">
        <f t="shared" si="2"/>
        <v>13</v>
      </c>
      <c r="C43" s="56" t="str">
        <f t="shared" si="1"/>
        <v/>
      </c>
      <c r="D43" s="56"/>
      <c r="E43" s="56"/>
      <c r="F43" s="56"/>
      <c r="G43" s="56"/>
    </row>
    <row r="44" spans="1:7" x14ac:dyDescent="0.2">
      <c r="A44" s="55">
        <f t="shared" si="0"/>
        <v>0</v>
      </c>
      <c r="B44" s="55">
        <f t="shared" si="2"/>
        <v>14</v>
      </c>
      <c r="C44" s="56" t="str">
        <f t="shared" si="1"/>
        <v/>
      </c>
      <c r="D44" s="56"/>
      <c r="E44" s="56"/>
      <c r="F44" s="56"/>
      <c r="G44" s="56"/>
    </row>
    <row r="45" spans="1:7" x14ac:dyDescent="0.2">
      <c r="A45" s="55">
        <f t="shared" si="0"/>
        <v>0</v>
      </c>
      <c r="B45" s="55">
        <f t="shared" si="2"/>
        <v>15</v>
      </c>
      <c r="C45" s="56" t="str">
        <f t="shared" si="1"/>
        <v/>
      </c>
      <c r="D45" s="56"/>
      <c r="E45" s="56"/>
      <c r="F45" s="56"/>
      <c r="G45" s="56"/>
    </row>
    <row r="46" spans="1:7" x14ac:dyDescent="0.2">
      <c r="A46" s="55">
        <f t="shared" si="0"/>
        <v>0</v>
      </c>
      <c r="B46" s="55">
        <f t="shared" si="2"/>
        <v>16</v>
      </c>
      <c r="C46" s="56" t="str">
        <f t="shared" si="1"/>
        <v/>
      </c>
      <c r="D46" s="56"/>
      <c r="E46" s="56"/>
      <c r="F46" s="56"/>
      <c r="G46" s="56"/>
    </row>
    <row r="47" spans="1:7" x14ac:dyDescent="0.2">
      <c r="A47" s="55">
        <f t="shared" si="0"/>
        <v>0</v>
      </c>
      <c r="B47" s="55">
        <f t="shared" si="2"/>
        <v>17</v>
      </c>
      <c r="C47" s="56" t="str">
        <f t="shared" si="1"/>
        <v/>
      </c>
      <c r="D47" s="56"/>
      <c r="E47" s="56"/>
      <c r="F47" s="56"/>
      <c r="G47" s="56"/>
    </row>
    <row r="48" spans="1:7" x14ac:dyDescent="0.2">
      <c r="A48" s="55">
        <f t="shared" si="0"/>
        <v>0</v>
      </c>
      <c r="B48" s="55">
        <f t="shared" si="2"/>
        <v>18</v>
      </c>
      <c r="C48" s="56" t="str">
        <f t="shared" si="1"/>
        <v/>
      </c>
      <c r="D48" s="56"/>
      <c r="E48" s="56"/>
      <c r="F48" s="56"/>
      <c r="G48" s="56"/>
    </row>
    <row r="49" spans="1:7" x14ac:dyDescent="0.2">
      <c r="A49" s="55">
        <f t="shared" si="0"/>
        <v>0</v>
      </c>
      <c r="B49" s="55">
        <f t="shared" si="2"/>
        <v>19</v>
      </c>
      <c r="C49" s="56" t="str">
        <f t="shared" si="1"/>
        <v/>
      </c>
      <c r="D49" s="56"/>
      <c r="E49" s="56"/>
      <c r="F49" s="56"/>
      <c r="G49" s="56"/>
    </row>
    <row r="50" spans="1:7" x14ac:dyDescent="0.2">
      <c r="A50" s="55">
        <f t="shared" si="0"/>
        <v>0</v>
      </c>
      <c r="B50" s="55">
        <f t="shared" si="2"/>
        <v>20</v>
      </c>
      <c r="C50" s="56" t="str">
        <f t="shared" si="1"/>
        <v/>
      </c>
      <c r="D50" s="56"/>
      <c r="E50" s="56"/>
      <c r="F50" s="56"/>
      <c r="G50" s="56"/>
    </row>
    <row r="51" spans="1:7" x14ac:dyDescent="0.2">
      <c r="A51" s="55">
        <f t="shared" si="0"/>
        <v>0</v>
      </c>
      <c r="B51" s="55">
        <f t="shared" si="2"/>
        <v>21</v>
      </c>
      <c r="C51" s="56" t="str">
        <f t="shared" si="1"/>
        <v/>
      </c>
      <c r="D51" s="56"/>
      <c r="E51" s="56"/>
      <c r="F51" s="56"/>
      <c r="G51" s="56"/>
    </row>
    <row r="52" spans="1:7" x14ac:dyDescent="0.2">
      <c r="A52" s="50"/>
      <c r="B52" s="45">
        <v>1</v>
      </c>
      <c r="C52" s="45" t="str">
        <f>VLOOKUP(B52,B31:C51,2,FALSE)</f>
        <v>Zonne-energie, kleinverbruikers-aansluiting</v>
      </c>
    </row>
    <row r="53" spans="1:7" x14ac:dyDescent="0.2">
      <c r="A53" s="50"/>
    </row>
    <row r="54" spans="1:7" ht="15" x14ac:dyDescent="0.25">
      <c r="A54" s="62" t="s">
        <v>141</v>
      </c>
      <c r="C54" s="45" t="str">
        <f>C19&amp;""&amp;C52&amp;""</f>
        <v>SCE2021Kleinverbruikersaansluiting (KVA)Zonne-energie, kleinverbruikers-aansluiting</v>
      </c>
    </row>
    <row r="55" spans="1:7" ht="15" x14ac:dyDescent="0.25">
      <c r="A55" s="62"/>
      <c r="C55" s="45"/>
    </row>
    <row r="56" spans="1:7" x14ac:dyDescent="0.2">
      <c r="A56" s="50"/>
    </row>
    <row r="57" spans="1:7" x14ac:dyDescent="0.2">
      <c r="A57" s="50"/>
    </row>
    <row r="58" spans="1:7" ht="13.5" customHeight="1" x14ac:dyDescent="0.2">
      <c r="A58" s="50"/>
    </row>
    <row r="59" spans="1:7" ht="13.5" customHeight="1" x14ac:dyDescent="0.2">
      <c r="A59" s="50"/>
    </row>
    <row r="60" spans="1:7" ht="13.5" customHeight="1" x14ac:dyDescent="0.2">
      <c r="A60" s="50"/>
    </row>
    <row r="61" spans="1:7" ht="13.5" customHeight="1" x14ac:dyDescent="0.2">
      <c r="A61" s="50"/>
    </row>
    <row r="62" spans="1:7" ht="13.5" customHeight="1" x14ac:dyDescent="0.2">
      <c r="A62" s="50"/>
    </row>
    <row r="63" spans="1:7" ht="13.5" customHeight="1" x14ac:dyDescent="0.2">
      <c r="A63" s="50"/>
    </row>
    <row r="64" spans="1:7" x14ac:dyDescent="0.2">
      <c r="A64" s="50"/>
    </row>
    <row r="65" spans="1:1" x14ac:dyDescent="0.2">
      <c r="A65" s="50"/>
    </row>
    <row r="66" spans="1:1" x14ac:dyDescent="0.2">
      <c r="A66" s="50"/>
    </row>
    <row r="67" spans="1:1" x14ac:dyDescent="0.2">
      <c r="A67" s="50"/>
    </row>
    <row r="68" spans="1:1" x14ac:dyDescent="0.2">
      <c r="A68" s="50"/>
    </row>
  </sheetData>
  <phoneticPr fontId="1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Uw productie-installatie</vt:lpstr>
      <vt:lpstr>Resultaten</vt:lpstr>
      <vt:lpstr>Correcties</vt:lpstr>
      <vt:lpstr>Hulpblad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voorlopige correctiebedragen 2026 voor SCE-regelingen</dc:title>
  <dc:creator>Rijksdienst voor Ondernemend Nederland</dc:creator>
  <cp:lastModifiedBy>Rijksdienst voor Ondernemend Nederland</cp:lastModifiedBy>
  <cp:lastPrinted>2018-01-19T11:10:07Z</cp:lastPrinted>
  <dcterms:created xsi:type="dcterms:W3CDTF">2007-06-28T07:20:54Z</dcterms:created>
  <dcterms:modified xsi:type="dcterms:W3CDTF">2025-11-24T11:10:21Z</dcterms:modified>
</cp:coreProperties>
</file>