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ictu.sharepoint.com/sites/RVO-THEMA-VersneldeklimaatinvesteringenindustrieVEKI/Gedeelde documenten/Openstelling 2026/Handleiding en bijlagen bij de aanvraag/"/>
    </mc:Choice>
  </mc:AlternateContent>
  <xr:revisionPtr revIDLastSave="565" documentId="13_ncr:1_{1B1BEF95-BBD5-4AD5-B8F1-6B46F6A9BBC0}" xr6:coauthVersionLast="47" xr6:coauthVersionMax="47" xr10:uidLastSave="{7B72A15A-29C0-48BB-A27E-65A23DE31F75}"/>
  <workbookProtection workbookPassword="C43D" lockStructure="1"/>
  <bookViews>
    <workbookView xWindow="-120" yWindow="-120" windowWidth="21840" windowHeight="11460" tabRatio="730" xr2:uid="{64C04E68-1A5A-448E-98A5-086EC4E584BC}"/>
  </bookViews>
  <sheets>
    <sheet name="Voor u begint" sheetId="3" r:id="rId1"/>
    <sheet name="standaardwaarden" sheetId="4" r:id="rId2"/>
    <sheet name="rekenblad TVT-toets" sheetId="2" r:id="rId3"/>
  </sheets>
  <definedNames>
    <definedName name="_Hlk127966169" localSheetId="0">'Voor u begint'!$H$41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J31" i="3"/>
  <c r="K31" i="3" s="1"/>
  <c r="L31" i="3" s="1"/>
  <c r="M31" i="3" s="1"/>
  <c r="N31" i="3" s="1"/>
  <c r="O31" i="3" s="1"/>
  <c r="F30" i="3"/>
  <c r="G30" i="3"/>
  <c r="H30" i="3"/>
  <c r="I30" i="3"/>
  <c r="J30" i="3"/>
  <c r="K30" i="3"/>
  <c r="L30" i="3"/>
  <c r="M30" i="3"/>
  <c r="N30" i="3"/>
  <c r="O30" i="3"/>
  <c r="F32" i="3"/>
  <c r="G32" i="3" s="1"/>
  <c r="H32" i="3" s="1"/>
  <c r="I32" i="3" s="1"/>
  <c r="J32" i="3" s="1"/>
  <c r="K32" i="3" s="1"/>
  <c r="L32" i="3" s="1"/>
  <c r="M32" i="3" s="1"/>
  <c r="N32" i="3" s="1"/>
  <c r="O32" i="3" s="1"/>
  <c r="D31" i="2"/>
  <c r="J20" i="2"/>
  <c r="K20" i="2" l="1"/>
  <c r="J10" i="2"/>
  <c r="B3" i="2" l="1"/>
  <c r="W31" i="2" l="1"/>
  <c r="W30" i="2"/>
  <c r="W29" i="2"/>
  <c r="W28" i="2"/>
  <c r="V26" i="2"/>
  <c r="P29" i="2"/>
  <c r="J29" i="2"/>
  <c r="S29" i="2"/>
  <c r="M29" i="2"/>
  <c r="D29" i="4"/>
  <c r="P22" i="2"/>
  <c r="D1" i="2"/>
  <c r="H1" i="4"/>
  <c r="K29" i="2" l="1"/>
  <c r="L29" i="2" s="1"/>
  <c r="J31" i="2"/>
  <c r="D14" i="2" s="1"/>
  <c r="Q29" i="2"/>
  <c r="R29" i="2" s="1"/>
  <c r="P31" i="2"/>
  <c r="E14" i="2" s="1"/>
  <c r="F14" i="2" s="1"/>
  <c r="F23" i="2"/>
  <c r="L8" i="2"/>
  <c r="D41" i="4"/>
  <c r="D20" i="4"/>
  <c r="D12" i="4"/>
  <c r="W22" i="2"/>
  <c r="W21" i="2"/>
  <c r="W20" i="2"/>
  <c r="W19" i="2"/>
  <c r="W12" i="2"/>
  <c r="W11" i="2"/>
  <c r="W10" i="2"/>
  <c r="W9" i="2"/>
  <c r="V17" i="2"/>
  <c r="V7" i="2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K10" i="2" l="1"/>
  <c r="L10" i="2"/>
  <c r="P10" i="2"/>
  <c r="R8" i="2"/>
  <c r="S10" i="2" s="1"/>
  <c r="M10" i="2"/>
  <c r="R18" i="2"/>
  <c r="S20" i="2" s="1"/>
  <c r="Q18" i="2"/>
  <c r="P18" i="2"/>
  <c r="L18" i="2"/>
  <c r="M20" i="2" s="1"/>
  <c r="K18" i="2"/>
  <c r="J18" i="2"/>
  <c r="J12" i="2" l="1"/>
  <c r="P20" i="2"/>
  <c r="D12" i="2"/>
  <c r="Q10" i="2"/>
  <c r="Q20" i="2"/>
  <c r="R20" i="2" s="1"/>
  <c r="L20" i="2"/>
  <c r="F25" i="2"/>
  <c r="F24" i="2"/>
  <c r="F22" i="2"/>
  <c r="F21" i="2"/>
  <c r="F15" i="2"/>
  <c r="J22" i="2" l="1"/>
  <c r="R10" i="2"/>
  <c r="P12" i="2"/>
  <c r="E12" i="2"/>
  <c r="F12" i="2" s="1"/>
  <c r="F20" i="2"/>
  <c r="F26" i="2" s="1"/>
  <c r="D13" i="2"/>
  <c r="E13" i="2"/>
  <c r="F13" i="2" l="1"/>
  <c r="E16" i="2"/>
  <c r="D16" i="2" l="1"/>
  <c r="F16" i="2" s="1"/>
  <c r="D28" i="2" s="1"/>
  <c r="D32" i="2" l="1"/>
  <c r="D36" i="2" s="1"/>
</calcChain>
</file>

<file path=xl/sharedStrings.xml><?xml version="1.0" encoding="utf-8"?>
<sst xmlns="http://schemas.openxmlformats.org/spreadsheetml/2006/main" count="194" uniqueCount="121">
  <si>
    <t xml:space="preserve">Berekening terugverdientijd </t>
  </si>
  <si>
    <t xml:space="preserve">Versnelde klimaatinvesteringen in de industrie </t>
  </si>
  <si>
    <t>versie april 2026</t>
  </si>
  <si>
    <t>Dit hulpmiddel maakt gebruik van rekenregels uit bijlage XV van de Omgevingsregeling.</t>
  </si>
  <si>
    <t>De velden die u zelf kunt invullen in de werkmap zijn geel gemarkeerd.</t>
  </si>
  <si>
    <t>Afkortingen:</t>
  </si>
  <si>
    <t>TVT:  terugverdientijd</t>
  </si>
  <si>
    <t>Ben:  jaarlijkse besparing op de energiekosten in euro’s</t>
  </si>
  <si>
    <t>Bov:  saldo van overige jaarlijks terugkerende baten en kosten in euro’s</t>
  </si>
  <si>
    <t>B:      jaarlijkse kostenbesparing in euro’s</t>
  </si>
  <si>
    <t>Kfin:  gemiddelde jaarlijkse kosten voor de financiering van de (meer)investering in euro’s</t>
  </si>
  <si>
    <t>F:      kosten voor de financiering van de (meer)investering in euro’s</t>
  </si>
  <si>
    <t>I:       (meer)investering in euro’s</t>
  </si>
  <si>
    <t>Let op: de productie van hernieuwbare energie is uitgesloten in de VEKI-regeling.</t>
  </si>
  <si>
    <t>Voor een erkende maatregel kunt u tevens geen subsidie aanvragen.</t>
  </si>
  <si>
    <t>Vermeden CO2 kosten:</t>
  </si>
  <si>
    <t>Bedrijven die vallen onder de CO2-heffing industrie moeten de jaarlijks vermeden CO2-kosten meenemen in de berekening. Hiervoor rekent u met het gemiddelde van CO2-kosten/ton CO2-eq voor de  eerste 5 jaar na realisatie van het VEKI-project. Dit gemiddelde gebruikt u bij de berekening van de jaarlijks vermeden CO2-kosten in het rekenblad. U gebruikt hierbij het tarief voor de CO2-heffing uit de Wet belastingen op milieugrondslag. Het tarief is € 78,67 per ton CO2-eq in 2026 en blijft na dit jaar onveranderd staan. Zie hiervoor de tabel hieronder.</t>
  </si>
  <si>
    <t>Op grond van de wet is er een apart tarief voor afvalverbrandingsinstallaties. Voor de jaren 2031 t/m 2036 is de minimale stijging van € 49,39 van toepassing.</t>
  </si>
  <si>
    <t xml:space="preserve">Voor bedrijven die ook onder het EU-emissiehandelsysteem vallen (ETS-bedrijven), gebruikt u de ETS-prijs. Deze prijs is in 2026 € 79,42 per ton CO2-eq. </t>
  </si>
  <si>
    <t>CO2-heffing (€/ton CO2-eq)</t>
  </si>
  <si>
    <t>Voor ETS- en lachgasinstallaties</t>
  </si>
  <si>
    <t>Voor afvalverbrandingsinstallaties</t>
  </si>
  <si>
    <t>ETS-prijs (€/ton CO2-eq)</t>
  </si>
  <si>
    <t>Meer informatie</t>
  </si>
  <si>
    <t>Omgevingsregeling:</t>
  </si>
  <si>
    <t>https://wetten.overheid.nl/BWBR0045528/</t>
  </si>
  <si>
    <t>Wet belastingen op milieugrondslag:</t>
  </si>
  <si>
    <t>https://wetten.overheid.nl/BWBR0007168/</t>
  </si>
  <si>
    <t>Informatie over de subsidieregeling VEKI:</t>
  </si>
  <si>
    <t>Versnelde klimaatinvesteringen industrie (VEKI) (rvo.nl)</t>
  </si>
  <si>
    <t>Algemene Groepsvrijstellingsverordering:</t>
  </si>
  <si>
    <t>AGVV (Algemene Groepsvrijstellingsverordening)</t>
  </si>
  <si>
    <t xml:space="preserve">Regeling Nationale EZK-en LNV-subsidies (Artikel 4.6): </t>
  </si>
  <si>
    <t>https://wetten.overheid.nl/BWBR0035474</t>
  </si>
  <si>
    <t>Erkende maatregelenlijsten per sector:</t>
  </si>
  <si>
    <t>https://www.rvo.nl/onderwerpen/energiebesparingsplicht/eml</t>
  </si>
  <si>
    <t xml:space="preserve"> </t>
  </si>
  <si>
    <t>Standaardwaarden</t>
  </si>
  <si>
    <t>Bedrijfsnaam</t>
  </si>
  <si>
    <t>Datum</t>
  </si>
  <si>
    <t xml:space="preserve">Wilt u gebruik maken van uw bedrijfsspecifieke energietarieven? 
Zo ja, vul dan ook de onderstaande velden in.
</t>
  </si>
  <si>
    <t>Input energietarieven?</t>
  </si>
  <si>
    <t>Eigen invoer</t>
  </si>
  <si>
    <t>Standaardwaarden marginale energieprijs</t>
  </si>
  <si>
    <t>Ja</t>
  </si>
  <si>
    <t>Jaarlijks afgenomen hoeveelheid aardgas</t>
  </si>
  <si>
    <t>€/m3</t>
  </si>
  <si>
    <t>Nee</t>
  </si>
  <si>
    <t>&lt;=170.000 m3</t>
  </si>
  <si>
    <t>170.000-1.000.000 m3</t>
  </si>
  <si>
    <t>U maakt gebruik van de standaard energietarieven (excl. BTW)</t>
  </si>
  <si>
    <t>1.000.000-10.000.000 m3</t>
  </si>
  <si>
    <t>U maakt gebruik van de bedrijfsspecifieke energietarieven (excl. BTW)</t>
  </si>
  <si>
    <t>&gt; 10.000.000 m3</t>
  </si>
  <si>
    <t>Zelf opgegeven energietarieven</t>
  </si>
  <si>
    <t>Jaarlijks afgenomen netto hoeveelheid elektriciteit</t>
  </si>
  <si>
    <t>€/kwh</t>
  </si>
  <si>
    <t>Vul alle geel gemarkeerde cellen in!</t>
  </si>
  <si>
    <t>&lt;=10.000 kwh</t>
  </si>
  <si>
    <t>10.000-50.000 kwh</t>
  </si>
  <si>
    <t>50.000-10.000.000 kwh</t>
  </si>
  <si>
    <t>&gt; 10.000.000 kwh</t>
  </si>
  <si>
    <t>Jaarlijks afgenomen netto hoeveelheid warmte</t>
  </si>
  <si>
    <t>€/GJ</t>
  </si>
  <si>
    <t>&lt;= 4.830 GJ</t>
  </si>
  <si>
    <t>4.830 GJ - 28.409 GJ</t>
  </si>
  <si>
    <t>28.409 GJ - 284.091</t>
  </si>
  <si>
    <t>&gt; 284.091 GJ</t>
  </si>
  <si>
    <t>Hulpmiddel ter bepaling van de terugverdientijd</t>
  </si>
  <si>
    <t>Let op: alle bedragen zijn exclusief BTW</t>
  </si>
  <si>
    <t xml:space="preserve">Berekening meerinvestering [€] </t>
  </si>
  <si>
    <t>Investering VEKI-project</t>
  </si>
  <si>
    <t>Aardgasverbruik</t>
  </si>
  <si>
    <t>Investering nulscenario</t>
  </si>
  <si>
    <t>Verbruik nulscenario</t>
  </si>
  <si>
    <t>Verbruik na investering VEKI-project</t>
  </si>
  <si>
    <t>Meerinvestering</t>
  </si>
  <si>
    <t>cum.</t>
  </si>
  <si>
    <t>&gt; 10 mln.</t>
  </si>
  <si>
    <t>m3</t>
  </si>
  <si>
    <t>Jaarlijkse besparing op energiekosten [€/jr.]</t>
  </si>
  <si>
    <t>Nulscenario</t>
  </si>
  <si>
    <t>VEKI-project</t>
  </si>
  <si>
    <t>Besparing</t>
  </si>
  <si>
    <t>Gas</t>
  </si>
  <si>
    <t>Cum. kosten €</t>
  </si>
  <si>
    <t>Elektriciteit</t>
  </si>
  <si>
    <t>Warmte</t>
  </si>
  <si>
    <t>Alternatieve energiedrager(s): vul in welke!</t>
  </si>
  <si>
    <t>Totaal</t>
  </si>
  <si>
    <t>Elektriciteitsverbruik</t>
  </si>
  <si>
    <t>&gt; 10 GWh</t>
  </si>
  <si>
    <t>Saldo van overige jaarlijkse kosten en baten   [€/jr.]</t>
  </si>
  <si>
    <t>Verschil</t>
  </si>
  <si>
    <t>kWh</t>
  </si>
  <si>
    <t>Beheer en onderhoudskosten</t>
  </si>
  <si>
    <t>Afvalkosten</t>
  </si>
  <si>
    <t>Grond- en hulpstofkosten</t>
  </si>
  <si>
    <t>CO2-kosten voor bedrijven die vallen onder Hoofdstuk VIB. CO2-heffing industrie van de Wet Belastingen op milieugrondslag</t>
  </si>
  <si>
    <t>Kosten voor waterverbruik</t>
  </si>
  <si>
    <t>Productopbrengsten</t>
  </si>
  <si>
    <t>Warmteverbruik</t>
  </si>
  <si>
    <t>Saldo</t>
  </si>
  <si>
    <t>&gt; 284.091</t>
  </si>
  <si>
    <t xml:space="preserve">Jaarlijkse kostenbesparing </t>
  </si>
  <si>
    <t>GJ</t>
  </si>
  <si>
    <t>Financieringskosten</t>
  </si>
  <si>
    <t>Gemiddeld jaarlijkse kosten voor de financiering van de meerinvestering  [€/jr]</t>
  </si>
  <si>
    <t>Kosten voor de financiering van de meerinvestering [€]</t>
  </si>
  <si>
    <t>Conversietabel energiedragers</t>
  </si>
  <si>
    <t>Nm3-eq</t>
  </si>
  <si>
    <t>Terugverdientijd</t>
  </si>
  <si>
    <t>jr.</t>
  </si>
  <si>
    <t>1 ltr. huisbrandolie</t>
  </si>
  <si>
    <t>1 ton stookolie</t>
  </si>
  <si>
    <t>1 ton steenkool</t>
  </si>
  <si>
    <t>1 ltr. vloeibaar propaan</t>
  </si>
  <si>
    <t>1 MJ warmte</t>
  </si>
  <si>
    <t>1 ltr. diesel</t>
  </si>
  <si>
    <t>1 ltr. benzine</t>
  </si>
  <si>
    <t xml:space="preserve">Let op: voor andere brandstoffen geldt deling door onderste verbrandingswaarde van de brandstof met 31,65 MJ/Nm3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</si>
</sst>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[$-413]d\ mmmm\ 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3"/>
      <color indexed="9"/>
      <name val="Verdana"/>
      <family val="2"/>
    </font>
    <font>
      <sz val="10"/>
      <name val="Verdana"/>
      <family val="2"/>
    </font>
    <font>
      <sz val="10"/>
      <color indexed="9"/>
      <name val="Verdana"/>
      <family val="2"/>
    </font>
    <font>
      <b/>
      <sz val="14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7"/>
      <color rgb="FF154273"/>
      <name val="Arial"/>
      <family val="2"/>
    </font>
    <font>
      <u/>
      <sz val="16"/>
      <color theme="10"/>
      <name val="Calibri"/>
      <family val="2"/>
      <scheme val="minor"/>
    </font>
    <font>
      <sz val="9"/>
      <color rgb="FFFF0000"/>
      <name val="Verdana"/>
      <family val="2"/>
    </font>
    <font>
      <b/>
      <sz val="14"/>
      <color theme="1"/>
      <name val="Verdana"/>
      <family val="2"/>
    </font>
    <font>
      <b/>
      <sz val="11"/>
      <name val="Calibri"/>
      <family val="2"/>
      <scheme val="minor"/>
    </font>
    <font>
      <b/>
      <sz val="14"/>
      <color rgb="FF000000"/>
      <name val="Verdana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5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7A"/>
        <bgColor indexed="64"/>
      </patternFill>
    </fill>
    <fill>
      <patternFill patternType="solid">
        <fgColor rgb="FFFAFA7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4" borderId="28" applyNumberFormat="0" applyAlignment="0" applyProtection="0"/>
    <xf numFmtId="0" fontId="11" fillId="0" borderId="0" applyNumberFormat="0" applyFill="0" applyBorder="0" applyAlignment="0" applyProtection="0"/>
  </cellStyleXfs>
  <cellXfs count="193">
    <xf numFmtId="0" fontId="0" fillId="0" borderId="0" xfId="0"/>
    <xf numFmtId="0" fontId="0" fillId="3" borderId="5" xfId="0" applyFill="1" applyBorder="1"/>
    <xf numFmtId="0" fontId="0" fillId="3" borderId="6" xfId="0" applyFill="1" applyBorder="1"/>
    <xf numFmtId="0" fontId="0" fillId="0" borderId="7" xfId="0" applyBorder="1"/>
    <xf numFmtId="0" fontId="0" fillId="0" borderId="13" xfId="0" applyBorder="1"/>
    <xf numFmtId="0" fontId="0" fillId="3" borderId="19" xfId="0" applyFill="1" applyBorder="1"/>
    <xf numFmtId="0" fontId="0" fillId="0" borderId="0" xfId="0" applyAlignment="1">
      <alignment horizontal="right"/>
    </xf>
    <xf numFmtId="0" fontId="0" fillId="0" borderId="16" xfId="0" applyBorder="1"/>
    <xf numFmtId="0" fontId="0" fillId="3" borderId="23" xfId="0" applyFill="1" applyBorder="1"/>
    <xf numFmtId="0" fontId="0" fillId="0" borderId="24" xfId="0" applyBorder="1"/>
    <xf numFmtId="0" fontId="0" fillId="0" borderId="25" xfId="0" applyBorder="1"/>
    <xf numFmtId="0" fontId="0" fillId="3" borderId="26" xfId="0" applyFill="1" applyBorder="1" applyAlignment="1">
      <alignment horizontal="center"/>
    </xf>
    <xf numFmtId="0" fontId="0" fillId="0" borderId="9" xfId="0" applyBorder="1"/>
    <xf numFmtId="0" fontId="0" fillId="3" borderId="26" xfId="0" applyFill="1" applyBorder="1"/>
    <xf numFmtId="0" fontId="0" fillId="0" borderId="27" xfId="0" applyBorder="1"/>
    <xf numFmtId="0" fontId="0" fillId="6" borderId="4" xfId="0" applyFill="1" applyBorder="1"/>
    <xf numFmtId="0" fontId="0" fillId="0" borderId="31" xfId="0" applyBorder="1"/>
    <xf numFmtId="0" fontId="0" fillId="0" borderId="32" xfId="0" applyBorder="1"/>
    <xf numFmtId="0" fontId="0" fillId="0" borderId="14" xfId="0" applyBorder="1"/>
    <xf numFmtId="0" fontId="0" fillId="0" borderId="33" xfId="0" applyBorder="1"/>
    <xf numFmtId="0" fontId="0" fillId="0" borderId="34" xfId="0" applyBorder="1"/>
    <xf numFmtId="0" fontId="5" fillId="6" borderId="29" xfId="0" applyFont="1" applyFill="1" applyBorder="1" applyAlignment="1" applyProtection="1">
      <alignment horizontal="center"/>
      <protection hidden="1"/>
    </xf>
    <xf numFmtId="0" fontId="5" fillId="5" borderId="32" xfId="0" applyFont="1" applyFill="1" applyBorder="1" applyAlignment="1" applyProtection="1">
      <alignment horizontal="center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6" fillId="5" borderId="24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14" xfId="0" applyFont="1" applyFill="1" applyBorder="1" applyAlignment="1" applyProtection="1">
      <alignment horizontal="center"/>
      <protection hidden="1"/>
    </xf>
    <xf numFmtId="3" fontId="4" fillId="4" borderId="35" xfId="2" applyNumberFormat="1" applyBorder="1" applyProtection="1">
      <protection hidden="1"/>
    </xf>
    <xf numFmtId="3" fontId="4" fillId="4" borderId="36" xfId="2" applyNumberFormat="1" applyBorder="1" applyProtection="1">
      <protection hidden="1"/>
    </xf>
    <xf numFmtId="3" fontId="4" fillId="4" borderId="37" xfId="2" applyNumberFormat="1" applyBorder="1" applyProtection="1">
      <protection hidden="1"/>
    </xf>
    <xf numFmtId="165" fontId="0" fillId="0" borderId="4" xfId="1" applyNumberFormat="1" applyFont="1" applyBorder="1"/>
    <xf numFmtId="0" fontId="5" fillId="7" borderId="29" xfId="0" applyFont="1" applyFill="1" applyBorder="1" applyAlignment="1" applyProtection="1">
      <alignment horizontal="center"/>
      <protection hidden="1"/>
    </xf>
    <xf numFmtId="0" fontId="5" fillId="7" borderId="32" xfId="0" applyFont="1" applyFill="1" applyBorder="1" applyAlignment="1" applyProtection="1">
      <alignment horizontal="center"/>
      <protection hidden="1"/>
    </xf>
    <xf numFmtId="0" fontId="6" fillId="7" borderId="24" xfId="0" applyFont="1" applyFill="1" applyBorder="1" applyAlignment="1" applyProtection="1">
      <alignment horizontal="center"/>
      <protection hidden="1"/>
    </xf>
    <xf numFmtId="0" fontId="6" fillId="7" borderId="13" xfId="0" applyFont="1" applyFill="1" applyBorder="1" applyAlignment="1" applyProtection="1">
      <alignment horizontal="center"/>
      <protection hidden="1"/>
    </xf>
    <xf numFmtId="0" fontId="6" fillId="7" borderId="0" xfId="0" applyFont="1" applyFill="1" applyAlignment="1" applyProtection="1">
      <alignment horizontal="center"/>
      <protection hidden="1"/>
    </xf>
    <xf numFmtId="0" fontId="6" fillId="7" borderId="14" xfId="0" applyFont="1" applyFill="1" applyBorder="1" applyAlignment="1" applyProtection="1">
      <alignment horizontal="center"/>
      <protection hidden="1"/>
    </xf>
    <xf numFmtId="0" fontId="0" fillId="7" borderId="4" xfId="0" applyFill="1" applyBorder="1"/>
    <xf numFmtId="0" fontId="0" fillId="0" borderId="23" xfId="0" applyBorder="1"/>
    <xf numFmtId="0" fontId="5" fillId="8" borderId="29" xfId="0" applyFont="1" applyFill="1" applyBorder="1" applyAlignment="1" applyProtection="1">
      <alignment horizontal="center"/>
      <protection hidden="1"/>
    </xf>
    <xf numFmtId="3" fontId="2" fillId="0" borderId="17" xfId="0" applyNumberFormat="1" applyFont="1" applyBorder="1"/>
    <xf numFmtId="3" fontId="2" fillId="0" borderId="21" xfId="0" applyNumberFormat="1" applyFont="1" applyBorder="1"/>
    <xf numFmtId="0" fontId="2" fillId="0" borderId="0" xfId="0" applyFont="1"/>
    <xf numFmtId="3" fontId="2" fillId="0" borderId="0" xfId="0" applyNumberFormat="1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0" fontId="0" fillId="0" borderId="1" xfId="0" applyBorder="1"/>
    <xf numFmtId="0" fontId="0" fillId="10" borderId="1" xfId="0" applyFill="1" applyBorder="1"/>
    <xf numFmtId="0" fontId="0" fillId="11" borderId="1" xfId="0" applyFill="1" applyBorder="1"/>
    <xf numFmtId="43" fontId="0" fillId="0" borderId="25" xfId="1" applyFont="1" applyBorder="1"/>
    <xf numFmtId="0" fontId="0" fillId="10" borderId="40" xfId="0" applyFill="1" applyBorder="1"/>
    <xf numFmtId="0" fontId="16" fillId="0" borderId="0" xfId="0" applyFont="1"/>
    <xf numFmtId="43" fontId="16" fillId="0" borderId="1" xfId="1" applyFont="1" applyBorder="1"/>
    <xf numFmtId="0" fontId="0" fillId="0" borderId="29" xfId="0" applyBorder="1"/>
    <xf numFmtId="0" fontId="0" fillId="3" borderId="41" xfId="0" applyFill="1" applyBorder="1" applyAlignment="1">
      <alignment horizontal="center"/>
    </xf>
    <xf numFmtId="43" fontId="16" fillId="0" borderId="1" xfId="1" applyFont="1" applyBorder="1" applyProtection="1"/>
    <xf numFmtId="0" fontId="2" fillId="0" borderId="21" xfId="0" applyFont="1" applyBorder="1"/>
    <xf numFmtId="0" fontId="14" fillId="0" borderId="0" xfId="0" applyFont="1" applyAlignment="1">
      <alignment horizontal="right"/>
    </xf>
    <xf numFmtId="43" fontId="0" fillId="12" borderId="1" xfId="1" applyFont="1" applyFill="1" applyBorder="1" applyProtection="1">
      <protection locked="0"/>
    </xf>
    <xf numFmtId="0" fontId="0" fillId="0" borderId="0" xfId="0" applyAlignment="1">
      <alignment wrapText="1"/>
    </xf>
    <xf numFmtId="165" fontId="5" fillId="7" borderId="30" xfId="1" applyNumberFormat="1" applyFont="1" applyFill="1" applyBorder="1" applyAlignment="1" applyProtection="1">
      <alignment horizontal="center"/>
      <protection hidden="1"/>
    </xf>
    <xf numFmtId="165" fontId="5" fillId="7" borderId="31" xfId="1" applyNumberFormat="1" applyFont="1" applyFill="1" applyBorder="1" applyAlignment="1" applyProtection="1">
      <alignment horizontal="center"/>
      <protection hidden="1"/>
    </xf>
    <xf numFmtId="165" fontId="5" fillId="7" borderId="31" xfId="1" quotePrefix="1" applyNumberFormat="1" applyFont="1" applyFill="1" applyBorder="1" applyAlignment="1" applyProtection="1">
      <alignment horizontal="center"/>
      <protection hidden="1"/>
    </xf>
    <xf numFmtId="165" fontId="5" fillId="5" borderId="30" xfId="1" applyNumberFormat="1" applyFont="1" applyFill="1" applyBorder="1" applyAlignment="1" applyProtection="1">
      <alignment horizontal="center"/>
      <protection hidden="1"/>
    </xf>
    <xf numFmtId="165" fontId="5" fillId="5" borderId="31" xfId="1" applyNumberFormat="1" applyFont="1" applyFill="1" applyBorder="1" applyAlignment="1" applyProtection="1">
      <alignment horizontal="center"/>
      <protection hidden="1"/>
    </xf>
    <xf numFmtId="165" fontId="5" fillId="5" borderId="31" xfId="1" quotePrefix="1" applyNumberFormat="1" applyFont="1" applyFill="1" applyBorder="1" applyAlignment="1" applyProtection="1">
      <alignment horizontal="center"/>
      <protection hidden="1"/>
    </xf>
    <xf numFmtId="0" fontId="10" fillId="0" borderId="0" xfId="0" applyFont="1"/>
    <xf numFmtId="0" fontId="12" fillId="0" borderId="0" xfId="0" applyFont="1"/>
    <xf numFmtId="0" fontId="7" fillId="0" borderId="0" xfId="0" applyFont="1"/>
    <xf numFmtId="165" fontId="0" fillId="0" borderId="0" xfId="1" applyNumberFormat="1" applyFont="1" applyBorder="1"/>
    <xf numFmtId="43" fontId="0" fillId="0" borderId="0" xfId="1" applyFont="1" applyBorder="1"/>
    <xf numFmtId="0" fontId="0" fillId="0" borderId="0" xfId="0" applyProtection="1">
      <protection hidden="1"/>
    </xf>
    <xf numFmtId="3" fontId="0" fillId="0" borderId="2" xfId="0" applyNumberFormat="1" applyBorder="1" applyProtection="1">
      <protection hidden="1"/>
    </xf>
    <xf numFmtId="3" fontId="0" fillId="0" borderId="14" xfId="0" applyNumberFormat="1" applyBorder="1" applyProtection="1">
      <protection hidden="1"/>
    </xf>
    <xf numFmtId="3" fontId="0" fillId="0" borderId="1" xfId="0" applyNumberFormat="1" applyBorder="1" applyProtection="1">
      <protection hidden="1"/>
    </xf>
    <xf numFmtId="3" fontId="0" fillId="0" borderId="15" xfId="0" applyNumberFormat="1" applyBorder="1" applyProtection="1">
      <protection hidden="1"/>
    </xf>
    <xf numFmtId="3" fontId="2" fillId="0" borderId="17" xfId="0" applyNumberFormat="1" applyFont="1" applyBorder="1" applyProtection="1">
      <protection hidden="1"/>
    </xf>
    <xf numFmtId="3" fontId="2" fillId="0" borderId="18" xfId="0" applyNumberFormat="1" applyFont="1" applyBorder="1" applyProtection="1">
      <protection hidden="1"/>
    </xf>
    <xf numFmtId="3" fontId="0" fillId="0" borderId="20" xfId="0" applyNumberFormat="1" applyBorder="1" applyProtection="1">
      <protection hidden="1"/>
    </xf>
    <xf numFmtId="3" fontId="0" fillId="0" borderId="8" xfId="0" applyNumberFormat="1" applyBorder="1" applyProtection="1">
      <protection hidden="1"/>
    </xf>
    <xf numFmtId="3" fontId="2" fillId="0" borderId="22" xfId="0" applyNumberFormat="1" applyFont="1" applyBorder="1" applyProtection="1">
      <protection hidden="1"/>
    </xf>
    <xf numFmtId="3" fontId="2" fillId="0" borderId="38" xfId="0" applyNumberFormat="1" applyFont="1" applyBorder="1" applyProtection="1">
      <protection hidden="1"/>
    </xf>
    <xf numFmtId="3" fontId="2" fillId="0" borderId="20" xfId="0" applyNumberFormat="1" applyFont="1" applyBorder="1" applyProtection="1">
      <protection hidden="1"/>
    </xf>
    <xf numFmtId="3" fontId="2" fillId="0" borderId="10" xfId="0" applyNumberFormat="1" applyFont="1" applyBorder="1" applyProtection="1">
      <protection hidden="1"/>
    </xf>
    <xf numFmtId="0" fontId="0" fillId="0" borderId="3" xfId="0" applyBorder="1"/>
    <xf numFmtId="0" fontId="2" fillId="0" borderId="33" xfId="0" applyFont="1" applyBorder="1"/>
    <xf numFmtId="0" fontId="0" fillId="9" borderId="19" xfId="0" applyFill="1" applyBorder="1"/>
    <xf numFmtId="0" fontId="7" fillId="0" borderId="31" xfId="0" applyFont="1" applyBorder="1"/>
    <xf numFmtId="0" fontId="11" fillId="0" borderId="0" xfId="3" applyBorder="1"/>
    <xf numFmtId="0" fontId="17" fillId="0" borderId="0" xfId="0" applyFont="1"/>
    <xf numFmtId="0" fontId="12" fillId="0" borderId="9" xfId="0" applyFont="1" applyBorder="1"/>
    <xf numFmtId="0" fontId="11" fillId="0" borderId="0" xfId="3"/>
    <xf numFmtId="0" fontId="19" fillId="0" borderId="33" xfId="0" applyFont="1" applyBorder="1"/>
    <xf numFmtId="0" fontId="0" fillId="0" borderId="44" xfId="0" applyBorder="1"/>
    <xf numFmtId="0" fontId="21" fillId="0" borderId="38" xfId="0" applyFont="1" applyBorder="1" applyAlignment="1">
      <alignment horizontal="right" vertical="center"/>
    </xf>
    <xf numFmtId="0" fontId="0" fillId="0" borderId="45" xfId="0" applyBorder="1"/>
    <xf numFmtId="0" fontId="18" fillId="0" borderId="13" xfId="0" applyFont="1" applyBorder="1" applyAlignment="1">
      <alignment horizontal="left" vertical="center" indent="4"/>
    </xf>
    <xf numFmtId="0" fontId="22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5" fillId="11" borderId="29" xfId="0" applyFont="1" applyFill="1" applyBorder="1" applyAlignment="1" applyProtection="1">
      <alignment horizontal="center"/>
      <protection hidden="1"/>
    </xf>
    <xf numFmtId="165" fontId="5" fillId="11" borderId="30" xfId="1" applyNumberFormat="1" applyFont="1" applyFill="1" applyBorder="1" applyAlignment="1" applyProtection="1">
      <alignment horizontal="center"/>
      <protection hidden="1"/>
    </xf>
    <xf numFmtId="165" fontId="5" fillId="11" borderId="31" xfId="1" applyNumberFormat="1" applyFont="1" applyFill="1" applyBorder="1" applyAlignment="1" applyProtection="1">
      <alignment horizontal="center"/>
      <protection hidden="1"/>
    </xf>
    <xf numFmtId="165" fontId="5" fillId="11" borderId="31" xfId="1" quotePrefix="1" applyNumberFormat="1" applyFont="1" applyFill="1" applyBorder="1" applyAlignment="1" applyProtection="1">
      <alignment horizontal="center"/>
      <protection hidden="1"/>
    </xf>
    <xf numFmtId="0" fontId="5" fillId="11" borderId="32" xfId="0" applyFont="1" applyFill="1" applyBorder="1" applyAlignment="1" applyProtection="1">
      <alignment horizontal="center"/>
      <protection hidden="1"/>
    </xf>
    <xf numFmtId="0" fontId="6" fillId="11" borderId="24" xfId="0" applyFont="1" applyFill="1" applyBorder="1" applyAlignment="1" applyProtection="1">
      <alignment horizontal="center"/>
      <protection hidden="1"/>
    </xf>
    <xf numFmtId="0" fontId="6" fillId="11" borderId="13" xfId="0" applyFont="1" applyFill="1" applyBorder="1" applyAlignment="1" applyProtection="1">
      <alignment horizontal="center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6" fillId="11" borderId="14" xfId="0" applyFont="1" applyFill="1" applyBorder="1" applyAlignment="1" applyProtection="1">
      <alignment horizontal="center"/>
      <protection hidden="1"/>
    </xf>
    <xf numFmtId="0" fontId="0" fillId="11" borderId="4" xfId="0" applyFill="1" applyBorder="1"/>
    <xf numFmtId="3" fontId="0" fillId="0" borderId="47" xfId="0" applyNumberFormat="1" applyBorder="1" applyProtection="1">
      <protection hidden="1"/>
    </xf>
    <xf numFmtId="0" fontId="0" fillId="0" borderId="46" xfId="0" applyBorder="1"/>
    <xf numFmtId="0" fontId="23" fillId="0" borderId="33" xfId="3" applyFont="1" applyBorder="1"/>
    <xf numFmtId="2" fontId="20" fillId="13" borderId="34" xfId="0" applyNumberFormat="1" applyFont="1" applyFill="1" applyBorder="1" applyAlignment="1">
      <alignment horizontal="right" vertical="center"/>
    </xf>
    <xf numFmtId="2" fontId="20" fillId="12" borderId="34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wrapText="1"/>
    </xf>
    <xf numFmtId="0" fontId="11" fillId="0" borderId="0" xfId="3" applyBorder="1" applyAlignment="1">
      <alignment vertical="center"/>
    </xf>
    <xf numFmtId="0" fontId="11" fillId="0" borderId="14" xfId="3" applyBorder="1"/>
    <xf numFmtId="0" fontId="11" fillId="0" borderId="33" xfId="3" applyBorder="1"/>
    <xf numFmtId="2" fontId="20" fillId="14" borderId="34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vertical="top" wrapText="1"/>
    </xf>
    <xf numFmtId="0" fontId="24" fillId="0" borderId="14" xfId="0" applyFont="1" applyBorder="1" applyAlignment="1">
      <alignment horizontal="left" vertical="center" wrapText="1"/>
    </xf>
    <xf numFmtId="43" fontId="0" fillId="0" borderId="0" xfId="1" applyFont="1" applyFill="1" applyBorder="1" applyProtection="1"/>
    <xf numFmtId="0" fontId="5" fillId="0" borderId="0" xfId="0" applyFont="1" applyAlignment="1">
      <alignment vertical="center" wrapText="1"/>
    </xf>
    <xf numFmtId="0" fontId="25" fillId="0" borderId="0" xfId="0" applyFont="1"/>
    <xf numFmtId="17" fontId="0" fillId="0" borderId="0" xfId="0" applyNumberFormat="1"/>
    <xf numFmtId="0" fontId="1" fillId="0" borderId="0" xfId="0" applyFont="1"/>
    <xf numFmtId="0" fontId="2" fillId="0" borderId="31" xfId="0" applyFont="1" applyBorder="1"/>
    <xf numFmtId="0" fontId="26" fillId="0" borderId="49" xfId="0" applyFont="1" applyBorder="1"/>
    <xf numFmtId="0" fontId="2" fillId="0" borderId="49" xfId="0" applyFont="1" applyBorder="1"/>
    <xf numFmtId="0" fontId="24" fillId="0" borderId="48" xfId="0" applyFont="1" applyBorder="1" applyAlignment="1">
      <alignment horizontal="left" vertical="center" wrapText="1"/>
    </xf>
    <xf numFmtId="0" fontId="12" fillId="0" borderId="52" xfId="0" applyFont="1" applyBorder="1" applyAlignment="1">
      <alignment vertical="top" wrapText="1"/>
    </xf>
    <xf numFmtId="0" fontId="15" fillId="15" borderId="50" xfId="0" applyFont="1" applyFill="1" applyBorder="1" applyAlignment="1" applyProtection="1">
      <alignment horizontal="center"/>
      <protection locked="0"/>
    </xf>
    <xf numFmtId="0" fontId="0" fillId="2" borderId="30" xfId="0" applyFill="1" applyBorder="1"/>
    <xf numFmtId="0" fontId="0" fillId="2" borderId="31" xfId="0" applyFill="1" applyBorder="1"/>
    <xf numFmtId="0" fontId="0" fillId="2" borderId="53" xfId="0" applyFill="1" applyBorder="1" applyAlignment="1">
      <alignment horizontal="center"/>
    </xf>
    <xf numFmtId="0" fontId="2" fillId="0" borderId="54" xfId="0" applyFont="1" applyBorder="1"/>
    <xf numFmtId="0" fontId="2" fillId="0" borderId="55" xfId="0" applyFont="1" applyBorder="1"/>
    <xf numFmtId="164" fontId="2" fillId="0" borderId="56" xfId="0" applyNumberFormat="1" applyFont="1" applyBorder="1" applyProtection="1">
      <protection hidden="1"/>
    </xf>
    <xf numFmtId="0" fontId="0" fillId="9" borderId="57" xfId="0" applyFill="1" applyBorder="1"/>
    <xf numFmtId="0" fontId="0" fillId="16" borderId="1" xfId="0" applyFill="1" applyBorder="1"/>
    <xf numFmtId="0" fontId="0" fillId="16" borderId="1" xfId="0" applyFill="1" applyBorder="1" applyProtection="1">
      <protection hidden="1"/>
    </xf>
    <xf numFmtId="2" fontId="0" fillId="16" borderId="1" xfId="0" applyNumberFormat="1" applyFill="1" applyBorder="1" applyProtection="1">
      <protection hidden="1"/>
    </xf>
    <xf numFmtId="0" fontId="2" fillId="12" borderId="0" xfId="0" applyFont="1" applyFill="1"/>
    <xf numFmtId="0" fontId="0" fillId="0" borderId="48" xfId="0" applyBorder="1"/>
    <xf numFmtId="0" fontId="0" fillId="0" borderId="59" xfId="0" applyBorder="1"/>
    <xf numFmtId="0" fontId="0" fillId="0" borderId="60" xfId="0" applyBorder="1"/>
    <xf numFmtId="0" fontId="2" fillId="0" borderId="59" xfId="0" applyFont="1" applyBorder="1"/>
    <xf numFmtId="0" fontId="2" fillId="0" borderId="61" xfId="0" applyFont="1" applyBorder="1"/>
    <xf numFmtId="0" fontId="0" fillId="12" borderId="1" xfId="0" applyFill="1" applyBorder="1" applyAlignment="1" applyProtection="1">
      <alignment wrapText="1"/>
      <protection locked="0"/>
    </xf>
    <xf numFmtId="166" fontId="0" fillId="12" borderId="51" xfId="0" applyNumberFormat="1" applyFill="1" applyBorder="1" applyAlignment="1" applyProtection="1">
      <alignment horizontal="left" wrapText="1"/>
      <protection locked="0"/>
    </xf>
    <xf numFmtId="0" fontId="2" fillId="0" borderId="30" xfId="0" applyFont="1" applyBorder="1"/>
    <xf numFmtId="0" fontId="2" fillId="3" borderId="5" xfId="0" applyFont="1" applyFill="1" applyBorder="1"/>
    <xf numFmtId="0" fontId="2" fillId="3" borderId="19" xfId="0" applyFont="1" applyFill="1" applyBorder="1"/>
    <xf numFmtId="0" fontId="2" fillId="3" borderId="11" xfId="0" applyFont="1" applyFill="1" applyBorder="1"/>
    <xf numFmtId="0" fontId="2" fillId="3" borderId="6" xfId="0" applyFont="1" applyFill="1" applyBorder="1"/>
    <xf numFmtId="0" fontId="2" fillId="3" borderId="12" xfId="0" applyFont="1" applyFill="1" applyBorder="1"/>
    <xf numFmtId="0" fontId="2" fillId="9" borderId="54" xfId="0" applyFont="1" applyFill="1" applyBorder="1"/>
    <xf numFmtId="0" fontId="2" fillId="9" borderId="58" xfId="0" applyFont="1" applyFill="1" applyBorder="1"/>
    <xf numFmtId="0" fontId="2" fillId="10" borderId="1" xfId="0" applyFont="1" applyFill="1" applyBorder="1"/>
    <xf numFmtId="0" fontId="2" fillId="10" borderId="40" xfId="0" applyFont="1" applyFill="1" applyBorder="1"/>
    <xf numFmtId="0" fontId="2" fillId="10" borderId="1" xfId="0" applyFont="1" applyFill="1" applyBorder="1" applyAlignment="1">
      <alignment wrapText="1"/>
    </xf>
    <xf numFmtId="0" fontId="2" fillId="10" borderId="62" xfId="0" applyFont="1" applyFill="1" applyBorder="1" applyAlignment="1">
      <alignment wrapText="1"/>
    </xf>
    <xf numFmtId="3" fontId="0" fillId="17" borderId="8" xfId="0" applyNumberFormat="1" applyFill="1" applyBorder="1" applyProtection="1">
      <protection locked="0"/>
    </xf>
    <xf numFmtId="3" fontId="0" fillId="18" borderId="8" xfId="0" applyNumberFormat="1" applyFill="1" applyBorder="1" applyProtection="1">
      <protection locked="0"/>
    </xf>
    <xf numFmtId="0" fontId="0" fillId="18" borderId="40" xfId="0" applyFill="1" applyBorder="1" applyProtection="1">
      <protection locked="0"/>
    </xf>
    <xf numFmtId="3" fontId="0" fillId="18" borderId="1" xfId="0" applyNumberFormat="1" applyFill="1" applyBorder="1" applyProtection="1">
      <protection locked="0"/>
    </xf>
    <xf numFmtId="3" fontId="4" fillId="18" borderId="35" xfId="2" applyNumberFormat="1" applyFill="1" applyBorder="1" applyProtection="1">
      <protection locked="0"/>
    </xf>
    <xf numFmtId="3" fontId="0" fillId="18" borderId="2" xfId="0" applyNumberFormat="1" applyFill="1" applyBorder="1" applyProtection="1">
      <protection locked="0"/>
    </xf>
    <xf numFmtId="3" fontId="0" fillId="18" borderId="0" xfId="0" applyNumberFormat="1" applyFill="1" applyProtection="1">
      <protection locked="0"/>
    </xf>
    <xf numFmtId="3" fontId="0" fillId="18" borderId="3" xfId="0" applyNumberFormat="1" applyFill="1" applyBorder="1" applyProtection="1">
      <protection locked="0"/>
    </xf>
    <xf numFmtId="3" fontId="0" fillId="18" borderId="39" xfId="0" applyNumberFormat="1" applyFill="1" applyBorder="1" applyProtection="1">
      <protection locked="0"/>
    </xf>
    <xf numFmtId="0" fontId="12" fillId="0" borderId="48" xfId="0" applyFont="1" applyBorder="1"/>
    <xf numFmtId="0" fontId="5" fillId="0" borderId="48" xfId="0" applyFont="1" applyBorder="1"/>
    <xf numFmtId="0" fontId="5" fillId="0" borderId="0" xfId="0" applyFont="1"/>
    <xf numFmtId="0" fontId="11" fillId="0" borderId="0" xfId="3" applyFill="1" applyBorder="1" applyAlignment="1" applyProtection="1">
      <alignment horizontal="left"/>
    </xf>
    <xf numFmtId="0" fontId="5" fillId="0" borderId="48" xfId="0" applyFont="1" applyBorder="1" applyAlignment="1">
      <alignment vertical="top"/>
    </xf>
    <xf numFmtId="0" fontId="5" fillId="0" borderId="0" xfId="0" applyFont="1" applyAlignment="1">
      <alignment vertical="top"/>
    </xf>
    <xf numFmtId="0" fontId="27" fillId="0" borderId="0" xfId="0" applyFont="1"/>
    <xf numFmtId="0" fontId="0" fillId="0" borderId="0" xfId="0"/>
    <xf numFmtId="0" fontId="20" fillId="0" borderId="23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</cellXfs>
  <cellStyles count="4">
    <cellStyle name="Berekening" xfId="2" builtinId="22"/>
    <cellStyle name="Hyperlink" xfId="3" builtinId="8"/>
    <cellStyle name="Komma" xfId="1" builtinId="3"/>
    <cellStyle name="Standaard" xfId="0" builtinId="0"/>
  </cellStyles>
  <dxfs count="5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AFA7F"/>
      <color rgb="FFF7F779"/>
      <color rgb="FFFAFA7A"/>
      <color rgb="FFFAFA75"/>
      <color rgb="FFFFFF5E"/>
      <color rgb="FF0000FF"/>
      <color rgb="FFD9E1F2"/>
      <color rgb="FFED7D31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13</xdr:col>
      <xdr:colOff>123825</xdr:colOff>
      <xdr:row>8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FBF8635-BE3B-406A-A122-DC626FF5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3054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tten.overheid.nl/BWBR0035474" TargetMode="External"/><Relationship Id="rId2" Type="http://schemas.openxmlformats.org/officeDocument/2006/relationships/hyperlink" Target="https://www.rvo.nl/subsidies-regelingen/klimaatinvesteringen-industrie" TargetMode="External"/><Relationship Id="rId1" Type="http://schemas.openxmlformats.org/officeDocument/2006/relationships/hyperlink" Target="https://www.rvo.nl/subsidies-financiering/veki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etten.overheid.nl/BWBR004552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1144-9623-44DC-B36B-87A8E77E1947}">
  <sheetPr codeName="Blad1">
    <tabColor rgb="FF00B0F0"/>
  </sheetPr>
  <dimension ref="A1:AA45"/>
  <sheetViews>
    <sheetView showGridLines="0" tabSelected="1" zoomScale="110" zoomScaleNormal="110" workbookViewId="0">
      <selection activeCell="K21" sqref="K21"/>
    </sheetView>
  </sheetViews>
  <sheetFormatPr defaultColWidth="9.140625" defaultRowHeight="15" x14ac:dyDescent="0.25"/>
  <cols>
    <col min="1" max="2" width="3.7109375" customWidth="1"/>
    <col min="3" max="3" width="26.140625" customWidth="1"/>
    <col min="5" max="15" width="8.7109375" customWidth="1"/>
    <col min="16" max="16" width="3.7109375" customWidth="1"/>
  </cols>
  <sheetData>
    <row r="1" spans="2:15" ht="9.6" customHeight="1" x14ac:dyDescent="0.25"/>
    <row r="2" spans="2:15" ht="7.9" customHeight="1" x14ac:dyDescent="0.25"/>
    <row r="3" spans="2:15" ht="20.25" customHeight="1" x14ac:dyDescent="0.25">
      <c r="B3" s="68" t="s">
        <v>0</v>
      </c>
    </row>
    <row r="4" spans="2:15" ht="18" x14ac:dyDescent="0.25">
      <c r="B4" s="125" t="s">
        <v>1</v>
      </c>
    </row>
    <row r="5" spans="2:15" x14ac:dyDescent="0.25">
      <c r="B5" s="126" t="s">
        <v>2</v>
      </c>
    </row>
    <row r="8" spans="2:15" x14ac:dyDescent="0.25">
      <c r="B8" t="s">
        <v>3</v>
      </c>
    </row>
    <row r="9" spans="2:15" x14ac:dyDescent="0.25">
      <c r="B9" s="180" t="s">
        <v>4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</row>
    <row r="10" spans="2:15" hidden="1" x14ac:dyDescent="0.25"/>
    <row r="11" spans="2:15" hidden="1" x14ac:dyDescent="0.25">
      <c r="B11" s="43" t="s">
        <v>5</v>
      </c>
    </row>
    <row r="12" spans="2:15" hidden="1" x14ac:dyDescent="0.25">
      <c r="B12" s="69" t="s">
        <v>6</v>
      </c>
    </row>
    <row r="13" spans="2:15" hidden="1" x14ac:dyDescent="0.25">
      <c r="B13" s="69" t="s">
        <v>7</v>
      </c>
    </row>
    <row r="14" spans="2:15" hidden="1" x14ac:dyDescent="0.25">
      <c r="B14" s="69" t="s">
        <v>8</v>
      </c>
    </row>
    <row r="15" spans="2:15" hidden="1" x14ac:dyDescent="0.25">
      <c r="B15" s="69" t="s">
        <v>9</v>
      </c>
    </row>
    <row r="16" spans="2:15" hidden="1" x14ac:dyDescent="0.25">
      <c r="B16" s="69" t="s">
        <v>10</v>
      </c>
    </row>
    <row r="17" spans="2:20" hidden="1" x14ac:dyDescent="0.25">
      <c r="B17" s="69" t="s">
        <v>11</v>
      </c>
    </row>
    <row r="18" spans="2:20" hidden="1" x14ac:dyDescent="0.25">
      <c r="B18" s="69" t="s">
        <v>12</v>
      </c>
    </row>
    <row r="19" spans="2:20" x14ac:dyDescent="0.25">
      <c r="B19" s="69"/>
    </row>
    <row r="20" spans="2:20" x14ac:dyDescent="0.25">
      <c r="B20" s="69" t="s">
        <v>13</v>
      </c>
    </row>
    <row r="21" spans="2:20" x14ac:dyDescent="0.25">
      <c r="B21" s="69" t="s">
        <v>14</v>
      </c>
    </row>
    <row r="22" spans="2:20" ht="15.75" thickBot="1" x14ac:dyDescent="0.3">
      <c r="B22" s="69"/>
    </row>
    <row r="23" spans="2:20" x14ac:dyDescent="0.25">
      <c r="B23" s="130" t="s">
        <v>15</v>
      </c>
      <c r="C23" s="12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</row>
    <row r="24" spans="2:20" ht="61.5" customHeight="1" x14ac:dyDescent="0.25">
      <c r="B24" s="185" t="s">
        <v>16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21"/>
    </row>
    <row r="25" spans="2:20" ht="15" customHeight="1" x14ac:dyDescent="0.25">
      <c r="B25" s="131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2"/>
    </row>
    <row r="26" spans="2:20" ht="22.5" customHeight="1" x14ac:dyDescent="0.25">
      <c r="B26" s="187" t="s">
        <v>17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22"/>
    </row>
    <row r="27" spans="2:20" ht="18.75" customHeight="1" x14ac:dyDescent="0.25">
      <c r="B27" s="189" t="s">
        <v>18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16"/>
    </row>
    <row r="28" spans="2:20" x14ac:dyDescent="0.25">
      <c r="B28" s="98"/>
      <c r="P28" s="18"/>
    </row>
    <row r="29" spans="2:20" ht="15.75" thickBot="1" x14ac:dyDescent="0.3">
      <c r="B29" s="4"/>
      <c r="C29" s="183" t="s">
        <v>19</v>
      </c>
      <c r="D29" s="184"/>
      <c r="E29" s="96">
        <v>2026</v>
      </c>
      <c r="F29" s="96">
        <v>2027</v>
      </c>
      <c r="G29" s="96">
        <v>2028</v>
      </c>
      <c r="H29" s="96">
        <v>2029</v>
      </c>
      <c r="I29" s="96">
        <v>2030</v>
      </c>
      <c r="J29" s="96">
        <v>2031</v>
      </c>
      <c r="K29" s="96">
        <v>2032</v>
      </c>
      <c r="L29" s="96">
        <v>2033</v>
      </c>
      <c r="M29" s="96">
        <v>2034</v>
      </c>
      <c r="N29" s="96">
        <v>2035</v>
      </c>
      <c r="O29" s="96">
        <v>2036</v>
      </c>
      <c r="P29" s="18"/>
    </row>
    <row r="30" spans="2:20" ht="15.75" thickBot="1" x14ac:dyDescent="0.3">
      <c r="B30" s="4"/>
      <c r="C30" s="181" t="s">
        <v>20</v>
      </c>
      <c r="D30" s="182"/>
      <c r="E30" s="115">
        <v>78.67</v>
      </c>
      <c r="F30" s="115">
        <f t="shared" ref="F30:O30" si="0">E30</f>
        <v>78.67</v>
      </c>
      <c r="G30" s="115">
        <f t="shared" si="0"/>
        <v>78.67</v>
      </c>
      <c r="H30" s="115">
        <f t="shared" si="0"/>
        <v>78.67</v>
      </c>
      <c r="I30" s="115">
        <f t="shared" si="0"/>
        <v>78.67</v>
      </c>
      <c r="J30" s="115">
        <f t="shared" si="0"/>
        <v>78.67</v>
      </c>
      <c r="K30" s="115">
        <f t="shared" si="0"/>
        <v>78.67</v>
      </c>
      <c r="L30" s="115">
        <f t="shared" si="0"/>
        <v>78.67</v>
      </c>
      <c r="M30" s="115">
        <f t="shared" si="0"/>
        <v>78.67</v>
      </c>
      <c r="N30" s="115">
        <f t="shared" si="0"/>
        <v>78.67</v>
      </c>
      <c r="O30" s="115">
        <f t="shared" si="0"/>
        <v>78.67</v>
      </c>
      <c r="P30" s="18"/>
      <c r="T30" s="93"/>
    </row>
    <row r="31" spans="2:20" ht="15.75" thickBot="1" x14ac:dyDescent="0.3">
      <c r="B31" s="4"/>
      <c r="C31" s="181" t="s">
        <v>21</v>
      </c>
      <c r="D31" s="182"/>
      <c r="E31" s="120">
        <v>103.66</v>
      </c>
      <c r="F31" s="120">
        <v>153.32</v>
      </c>
      <c r="G31" s="120">
        <v>203.74</v>
      </c>
      <c r="H31" s="120">
        <v>254.16</v>
      </c>
      <c r="I31" s="120">
        <v>303.55</v>
      </c>
      <c r="J31" s="120">
        <f>I31+49.39</f>
        <v>352.94</v>
      </c>
      <c r="K31" s="120">
        <f t="shared" ref="K31:N31" si="1">J31+49.39</f>
        <v>402.33</v>
      </c>
      <c r="L31" s="120">
        <f t="shared" si="1"/>
        <v>451.71999999999997</v>
      </c>
      <c r="M31" s="120">
        <f t="shared" si="1"/>
        <v>501.10999999999996</v>
      </c>
      <c r="N31" s="120">
        <f t="shared" si="1"/>
        <v>550.5</v>
      </c>
      <c r="O31" s="120">
        <f>N31+49.39</f>
        <v>599.89</v>
      </c>
      <c r="P31" s="18"/>
      <c r="T31" s="93"/>
    </row>
    <row r="32" spans="2:20" ht="15.75" thickBot="1" x14ac:dyDescent="0.3">
      <c r="B32" s="4"/>
      <c r="C32" s="181" t="s">
        <v>22</v>
      </c>
      <c r="D32" s="182"/>
      <c r="E32" s="114">
        <v>79.42</v>
      </c>
      <c r="F32" s="114">
        <f t="shared" ref="F32:O32" si="2">E32</f>
        <v>79.42</v>
      </c>
      <c r="G32" s="114">
        <f t="shared" si="2"/>
        <v>79.42</v>
      </c>
      <c r="H32" s="114">
        <f t="shared" si="2"/>
        <v>79.42</v>
      </c>
      <c r="I32" s="114">
        <f t="shared" si="2"/>
        <v>79.42</v>
      </c>
      <c r="J32" s="114">
        <f t="shared" si="2"/>
        <v>79.42</v>
      </c>
      <c r="K32" s="114">
        <f t="shared" si="2"/>
        <v>79.42</v>
      </c>
      <c r="L32" s="114">
        <f t="shared" si="2"/>
        <v>79.42</v>
      </c>
      <c r="M32" s="114">
        <f t="shared" si="2"/>
        <v>79.42</v>
      </c>
      <c r="N32" s="114">
        <f t="shared" si="2"/>
        <v>79.42</v>
      </c>
      <c r="O32" s="114">
        <f t="shared" si="2"/>
        <v>79.42</v>
      </c>
      <c r="P32" s="18"/>
      <c r="T32" s="93"/>
    </row>
    <row r="33" spans="1:27" x14ac:dyDescent="0.25">
      <c r="B33" s="92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</row>
    <row r="34" spans="1:27" x14ac:dyDescent="0.25">
      <c r="B34" s="69"/>
    </row>
    <row r="35" spans="1:27" s="45" customFormat="1" ht="16.5" x14ac:dyDescent="0.25">
      <c r="A35" s="70"/>
      <c r="B35" s="129" t="s">
        <v>23</v>
      </c>
      <c r="C35" s="89"/>
      <c r="D35" s="89"/>
      <c r="E35" s="89"/>
      <c r="F35" s="89"/>
      <c r="G35" s="89"/>
      <c r="H35" s="89"/>
      <c r="I35" s="89"/>
      <c r="J35" s="16"/>
      <c r="K35" s="16"/>
      <c r="L35" s="16"/>
      <c r="M35" s="16"/>
      <c r="N35" s="16"/>
      <c r="O35" s="16"/>
      <c r="P35" s="17"/>
      <c r="Q35"/>
      <c r="R35"/>
      <c r="S35"/>
      <c r="T35"/>
      <c r="X35" s="46"/>
      <c r="Y35" s="46"/>
      <c r="Z35" s="46"/>
      <c r="AA35" s="46"/>
    </row>
    <row r="36" spans="1:27" x14ac:dyDescent="0.25">
      <c r="B36" s="173" t="s">
        <v>24</v>
      </c>
      <c r="C36" s="69"/>
      <c r="D36" s="127"/>
      <c r="E36" s="127"/>
      <c r="F36" s="127"/>
      <c r="G36" s="127"/>
      <c r="H36" s="117" t="s">
        <v>25</v>
      </c>
      <c r="I36" s="127"/>
      <c r="J36" s="127"/>
      <c r="K36" s="127"/>
      <c r="L36" s="127"/>
      <c r="M36" s="127"/>
      <c r="N36" s="127"/>
      <c r="P36" s="18"/>
    </row>
    <row r="37" spans="1:27" x14ac:dyDescent="0.25">
      <c r="B37" s="174" t="s">
        <v>26</v>
      </c>
      <c r="C37" s="175"/>
      <c r="D37" s="127"/>
      <c r="E37" s="127"/>
      <c r="F37" s="127"/>
      <c r="G37" s="127"/>
      <c r="H37" s="117" t="s">
        <v>27</v>
      </c>
      <c r="I37" s="127"/>
      <c r="J37" s="127"/>
      <c r="K37" s="127"/>
      <c r="L37" s="127"/>
      <c r="M37" s="127"/>
      <c r="N37" s="127"/>
      <c r="P37" s="18"/>
    </row>
    <row r="38" spans="1:27" x14ac:dyDescent="0.25">
      <c r="B38" s="174" t="s">
        <v>28</v>
      </c>
      <c r="C38" s="175"/>
      <c r="D38" s="175"/>
      <c r="E38" s="175"/>
      <c r="F38" s="175"/>
      <c r="G38" s="90"/>
      <c r="H38" s="90" t="s">
        <v>29</v>
      </c>
      <c r="I38" s="127"/>
      <c r="J38" s="127"/>
      <c r="K38" s="127"/>
      <c r="L38" s="127"/>
      <c r="M38" s="127"/>
      <c r="N38" s="127"/>
      <c r="P38" s="18"/>
    </row>
    <row r="39" spans="1:27" x14ac:dyDescent="0.25">
      <c r="B39" s="174" t="s">
        <v>30</v>
      </c>
      <c r="C39" s="175"/>
      <c r="D39" s="175"/>
      <c r="E39" s="175"/>
      <c r="F39" s="175"/>
      <c r="G39" s="90"/>
      <c r="H39" s="90" t="s">
        <v>31</v>
      </c>
      <c r="I39" s="176"/>
      <c r="J39" s="127"/>
      <c r="K39" s="127"/>
      <c r="L39" s="127"/>
      <c r="M39" s="127"/>
      <c r="N39" s="127"/>
      <c r="P39" s="18"/>
    </row>
    <row r="40" spans="1:27" x14ac:dyDescent="0.25">
      <c r="B40" s="174" t="s">
        <v>32</v>
      </c>
      <c r="C40" s="175"/>
      <c r="D40" s="175"/>
      <c r="E40" s="175"/>
      <c r="F40" s="175"/>
      <c r="G40" s="90"/>
      <c r="H40" s="90" t="s">
        <v>33</v>
      </c>
      <c r="I40" s="176"/>
      <c r="J40" s="127"/>
      <c r="K40" s="127"/>
      <c r="L40" s="127"/>
      <c r="M40" s="127"/>
      <c r="N40" s="127"/>
      <c r="P40" s="18"/>
    </row>
    <row r="41" spans="1:27" ht="15" customHeight="1" x14ac:dyDescent="0.25">
      <c r="B41" s="177" t="s">
        <v>34</v>
      </c>
      <c r="C41" s="178"/>
      <c r="D41" s="175"/>
      <c r="E41" s="175"/>
      <c r="F41" s="175"/>
      <c r="G41" s="175"/>
      <c r="H41" s="90" t="s">
        <v>35</v>
      </c>
      <c r="I41" s="90"/>
      <c r="J41" s="90"/>
      <c r="K41" s="90"/>
      <c r="L41" s="90"/>
      <c r="M41" s="90"/>
      <c r="N41" s="90"/>
      <c r="O41" s="90"/>
      <c r="P41" s="118"/>
    </row>
    <row r="42" spans="1:27" ht="19.899999999999999" customHeight="1" x14ac:dyDescent="0.35">
      <c r="B42" s="12"/>
      <c r="C42" s="19"/>
      <c r="D42" s="19"/>
      <c r="E42" s="19"/>
      <c r="F42" s="19"/>
      <c r="G42" s="19"/>
      <c r="H42" s="119"/>
      <c r="I42" s="113"/>
      <c r="J42" s="94"/>
      <c r="K42" s="19"/>
      <c r="L42" s="19"/>
      <c r="M42" s="19"/>
      <c r="N42" s="19"/>
      <c r="O42" s="19"/>
      <c r="P42" s="20"/>
    </row>
    <row r="45" spans="1:27" x14ac:dyDescent="0.25">
      <c r="M45" t="s">
        <v>36</v>
      </c>
    </row>
  </sheetData>
  <sheetProtection algorithmName="SHA-512" hashValue="YSuDc6UUmSEGZR2p8y3kcgg/iAN2EHNqCdHb7DHBgqQ7txzSivkLaKZgj8WwT5Ul+AqHetJ5ac8dLsc7geTX6Q==" saltValue="dKviXtl23zkL6bf7XcNmpw==" spinCount="100000" sheet="1" objects="1" scenarios="1" selectLockedCells="1"/>
  <mergeCells count="8">
    <mergeCell ref="B9:O9"/>
    <mergeCell ref="C32:D32"/>
    <mergeCell ref="C29:D29"/>
    <mergeCell ref="C30:D30"/>
    <mergeCell ref="C31:D31"/>
    <mergeCell ref="B24:O24"/>
    <mergeCell ref="B26:O26"/>
    <mergeCell ref="B27:O27"/>
  </mergeCells>
  <hyperlinks>
    <hyperlink ref="H38" r:id="rId1" display="https://www.rvo.nl/subsidies-financiering/veki" xr:uid="{B291D6DF-BCE8-4E4C-B861-B9EBBE549359}"/>
    <hyperlink ref="H39" r:id="rId2" display="https://www.rvo.nl/subsidies-regelingen/klimaatinvesteringen-industrie" xr:uid="{57488EE5-E4FD-44B4-8F0E-0B6F3A1D8264}"/>
    <hyperlink ref="H40" r:id="rId3" xr:uid="{80FE60A4-5EF9-4534-BF8E-10E4BAB30759}"/>
    <hyperlink ref="H36" r:id="rId4" xr:uid="{B8F2E675-13BD-4BA8-A727-2ACE0AE9D17F}"/>
  </hyperlinks>
  <pageMargins left="0.70866141732283472" right="0.70866141732283472" top="0.74803149606299213" bottom="0.74803149606299213" header="0.31496062992125984" footer="0.31496062992125984"/>
  <pageSetup paperSize="9" scale="60" orientation="landscape" r:id="rId5"/>
  <headerFooter>
    <oddFooter>&amp;L&amp;F&amp;C&amp;A&amp;R&amp;P van &amp;N</oddFooter>
  </headerFooter>
  <ignoredErrors>
    <ignoredError sqref="J31:O31" 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3722-CFDA-4D05-A8C8-38F83047B03E}">
  <sheetPr codeName="Blad2">
    <tabColor rgb="FF00B0F0"/>
    <pageSetUpPr fitToPage="1"/>
  </sheetPr>
  <dimension ref="C1:AK41"/>
  <sheetViews>
    <sheetView showGridLines="0" zoomScaleNormal="100" workbookViewId="0">
      <selection activeCell="E28" sqref="E28"/>
    </sheetView>
  </sheetViews>
  <sheetFormatPr defaultRowHeight="15" x14ac:dyDescent="0.25"/>
  <cols>
    <col min="1" max="1" width="3.42578125" customWidth="1"/>
    <col min="2" max="2" width="0" hidden="1" customWidth="1"/>
    <col min="3" max="3" width="6.42578125" hidden="1" customWidth="1"/>
    <col min="4" max="4" width="56.28515625" customWidth="1"/>
    <col min="5" max="5" width="15.7109375" customWidth="1"/>
    <col min="6" max="6" width="3.28515625" customWidth="1"/>
    <col min="7" max="7" width="3.85546875" hidden="1" customWidth="1"/>
    <col min="8" max="8" width="20" customWidth="1"/>
    <col min="10" max="10" width="16.5703125" customWidth="1"/>
    <col min="14" max="14" width="21.5703125" customWidth="1"/>
    <col min="19" max="19" width="14.85546875" customWidth="1"/>
    <col min="34" max="36" width="8.85546875" hidden="1" customWidth="1"/>
    <col min="37" max="37" width="9.140625" hidden="1" customWidth="1"/>
    <col min="38" max="41" width="9.140625" customWidth="1"/>
  </cols>
  <sheetData>
    <row r="1" spans="4:35" ht="18" x14ac:dyDescent="0.25">
      <c r="D1" s="179" t="s">
        <v>37</v>
      </c>
      <c r="H1">
        <f>'Voor u begint'!P3</f>
        <v>0</v>
      </c>
    </row>
    <row r="3" spans="4:35" ht="14.25" customHeight="1" x14ac:dyDescent="0.3">
      <c r="D3" s="150" t="s">
        <v>38</v>
      </c>
      <c r="E3" s="133"/>
    </row>
    <row r="4" spans="4:35" ht="14.25" customHeight="1" x14ac:dyDescent="0.3">
      <c r="D4" s="151" t="s">
        <v>39</v>
      </c>
      <c r="E4" s="133"/>
    </row>
    <row r="5" spans="4:35" ht="32.25" customHeight="1" x14ac:dyDescent="0.3">
      <c r="D5" s="132" t="s">
        <v>40</v>
      </c>
      <c r="E5" s="133"/>
      <c r="H5" s="61"/>
      <c r="AI5" t="s">
        <v>41</v>
      </c>
    </row>
    <row r="6" spans="4:35" ht="30.75" customHeight="1" x14ac:dyDescent="0.25">
      <c r="D6" s="52"/>
      <c r="E6" s="161" t="s">
        <v>42</v>
      </c>
      <c r="H6" s="163" t="s">
        <v>43</v>
      </c>
      <c r="AI6" s="53" t="s">
        <v>44</v>
      </c>
    </row>
    <row r="7" spans="4:35" x14ac:dyDescent="0.25">
      <c r="D7" s="50" t="s">
        <v>45</v>
      </c>
      <c r="E7" s="50" t="s">
        <v>46</v>
      </c>
      <c r="H7" s="50" t="s">
        <v>46</v>
      </c>
      <c r="AI7" s="53" t="s">
        <v>47</v>
      </c>
    </row>
    <row r="8" spans="4:35" x14ac:dyDescent="0.25">
      <c r="D8" s="48" t="s">
        <v>48</v>
      </c>
      <c r="E8" s="60"/>
      <c r="H8" s="57">
        <v>1.1599999999999999</v>
      </c>
    </row>
    <row r="9" spans="4:35" x14ac:dyDescent="0.25">
      <c r="D9" s="48" t="s">
        <v>49</v>
      </c>
      <c r="E9" s="60"/>
      <c r="H9" s="57">
        <v>0.83</v>
      </c>
      <c r="AI9" s="53" t="s">
        <v>50</v>
      </c>
    </row>
    <row r="10" spans="4:35" x14ac:dyDescent="0.25">
      <c r="D10" s="48" t="s">
        <v>51</v>
      </c>
      <c r="E10" s="60"/>
      <c r="H10" s="57">
        <v>0.72</v>
      </c>
      <c r="AI10" s="53" t="s">
        <v>52</v>
      </c>
    </row>
    <row r="11" spans="4:35" x14ac:dyDescent="0.25">
      <c r="D11" s="48" t="s">
        <v>53</v>
      </c>
      <c r="E11" s="60"/>
      <c r="H11" s="57">
        <v>0.62</v>
      </c>
    </row>
    <row r="12" spans="4:35" hidden="1" x14ac:dyDescent="0.25">
      <c r="D12" s="59" t="str">
        <f>IF($E$5=$AI$6,$AI$15,"")</f>
        <v/>
      </c>
      <c r="E12" s="123"/>
      <c r="AI12" s="53" t="s">
        <v>54</v>
      </c>
    </row>
    <row r="13" spans="4:35" x14ac:dyDescent="0.25">
      <c r="AI13" s="53" t="s">
        <v>43</v>
      </c>
    </row>
    <row r="14" spans="4:35" ht="32.25" customHeight="1" x14ac:dyDescent="0.25">
      <c r="D14" s="49"/>
      <c r="E14" s="160" t="s">
        <v>42</v>
      </c>
      <c r="H14" s="162" t="s">
        <v>43</v>
      </c>
    </row>
    <row r="15" spans="4:35" x14ac:dyDescent="0.25">
      <c r="D15" s="50" t="s">
        <v>55</v>
      </c>
      <c r="E15" s="50" t="s">
        <v>56</v>
      </c>
      <c r="H15" s="50" t="s">
        <v>56</v>
      </c>
      <c r="AI15" t="s">
        <v>57</v>
      </c>
    </row>
    <row r="16" spans="4:35" x14ac:dyDescent="0.25">
      <c r="D16" s="48" t="s">
        <v>58</v>
      </c>
      <c r="E16" s="60"/>
      <c r="H16" s="54">
        <v>0.26</v>
      </c>
    </row>
    <row r="17" spans="4:14" x14ac:dyDescent="0.25">
      <c r="D17" s="48" t="s">
        <v>59</v>
      </c>
      <c r="E17" s="60"/>
      <c r="H17" s="54">
        <v>0.28999999999999998</v>
      </c>
    </row>
    <row r="18" spans="4:14" x14ac:dyDescent="0.25">
      <c r="D18" s="48" t="s">
        <v>60</v>
      </c>
      <c r="E18" s="60"/>
      <c r="H18" s="54">
        <v>0.21</v>
      </c>
    </row>
    <row r="19" spans="4:14" x14ac:dyDescent="0.25">
      <c r="D19" s="48" t="s">
        <v>61</v>
      </c>
      <c r="E19" s="60"/>
      <c r="H19" s="54">
        <v>0.16</v>
      </c>
    </row>
    <row r="20" spans="4:14" hidden="1" x14ac:dyDescent="0.25">
      <c r="D20" s="59" t="str">
        <f>IF($E$5=$AI$6,$AI$15,"")</f>
        <v/>
      </c>
    </row>
    <row r="21" spans="4:14" ht="1.5" customHeight="1" x14ac:dyDescent="0.25">
      <c r="D21" s="59"/>
    </row>
    <row r="22" spans="4:14" x14ac:dyDescent="0.25">
      <c r="D22" s="59"/>
    </row>
    <row r="23" spans="4:14" ht="45" x14ac:dyDescent="0.25">
      <c r="D23" s="49"/>
      <c r="E23" s="160" t="s">
        <v>42</v>
      </c>
      <c r="F23" s="43"/>
      <c r="G23" s="43"/>
      <c r="H23" s="162" t="s">
        <v>43</v>
      </c>
    </row>
    <row r="24" spans="4:14" x14ac:dyDescent="0.25">
      <c r="D24" s="50" t="s">
        <v>62</v>
      </c>
      <c r="E24" s="50" t="s">
        <v>63</v>
      </c>
      <c r="H24" s="50" t="s">
        <v>63</v>
      </c>
    </row>
    <row r="25" spans="4:14" x14ac:dyDescent="0.25">
      <c r="D25" s="48" t="s">
        <v>64</v>
      </c>
      <c r="E25" s="60"/>
      <c r="H25" s="54">
        <v>41</v>
      </c>
    </row>
    <row r="26" spans="4:14" x14ac:dyDescent="0.25">
      <c r="D26" s="48" t="s">
        <v>65</v>
      </c>
      <c r="E26" s="60"/>
      <c r="H26" s="54">
        <v>29</v>
      </c>
    </row>
    <row r="27" spans="4:14" x14ac:dyDescent="0.25">
      <c r="D27" s="48" t="s">
        <v>66</v>
      </c>
      <c r="E27" s="60"/>
      <c r="H27" s="54">
        <v>25</v>
      </c>
    </row>
    <row r="28" spans="4:14" x14ac:dyDescent="0.25">
      <c r="D28" s="48" t="s">
        <v>67</v>
      </c>
      <c r="E28" s="60"/>
      <c r="H28" s="54">
        <v>22</v>
      </c>
      <c r="N28" s="99"/>
    </row>
    <row r="29" spans="4:14" x14ac:dyDescent="0.25">
      <c r="D29" s="59" t="str">
        <f>IF($E$5=$AI$6,$AI$15,"")</f>
        <v/>
      </c>
      <c r="N29" s="100"/>
    </row>
    <row r="30" spans="4:14" hidden="1" x14ac:dyDescent="0.25">
      <c r="D30" s="59"/>
      <c r="N30" s="99"/>
    </row>
    <row r="31" spans="4:14" hidden="1" x14ac:dyDescent="0.25">
      <c r="D31" s="59"/>
      <c r="N31" s="100"/>
    </row>
    <row r="32" spans="4:14" hidden="1" x14ac:dyDescent="0.25">
      <c r="N32" s="99"/>
    </row>
    <row r="33" spans="4:14" x14ac:dyDescent="0.25">
      <c r="D33" s="160" t="str">
        <f>'rekenblad TVT-toets'!V34</f>
        <v>Conversietabel energiedragers</v>
      </c>
      <c r="E33" s="160" t="str">
        <f>'rekenblad TVT-toets'!W34</f>
        <v>Nm3-eq</v>
      </c>
      <c r="N33" s="100"/>
    </row>
    <row r="34" spans="4:14" x14ac:dyDescent="0.25">
      <c r="D34" s="141" t="str">
        <f>'rekenblad TVT-toets'!V35</f>
        <v>1 ltr. huisbrandolie</v>
      </c>
      <c r="E34" s="142">
        <f>'rekenblad TVT-toets'!W35</f>
        <v>1.2</v>
      </c>
      <c r="N34" s="99"/>
    </row>
    <row r="35" spans="4:14" x14ac:dyDescent="0.25">
      <c r="D35" s="141" t="str">
        <f>'rekenblad TVT-toets'!V36</f>
        <v>1 ton stookolie</v>
      </c>
      <c r="E35" s="142">
        <f>'rekenblad TVT-toets'!W36</f>
        <v>1300</v>
      </c>
      <c r="N35" s="100"/>
    </row>
    <row r="36" spans="4:14" x14ac:dyDescent="0.25">
      <c r="D36" s="141" t="str">
        <f>'rekenblad TVT-toets'!V37</f>
        <v>1 ton steenkool</v>
      </c>
      <c r="E36" s="142">
        <f>'rekenblad TVT-toets'!W37</f>
        <v>925</v>
      </c>
      <c r="N36" s="99"/>
    </row>
    <row r="37" spans="4:14" x14ac:dyDescent="0.25">
      <c r="D37" s="141" t="str">
        <f>'rekenblad TVT-toets'!V38</f>
        <v>1 ltr. vloeibaar propaan</v>
      </c>
      <c r="E37" s="142">
        <f>'rekenblad TVT-toets'!W38</f>
        <v>0.73</v>
      </c>
    </row>
    <row r="38" spans="4:14" x14ac:dyDescent="0.25">
      <c r="D38" s="141" t="str">
        <f>'rekenblad TVT-toets'!V39</f>
        <v>1 MJ warmte</v>
      </c>
      <c r="E38" s="143">
        <f>'rekenblad TVT-toets'!W39</f>
        <v>31.65</v>
      </c>
    </row>
    <row r="39" spans="4:14" x14ac:dyDescent="0.25">
      <c r="D39" s="141" t="str">
        <f>'rekenblad TVT-toets'!V40</f>
        <v>1 ltr. diesel</v>
      </c>
      <c r="E39" s="142">
        <f>'rekenblad TVT-toets'!W40</f>
        <v>1.1299999999999999</v>
      </c>
    </row>
    <row r="40" spans="4:14" x14ac:dyDescent="0.25">
      <c r="D40" s="141" t="str">
        <f>'rekenblad TVT-toets'!V41</f>
        <v>1 ltr. benzine</v>
      </c>
      <c r="E40" s="142">
        <f>'rekenblad TVT-toets'!W41</f>
        <v>1.04</v>
      </c>
    </row>
    <row r="41" spans="4:14" x14ac:dyDescent="0.25">
      <c r="D41" t="str">
        <f>'rekenblad TVT-toets'!V42</f>
        <v xml:space="preserve">Let op: voor andere brandstoffen geldt deling door onderste verbrandingswaarde van de brandstof met 31,65 MJ/Nm3 </v>
      </c>
    </row>
  </sheetData>
  <sheetProtection algorithmName="SHA-512" hashValue="aLJLa8LPAoZbjpe/ESLZANtvfKabnmL1t0yC7BmD0RNXu/Y8JppS5auq2DDuuFYDEbX2wKaNw6BNK2jvL2gmwQ==" saltValue="m5HUF3yMTgYsUdu2/cB9Gw==" spinCount="100000" sheet="1" objects="1" scenarios="1" selectLockedCells="1"/>
  <conditionalFormatting sqref="E8:E11">
    <cfRule type="expression" dxfId="4" priority="3">
      <formula>$E$5="ja"</formula>
    </cfRule>
  </conditionalFormatting>
  <conditionalFormatting sqref="E16:E19">
    <cfRule type="expression" dxfId="3" priority="2">
      <formula>$E$5="ja"</formula>
    </cfRule>
  </conditionalFormatting>
  <conditionalFormatting sqref="E25:E28">
    <cfRule type="expression" dxfId="2" priority="1">
      <formula>$E$5="ja"</formula>
    </cfRule>
  </conditionalFormatting>
  <conditionalFormatting sqref="S6">
    <cfRule type="expression" dxfId="1" priority="8">
      <formula>"als+$E$4=$AI$5"</formula>
    </cfRule>
  </conditionalFormatting>
  <conditionalFormatting sqref="S13">
    <cfRule type="expression" dxfId="0" priority="6">
      <formula>"als($E$4=$AI$5)"</formula>
    </cfRule>
  </conditionalFormatting>
  <dataValidations count="1">
    <dataValidation type="list" allowBlank="1" showInputMessage="1" showErrorMessage="1" sqref="E5" xr:uid="{1377FDE9-5F85-437F-AB62-B421BD27AB33}">
      <formula1>$AI$6:$AI$7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&amp;L&amp;F&amp;C&amp;A&amp;R&amp;P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E4B8-861A-4802-A645-7F0D303453B0}">
  <sheetPr codeName="Blad3">
    <tabColor rgb="FFFFFF00"/>
  </sheetPr>
  <dimension ref="A1:W42"/>
  <sheetViews>
    <sheetView showGridLines="0" zoomScale="85" zoomScaleNormal="85" workbookViewId="0">
      <selection activeCell="E24" sqref="E24"/>
    </sheetView>
  </sheetViews>
  <sheetFormatPr defaultRowHeight="15" x14ac:dyDescent="0.25"/>
  <cols>
    <col min="1" max="1" width="3.5703125" customWidth="1"/>
    <col min="2" max="2" width="41" customWidth="1"/>
    <col min="3" max="3" width="26.5703125" customWidth="1"/>
    <col min="4" max="4" width="25.7109375" customWidth="1"/>
    <col min="5" max="5" width="25" customWidth="1"/>
    <col min="6" max="6" width="10.85546875" bestFit="1" customWidth="1"/>
    <col min="7" max="7" width="4.42578125" customWidth="1"/>
    <col min="8" max="8" width="3.28515625" hidden="1" customWidth="1"/>
    <col min="9" max="9" width="23.5703125" customWidth="1"/>
    <col min="10" max="13" width="15.5703125" customWidth="1"/>
    <col min="14" max="14" width="2.140625" customWidth="1"/>
    <col min="15" max="15" width="17.5703125" customWidth="1"/>
    <col min="16" max="19" width="15.5703125" customWidth="1"/>
    <col min="21" max="21" width="1.28515625" customWidth="1"/>
    <col min="22" max="22" width="41.7109375" hidden="1" customWidth="1"/>
    <col min="23" max="23" width="8.85546875" hidden="1" customWidth="1"/>
    <col min="25" max="25" width="11.28515625" bestFit="1" customWidth="1"/>
    <col min="26" max="26" width="12.5703125" bestFit="1" customWidth="1"/>
    <col min="27" max="27" width="10" bestFit="1" customWidth="1"/>
    <col min="32" max="32" width="12.85546875" bestFit="1" customWidth="1"/>
    <col min="33" max="33" width="10" bestFit="1" customWidth="1"/>
  </cols>
  <sheetData>
    <row r="1" spans="1:23" ht="21" x14ac:dyDescent="0.35">
      <c r="B1" s="91" t="s">
        <v>68</v>
      </c>
      <c r="D1">
        <f>'Voor u begint'!P3</f>
        <v>0</v>
      </c>
    </row>
    <row r="2" spans="1:23" x14ac:dyDescent="0.25">
      <c r="B2" t="s">
        <v>69</v>
      </c>
    </row>
    <row r="3" spans="1:23" x14ac:dyDescent="0.25">
      <c r="B3" s="73" t="str">
        <f>IF(standaardwaarden!E5=standaardwaarden!AI6,standaardwaarden!AI10,standaardwaarden!AI9)</f>
        <v>U maakt gebruik van de standaard energietarieven (excl. BTW)</v>
      </c>
      <c r="C3" s="73"/>
    </row>
    <row r="5" spans="1:23" x14ac:dyDescent="0.25">
      <c r="A5" s="6"/>
      <c r="B5" s="153" t="s">
        <v>70</v>
      </c>
      <c r="C5" s="5"/>
      <c r="D5" s="2"/>
      <c r="I5" s="144"/>
    </row>
    <row r="6" spans="1:23" x14ac:dyDescent="0.25">
      <c r="A6" s="6"/>
      <c r="B6" s="3" t="s">
        <v>71</v>
      </c>
      <c r="C6" s="86"/>
      <c r="D6" s="165"/>
      <c r="I6" s="43" t="s">
        <v>72</v>
      </c>
    </row>
    <row r="7" spans="1:23" x14ac:dyDescent="0.25">
      <c r="A7" s="6"/>
      <c r="B7" s="147" t="s">
        <v>73</v>
      </c>
      <c r="C7" s="86"/>
      <c r="D7" s="164"/>
      <c r="I7" s="152" t="s">
        <v>74</v>
      </c>
      <c r="J7" s="16"/>
      <c r="K7" s="16"/>
      <c r="L7" s="16"/>
      <c r="M7" s="17"/>
      <c r="O7" s="152" t="s">
        <v>75</v>
      </c>
      <c r="P7" s="16"/>
      <c r="Q7" s="16"/>
      <c r="R7" s="16"/>
      <c r="S7" s="17"/>
      <c r="V7" s="39" t="str">
        <f>IF(standaardwaarden!$E$5=standaardwaarden!$AI$6,standaardwaarden!$AI$12,standaardwaarden!$AI$13)</f>
        <v>Standaardwaarden marginale energieprijs</v>
      </c>
      <c r="W7" s="55"/>
    </row>
    <row r="8" spans="1:23" ht="15.75" thickBot="1" x14ac:dyDescent="0.3">
      <c r="A8" s="47"/>
      <c r="B8" s="149" t="s">
        <v>76</v>
      </c>
      <c r="C8" s="87"/>
      <c r="D8" s="85" t="str">
        <f>IF(D6-D7&lt;=0,"Geen subsidiabele kosten",D6-D7)</f>
        <v>Geen subsidiabele kosten</v>
      </c>
      <c r="I8" s="40" t="s">
        <v>77</v>
      </c>
      <c r="J8" s="62">
        <v>170000</v>
      </c>
      <c r="K8" s="63">
        <v>1000000</v>
      </c>
      <c r="L8" s="64">
        <f>10000000</f>
        <v>10000000</v>
      </c>
      <c r="M8" s="33" t="s">
        <v>78</v>
      </c>
      <c r="O8" s="32" t="s">
        <v>77</v>
      </c>
      <c r="P8" s="62">
        <v>170000</v>
      </c>
      <c r="Q8" s="63">
        <v>1000000</v>
      </c>
      <c r="R8" s="64">
        <f>10000000</f>
        <v>10000000</v>
      </c>
      <c r="S8" s="33" t="s">
        <v>78</v>
      </c>
      <c r="V8" s="8" t="s">
        <v>45</v>
      </c>
      <c r="W8" s="56" t="s">
        <v>46</v>
      </c>
    </row>
    <row r="9" spans="1:23" x14ac:dyDescent="0.25">
      <c r="A9" s="6"/>
      <c r="I9" s="34" t="s">
        <v>79</v>
      </c>
      <c r="J9" s="35" t="s">
        <v>79</v>
      </c>
      <c r="K9" s="36" t="s">
        <v>79</v>
      </c>
      <c r="L9" s="36" t="s">
        <v>79</v>
      </c>
      <c r="M9" s="37" t="s">
        <v>79</v>
      </c>
      <c r="O9" s="34" t="s">
        <v>79</v>
      </c>
      <c r="P9" s="35" t="s">
        <v>79</v>
      </c>
      <c r="Q9" s="36" t="s">
        <v>79</v>
      </c>
      <c r="R9" s="36" t="s">
        <v>79</v>
      </c>
      <c r="S9" s="37" t="s">
        <v>79</v>
      </c>
      <c r="V9" s="4" t="s">
        <v>48</v>
      </c>
      <c r="W9" s="51">
        <f>IF(standaardwaarden!$E$5=standaardwaarden!$AI$6,standaardwaarden!E8,standaardwaarden!H8)</f>
        <v>1.1599999999999999</v>
      </c>
    </row>
    <row r="10" spans="1:23" ht="15.75" thickBot="1" x14ac:dyDescent="0.3">
      <c r="A10" s="6"/>
      <c r="I10" s="168">
        <v>0</v>
      </c>
      <c r="J10" s="28">
        <f>MIN(J$8,$I10)</f>
        <v>0</v>
      </c>
      <c r="K10" s="29">
        <f>MIN(K$8,$I10)-J10</f>
        <v>0</v>
      </c>
      <c r="L10" s="29">
        <f>MIN(L$8,$I10)-K10-J10</f>
        <v>0</v>
      </c>
      <c r="M10" s="30">
        <f>IF(I10&lt;L8,0,I10-L8)</f>
        <v>0</v>
      </c>
      <c r="O10" s="168">
        <v>0</v>
      </c>
      <c r="P10" s="28">
        <f>MIN(P$8,$O10)</f>
        <v>0</v>
      </c>
      <c r="Q10" s="29">
        <f>MIN(Q$8,$O10)-P10</f>
        <v>0</v>
      </c>
      <c r="R10" s="29">
        <f>MIN(R$8,$O10)-Q10-P10</f>
        <v>0</v>
      </c>
      <c r="S10" s="30">
        <f>IF(O10&lt;R8,0,O10-R8)</f>
        <v>0</v>
      </c>
      <c r="V10" s="3" t="s">
        <v>49</v>
      </c>
      <c r="W10" s="51">
        <f>IF(standaardwaarden!$E$5=standaardwaarden!$AI$6,standaardwaarden!E9,standaardwaarden!H9)</f>
        <v>0.83</v>
      </c>
    </row>
    <row r="11" spans="1:23" x14ac:dyDescent="0.25">
      <c r="A11" s="6"/>
      <c r="B11" s="153" t="s">
        <v>80</v>
      </c>
      <c r="C11" s="154"/>
      <c r="D11" s="155" t="s">
        <v>81</v>
      </c>
      <c r="E11" s="155" t="s">
        <v>82</v>
      </c>
      <c r="F11" s="157" t="s">
        <v>83</v>
      </c>
      <c r="I11" s="4"/>
      <c r="M11" s="18"/>
      <c r="O11" s="4"/>
      <c r="S11" s="18"/>
      <c r="V11" s="4" t="s">
        <v>51</v>
      </c>
      <c r="W11" s="51">
        <f>IF(standaardwaarden!$E$5=standaardwaarden!$AI$6,standaardwaarden!E10,standaardwaarden!H10)</f>
        <v>0.72</v>
      </c>
    </row>
    <row r="12" spans="1:23" ht="15.75" thickBot="1" x14ac:dyDescent="0.3">
      <c r="A12" s="6"/>
      <c r="B12" s="4" t="s">
        <v>84</v>
      </c>
      <c r="D12" s="74">
        <f>J12</f>
        <v>0</v>
      </c>
      <c r="E12" s="74">
        <f>P12</f>
        <v>0</v>
      </c>
      <c r="F12" s="75">
        <f>D12-E12</f>
        <v>0</v>
      </c>
      <c r="I12" s="38" t="s">
        <v>85</v>
      </c>
      <c r="J12" s="31">
        <f>IF($I$10=0,0,J10*W9+K10*W10+L10*W11+M10*W12)</f>
        <v>0</v>
      </c>
      <c r="K12" s="19"/>
      <c r="L12" s="19"/>
      <c r="M12" s="20"/>
      <c r="O12" s="38" t="s">
        <v>85</v>
      </c>
      <c r="P12" s="31">
        <f>IF($O$10=0,0,P10*W9+Q10*W10+R10*W11+S10*W12)</f>
        <v>0</v>
      </c>
      <c r="Q12" s="19"/>
      <c r="R12" s="19"/>
      <c r="S12" s="20"/>
      <c r="V12" s="7" t="s">
        <v>53</v>
      </c>
      <c r="W12" s="51">
        <f>IF(standaardwaarden!$E$5=standaardwaarden!$AI$6,standaardwaarden!E11,standaardwaarden!H11)</f>
        <v>0.62</v>
      </c>
    </row>
    <row r="13" spans="1:23" x14ac:dyDescent="0.25">
      <c r="A13" s="6"/>
      <c r="B13" s="112" t="s">
        <v>86</v>
      </c>
      <c r="C13" s="97"/>
      <c r="D13" s="76">
        <f>J22</f>
        <v>0</v>
      </c>
      <c r="E13" s="76">
        <f>P22</f>
        <v>0</v>
      </c>
      <c r="F13" s="77">
        <f>D13-E13</f>
        <v>0</v>
      </c>
    </row>
    <row r="14" spans="1:23" x14ac:dyDescent="0.25">
      <c r="A14" s="6"/>
      <c r="B14" s="3" t="s">
        <v>87</v>
      </c>
      <c r="C14" s="95"/>
      <c r="D14" s="111">
        <f>J31</f>
        <v>0</v>
      </c>
      <c r="E14" s="74">
        <f>P31</f>
        <v>0</v>
      </c>
      <c r="F14" s="77">
        <f>D14-E14</f>
        <v>0</v>
      </c>
    </row>
    <row r="15" spans="1:23" x14ac:dyDescent="0.25">
      <c r="A15" s="6"/>
      <c r="B15" s="145" t="s">
        <v>88</v>
      </c>
      <c r="C15" s="166"/>
      <c r="D15" s="167">
        <v>0</v>
      </c>
      <c r="E15" s="167"/>
      <c r="F15" s="75">
        <f>D15-E15</f>
        <v>0</v>
      </c>
      <c r="I15" s="144"/>
    </row>
    <row r="16" spans="1:23" x14ac:dyDescent="0.25">
      <c r="A16" s="47"/>
      <c r="B16" s="148" t="s">
        <v>89</v>
      </c>
      <c r="C16" s="58"/>
      <c r="D16" s="78">
        <f>SUM(D12:D15)</f>
        <v>0</v>
      </c>
      <c r="E16" s="78">
        <f>SUM(E12:E15)</f>
        <v>0</v>
      </c>
      <c r="F16" s="79">
        <f>D16-E16</f>
        <v>0</v>
      </c>
      <c r="I16" s="43" t="s">
        <v>90</v>
      </c>
    </row>
    <row r="17" spans="1:23" x14ac:dyDescent="0.25">
      <c r="A17" s="6"/>
      <c r="I17" s="152" t="s">
        <v>74</v>
      </c>
      <c r="J17" s="16"/>
      <c r="K17" s="16"/>
      <c r="L17" s="16"/>
      <c r="M17" s="17"/>
      <c r="O17" s="152" t="s">
        <v>75</v>
      </c>
      <c r="P17" s="16"/>
      <c r="Q17" s="16"/>
      <c r="R17" s="16"/>
      <c r="S17" s="17"/>
      <c r="V17" s="39" t="str">
        <f>IF(standaardwaarden!$E$5=standaardwaarden!$AI$6,standaardwaarden!$AI$12,standaardwaarden!$AI$13)</f>
        <v>Standaardwaarden marginale energieprijs</v>
      </c>
      <c r="W17" s="55"/>
    </row>
    <row r="18" spans="1:23" ht="15.75" thickBot="1" x14ac:dyDescent="0.3">
      <c r="A18" s="6"/>
      <c r="I18" s="21" t="s">
        <v>77</v>
      </c>
      <c r="J18" s="65">
        <f>10000</f>
        <v>10000</v>
      </c>
      <c r="K18" s="66">
        <f>50000</f>
        <v>50000</v>
      </c>
      <c r="L18" s="67">
        <f>10000000</f>
        <v>10000000</v>
      </c>
      <c r="M18" s="22" t="s">
        <v>91</v>
      </c>
      <c r="O18" s="23" t="s">
        <v>77</v>
      </c>
      <c r="P18" s="65">
        <f>10000</f>
        <v>10000</v>
      </c>
      <c r="Q18" s="66">
        <f>50000</f>
        <v>50000</v>
      </c>
      <c r="R18" s="67">
        <f>10000000</f>
        <v>10000000</v>
      </c>
      <c r="S18" s="22" t="s">
        <v>91</v>
      </c>
      <c r="V18" s="1" t="s">
        <v>55</v>
      </c>
      <c r="W18" s="11" t="s">
        <v>56</v>
      </c>
    </row>
    <row r="19" spans="1:23" x14ac:dyDescent="0.25">
      <c r="A19" s="6"/>
      <c r="B19" s="153" t="s">
        <v>92</v>
      </c>
      <c r="C19" s="154"/>
      <c r="D19" s="155" t="s">
        <v>81</v>
      </c>
      <c r="E19" s="154" t="s">
        <v>82</v>
      </c>
      <c r="F19" s="156" t="s">
        <v>93</v>
      </c>
      <c r="I19" s="24" t="s">
        <v>94</v>
      </c>
      <c r="J19" s="25" t="s">
        <v>94</v>
      </c>
      <c r="K19" s="26" t="s">
        <v>94</v>
      </c>
      <c r="L19" s="26" t="s">
        <v>94</v>
      </c>
      <c r="M19" s="27" t="s">
        <v>94</v>
      </c>
      <c r="O19" s="24" t="s">
        <v>94</v>
      </c>
      <c r="P19" s="25" t="s">
        <v>94</v>
      </c>
      <c r="Q19" s="26" t="s">
        <v>94</v>
      </c>
      <c r="R19" s="26" t="s">
        <v>94</v>
      </c>
      <c r="S19" s="27" t="s">
        <v>94</v>
      </c>
      <c r="V19" s="4" t="s">
        <v>58</v>
      </c>
      <c r="W19" s="51">
        <f>IF(standaardwaarden!$E$5=standaardwaarden!$AI$6,standaardwaarden!E16,standaardwaarden!H16)</f>
        <v>0.26</v>
      </c>
    </row>
    <row r="20" spans="1:23" x14ac:dyDescent="0.25">
      <c r="A20" s="6"/>
      <c r="B20" s="4" t="s">
        <v>95</v>
      </c>
      <c r="D20" s="169"/>
      <c r="E20" s="170"/>
      <c r="F20" s="80">
        <f t="shared" ref="F20:F25" si="0">E20-D20</f>
        <v>0</v>
      </c>
      <c r="I20" s="168">
        <v>0</v>
      </c>
      <c r="J20" s="28">
        <f>MIN(J$18,$I20)</f>
        <v>0</v>
      </c>
      <c r="K20" s="29">
        <f>MIN(K$18,$I20)-J20</f>
        <v>0</v>
      </c>
      <c r="L20" s="29">
        <f>MIN(L$18,$I20)-K20-J20</f>
        <v>0</v>
      </c>
      <c r="M20" s="30">
        <f>IF(I20&lt;L18,0,I20-L18)</f>
        <v>0</v>
      </c>
      <c r="O20" s="168">
        <v>0</v>
      </c>
      <c r="P20" s="28">
        <f>MIN(P$18,$O20)</f>
        <v>0</v>
      </c>
      <c r="Q20" s="29">
        <f>MIN(Q$18,$O20)-P20</f>
        <v>0</v>
      </c>
      <c r="R20" s="29">
        <f>MIN(R$18,$O20)-Q20-P20</f>
        <v>0</v>
      </c>
      <c r="S20" s="30">
        <f>IF(O20&lt;R18,0,O20-R18)</f>
        <v>0</v>
      </c>
      <c r="V20" s="3" t="s">
        <v>59</v>
      </c>
      <c r="W20" s="51">
        <f>IF(standaardwaarden!$E$5=standaardwaarden!$AI$6,standaardwaarden!E17,standaardwaarden!H17)</f>
        <v>0.28999999999999998</v>
      </c>
    </row>
    <row r="21" spans="1:23" ht="15.75" thickBot="1" x14ac:dyDescent="0.3">
      <c r="A21" s="6"/>
      <c r="B21" s="3" t="s">
        <v>96</v>
      </c>
      <c r="C21" s="86"/>
      <c r="D21" s="167"/>
      <c r="E21" s="171"/>
      <c r="F21" s="81">
        <f t="shared" si="0"/>
        <v>0</v>
      </c>
      <c r="I21" s="4"/>
      <c r="M21" s="18"/>
      <c r="O21" s="4"/>
      <c r="S21" s="18"/>
      <c r="V21" s="4" t="s">
        <v>60</v>
      </c>
      <c r="W21" s="51">
        <f>IF(standaardwaarden!$E$5=standaardwaarden!$AI$6,standaardwaarden!E18,standaardwaarden!H18)</f>
        <v>0.21</v>
      </c>
    </row>
    <row r="22" spans="1:23" ht="15.75" thickBot="1" x14ac:dyDescent="0.3">
      <c r="A22" s="6"/>
      <c r="B22" s="3" t="s">
        <v>97</v>
      </c>
      <c r="C22" s="95"/>
      <c r="D22" s="167"/>
      <c r="E22" s="172"/>
      <c r="F22" s="81">
        <f t="shared" si="0"/>
        <v>0</v>
      </c>
      <c r="I22" s="15" t="s">
        <v>85</v>
      </c>
      <c r="J22" s="31">
        <f>IF($I$20=0,0,J20*W19+K20*W20+L20*W21+M20*W22)</f>
        <v>0</v>
      </c>
      <c r="K22" s="19"/>
      <c r="L22" s="19"/>
      <c r="M22" s="20"/>
      <c r="O22" s="15" t="s">
        <v>85</v>
      </c>
      <c r="P22" s="31">
        <f>IF($O$20=0,0,P20*W19+Q20*W20+R20*W21+S20*W22)</f>
        <v>0</v>
      </c>
      <c r="Q22" s="19"/>
      <c r="R22" s="19"/>
      <c r="S22" s="20"/>
      <c r="V22" s="7" t="s">
        <v>61</v>
      </c>
      <c r="W22" s="51">
        <f>IF(standaardwaarden!$E$5=standaardwaarden!$AI$6,standaardwaarden!E19,standaardwaarden!H19)</f>
        <v>0.16</v>
      </c>
    </row>
    <row r="23" spans="1:23" ht="30.4" customHeight="1" x14ac:dyDescent="0.25">
      <c r="A23" s="6"/>
      <c r="B23" s="191" t="s">
        <v>98</v>
      </c>
      <c r="C23" s="192"/>
      <c r="D23" s="169"/>
      <c r="E23" s="170"/>
      <c r="F23" s="80">
        <f t="shared" si="0"/>
        <v>0</v>
      </c>
      <c r="J23" s="71"/>
      <c r="P23" s="71"/>
      <c r="W23" s="72"/>
    </row>
    <row r="24" spans="1:23" x14ac:dyDescent="0.25">
      <c r="A24" s="6"/>
      <c r="B24" s="147" t="s">
        <v>99</v>
      </c>
      <c r="C24" s="86"/>
      <c r="D24" s="167"/>
      <c r="E24" s="171"/>
      <c r="F24" s="81">
        <f t="shared" si="0"/>
        <v>0</v>
      </c>
      <c r="I24" s="144"/>
    </row>
    <row r="25" spans="1:23" x14ac:dyDescent="0.25">
      <c r="A25" s="6"/>
      <c r="B25" s="145" t="s">
        <v>100</v>
      </c>
      <c r="D25" s="169"/>
      <c r="E25" s="170"/>
      <c r="F25" s="80">
        <f t="shared" si="0"/>
        <v>0</v>
      </c>
      <c r="I25" s="43" t="s">
        <v>101</v>
      </c>
    </row>
    <row r="26" spans="1:23" x14ac:dyDescent="0.25">
      <c r="A26" s="47"/>
      <c r="B26" s="148" t="s">
        <v>102</v>
      </c>
      <c r="C26" s="58"/>
      <c r="D26" s="41"/>
      <c r="E26" s="42"/>
      <c r="F26" s="82">
        <f>F25-SUM(F20:F24)</f>
        <v>0</v>
      </c>
      <c r="I26" s="152" t="s">
        <v>74</v>
      </c>
      <c r="J26" s="16"/>
      <c r="K26" s="16"/>
      <c r="L26" s="16"/>
      <c r="M26" s="17"/>
      <c r="O26" s="152" t="s">
        <v>75</v>
      </c>
      <c r="P26" s="16"/>
      <c r="Q26" s="16"/>
      <c r="R26" s="16"/>
      <c r="S26" s="17"/>
      <c r="V26" s="39" t="str">
        <f>IF(standaardwaarden!$E$5=standaardwaarden!$AI$6,standaardwaarden!$AI$12,standaardwaarden!$AI$13)</f>
        <v>Standaardwaarden marginale energieprijs</v>
      </c>
      <c r="W26" s="55"/>
    </row>
    <row r="27" spans="1:23" x14ac:dyDescent="0.25">
      <c r="A27" s="6"/>
      <c r="B27" s="43"/>
      <c r="C27" s="43"/>
      <c r="D27" s="44"/>
      <c r="E27" s="44"/>
      <c r="F27" s="44"/>
      <c r="I27" s="101" t="s">
        <v>77</v>
      </c>
      <c r="J27" s="102">
        <v>4830</v>
      </c>
      <c r="K27" s="103">
        <v>28409</v>
      </c>
      <c r="L27" s="104">
        <v>284091</v>
      </c>
      <c r="M27" s="105" t="s">
        <v>103</v>
      </c>
      <c r="O27" s="101" t="s">
        <v>77</v>
      </c>
      <c r="P27" s="102">
        <v>4830</v>
      </c>
      <c r="Q27" s="103">
        <v>28409</v>
      </c>
      <c r="R27" s="104">
        <v>284091</v>
      </c>
      <c r="S27" s="105" t="s">
        <v>103</v>
      </c>
      <c r="V27" s="1" t="s">
        <v>55</v>
      </c>
      <c r="W27" s="11" t="s">
        <v>63</v>
      </c>
    </row>
    <row r="28" spans="1:23" x14ac:dyDescent="0.25">
      <c r="A28" s="47"/>
      <c r="B28" s="158" t="s">
        <v>104</v>
      </c>
      <c r="C28" s="140"/>
      <c r="D28" s="83">
        <f>F16+F26</f>
        <v>0</v>
      </c>
      <c r="E28" s="44"/>
      <c r="F28" s="44"/>
      <c r="I28" s="106" t="s">
        <v>105</v>
      </c>
      <c r="J28" s="107" t="s">
        <v>105</v>
      </c>
      <c r="K28" s="108" t="s">
        <v>105</v>
      </c>
      <c r="L28" s="108" t="s">
        <v>105</v>
      </c>
      <c r="M28" s="109" t="s">
        <v>105</v>
      </c>
      <c r="O28" s="106" t="s">
        <v>105</v>
      </c>
      <c r="P28" s="107" t="s">
        <v>105</v>
      </c>
      <c r="Q28" s="108" t="s">
        <v>105</v>
      </c>
      <c r="R28" s="108" t="s">
        <v>105</v>
      </c>
      <c r="S28" s="109" t="s">
        <v>105</v>
      </c>
      <c r="V28" s="4" t="s">
        <v>58</v>
      </c>
      <c r="W28" s="51">
        <f>IF(standaardwaarden!$E$5=standaardwaarden!$AI$6,standaardwaarden!E25,standaardwaarden!H25)</f>
        <v>41</v>
      </c>
    </row>
    <row r="29" spans="1:23" x14ac:dyDescent="0.25">
      <c r="A29" s="6"/>
      <c r="I29" s="168">
        <v>0</v>
      </c>
      <c r="J29" s="28">
        <f>MIN(J$27,$I29)</f>
        <v>0</v>
      </c>
      <c r="K29" s="29">
        <f>MIN(K$27,$I29)-J29</f>
        <v>0</v>
      </c>
      <c r="L29" s="29">
        <f>MIN(L$27,$I29)-K29-J29</f>
        <v>0</v>
      </c>
      <c r="M29" s="30">
        <f>IF(I29&lt;L27,0,I29-L27)</f>
        <v>0</v>
      </c>
      <c r="O29" s="168">
        <v>0</v>
      </c>
      <c r="P29" s="28">
        <f>MIN(P$27,$O29)</f>
        <v>0</v>
      </c>
      <c r="Q29" s="29">
        <f>MIN(Q$27,$O29)-P29</f>
        <v>0</v>
      </c>
      <c r="R29" s="29">
        <f>MIN(R$27,$O29)-Q29-P29</f>
        <v>0</v>
      </c>
      <c r="S29" s="30">
        <f>IF(O29&lt;R27,0,O29-R27)</f>
        <v>0</v>
      </c>
      <c r="V29" s="3" t="s">
        <v>59</v>
      </c>
      <c r="W29" s="51">
        <f>IF(standaardwaarden!$E$5=standaardwaarden!$AI$6,standaardwaarden!E26,standaardwaarden!H26)</f>
        <v>29</v>
      </c>
    </row>
    <row r="30" spans="1:23" x14ac:dyDescent="0.25">
      <c r="A30" s="6"/>
      <c r="B30" s="159" t="s">
        <v>106</v>
      </c>
      <c r="C30" s="88"/>
      <c r="D30" s="2"/>
      <c r="I30" s="4"/>
      <c r="M30" s="18"/>
      <c r="O30" s="4"/>
      <c r="S30" s="18"/>
      <c r="V30" s="4" t="s">
        <v>60</v>
      </c>
      <c r="W30" s="51">
        <f>IF(standaardwaarden!$E$5=standaardwaarden!$AI$6,standaardwaarden!E27,standaardwaarden!H27)</f>
        <v>25</v>
      </c>
    </row>
    <row r="31" spans="1:23" x14ac:dyDescent="0.25">
      <c r="A31" s="47"/>
      <c r="B31" s="145" t="s">
        <v>107</v>
      </c>
      <c r="C31" s="43"/>
      <c r="D31" s="84">
        <f>IFERROR(0.067*0.5*D8,0)</f>
        <v>0</v>
      </c>
      <c r="I31" s="110" t="s">
        <v>85</v>
      </c>
      <c r="J31" s="31">
        <f>IF($I$29=0,0,J29*W28+K29*W29+L29*W30+M29*W31)</f>
        <v>0</v>
      </c>
      <c r="K31" s="19"/>
      <c r="L31" s="19"/>
      <c r="M31" s="20"/>
      <c r="O31" s="110" t="s">
        <v>85</v>
      </c>
      <c r="P31" s="31">
        <f>IF($O$29=0,0,P29*W28+Q29*W29+R29*W30+S29*W31)</f>
        <v>0</v>
      </c>
      <c r="Q31" s="19"/>
      <c r="R31" s="19"/>
      <c r="S31" s="20"/>
      <c r="V31" s="7" t="s">
        <v>61</v>
      </c>
      <c r="W31" s="51">
        <f>IF(standaardwaarden!$E$5=standaardwaarden!$AI$6,standaardwaarden!E28,standaardwaarden!H28)</f>
        <v>22</v>
      </c>
    </row>
    <row r="32" spans="1:23" ht="15.75" thickBot="1" x14ac:dyDescent="0.3">
      <c r="A32" s="47"/>
      <c r="B32" s="146" t="s">
        <v>108</v>
      </c>
      <c r="C32" s="58"/>
      <c r="D32" s="82">
        <f>IFERROR(D31*D8/(F16+F26),0)</f>
        <v>0</v>
      </c>
    </row>
    <row r="33" spans="1:23" hidden="1" x14ac:dyDescent="0.25">
      <c r="A33" s="6"/>
    </row>
    <row r="34" spans="1:23" ht="15.75" thickBot="1" x14ac:dyDescent="0.3">
      <c r="A34" s="6"/>
      <c r="I34" s="99"/>
      <c r="V34" s="1" t="s">
        <v>109</v>
      </c>
      <c r="W34" s="13" t="s">
        <v>110</v>
      </c>
    </row>
    <row r="35" spans="1:23" hidden="1" x14ac:dyDescent="0.25">
      <c r="A35" s="6"/>
      <c r="B35" s="134" t="s">
        <v>111</v>
      </c>
      <c r="C35" s="135"/>
      <c r="D35" s="136" t="s">
        <v>112</v>
      </c>
      <c r="I35" s="100"/>
      <c r="V35" s="4" t="s">
        <v>113</v>
      </c>
      <c r="W35" s="9">
        <v>1.2</v>
      </c>
    </row>
    <row r="36" spans="1:23" ht="15.75" thickBot="1" x14ac:dyDescent="0.3">
      <c r="A36" s="47"/>
      <c r="B36" s="137" t="s">
        <v>111</v>
      </c>
      <c r="C36" s="138"/>
      <c r="D36" s="139">
        <f>IFERROR(IF(D28&lt;0,"niet terug te verdienen",(D8+D32)/(F16+F26)),0)</f>
        <v>0</v>
      </c>
      <c r="I36" s="99"/>
      <c r="V36" s="3" t="s">
        <v>114</v>
      </c>
      <c r="W36" s="10">
        <v>1300</v>
      </c>
    </row>
    <row r="37" spans="1:23" x14ac:dyDescent="0.25">
      <c r="I37" s="100"/>
      <c r="V37" s="4" t="s">
        <v>115</v>
      </c>
      <c r="W37" s="9">
        <v>925</v>
      </c>
    </row>
    <row r="38" spans="1:23" ht="28.15" customHeight="1" x14ac:dyDescent="0.25">
      <c r="I38" s="99"/>
      <c r="V38" s="3" t="s">
        <v>116</v>
      </c>
      <c r="W38" s="10">
        <v>0.73</v>
      </c>
    </row>
    <row r="39" spans="1:23" x14ac:dyDescent="0.25">
      <c r="I39" s="100"/>
      <c r="V39" s="4" t="s">
        <v>117</v>
      </c>
      <c r="W39" s="9">
        <v>31.65</v>
      </c>
    </row>
    <row r="40" spans="1:23" x14ac:dyDescent="0.25">
      <c r="I40" s="99"/>
      <c r="V40" s="3" t="s">
        <v>118</v>
      </c>
      <c r="W40" s="10">
        <v>1.1299999999999999</v>
      </c>
    </row>
    <row r="41" spans="1:23" ht="15.75" thickBot="1" x14ac:dyDescent="0.3">
      <c r="I41" s="100"/>
      <c r="V41" s="12" t="s">
        <v>119</v>
      </c>
      <c r="W41" s="14">
        <v>1.04</v>
      </c>
    </row>
    <row r="42" spans="1:23" ht="45" x14ac:dyDescent="0.25">
      <c r="I42" s="99"/>
      <c r="V42" s="61" t="s">
        <v>120</v>
      </c>
    </row>
  </sheetData>
  <sheetProtection algorithmName="SHA-512" hashValue="tKf5RihW4o1cWC4nucBLuYBIDd642qr4Mux9Y3Spsb7BXkcVFO/vBTW3tHK6UF1Sm8nuWlovjLjZCSAGIlAiSA==" saltValue="XPWr/m8zNoMkTfD0AG/RYA==" spinCount="100000" sheet="1" selectLockedCells="1"/>
  <protectedRanges>
    <protectedRange sqref="D20:E25 D6:D7 I10 O10 O20 I20 O29 I29" name="Bereik1"/>
  </protectedRanges>
  <mergeCells count="1">
    <mergeCell ref="B23:C2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&amp;L&amp;F&amp;C&amp;A&amp;R&amp;P van &amp;N</oddFooter>
  </headerFooter>
  <colBreaks count="2" manualBreakCount="2">
    <brk id="6" max="1048575" man="1"/>
    <brk id="13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A9B3BD17E4440ACE36F050C794059" ma:contentTypeVersion="11" ma:contentTypeDescription="Een nieuw document maken." ma:contentTypeScope="" ma:versionID="1d5cc35281a38171d9d30b0cc25bf8ea">
  <xsd:schema xmlns:xsd="http://www.w3.org/2001/XMLSchema" xmlns:xs="http://www.w3.org/2001/XMLSchema" xmlns:p="http://schemas.microsoft.com/office/2006/metadata/properties" xmlns:ns2="697faf55-75d8-4596-80f2-3cfc806e7b47" xmlns:ns3="1b852264-1958-4e97-9bec-849c353bb8a9" targetNamespace="http://schemas.microsoft.com/office/2006/metadata/properties" ma:root="true" ma:fieldsID="ab351e25879e0bd611893a81bcebeb97" ns2:_="" ns3:_="">
    <xsd:import namespace="697faf55-75d8-4596-80f2-3cfc806e7b47"/>
    <xsd:import namespace="1b852264-1958-4e97-9bec-849c353bb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faf55-75d8-4596-80f2-3cfc806e7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52264-1958-4e97-9bec-849c353bb8a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5083fa2-9f04-4c6d-9ecc-c06b1d0f66a4}" ma:internalName="TaxCatchAll" ma:showField="CatchAllData" ma:web="1b852264-1958-4e97-9bec-849c353bb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852264-1958-4e97-9bec-849c353bb8a9" xsi:nil="true"/>
    <lcf76f155ced4ddcb4097134ff3c332f xmlns="697faf55-75d8-4596-80f2-3cfc806e7b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8C4503-07C4-4A31-841C-914836D2D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EF3DE-9A4E-4009-99E4-F3CEBED49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faf55-75d8-4596-80f2-3cfc806e7b47"/>
    <ds:schemaRef ds:uri="1b852264-1958-4e97-9bec-849c353bb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934E26-04D2-4763-8AEE-7BA97F286689}">
  <ds:schemaRefs>
    <ds:schemaRef ds:uri="http://schemas.microsoft.com/office/infopath/2007/PartnerControls"/>
    <ds:schemaRef ds:uri="http://schemas.microsoft.com/office/2006/documentManagement/types"/>
    <ds:schemaRef ds:uri="1b852264-1958-4e97-9bec-849c353bb8a9"/>
    <ds:schemaRef ds:uri="http://purl.org/dc/dcmitype/"/>
    <ds:schemaRef ds:uri="697faf55-75d8-4596-80f2-3cfc806e7b47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 u begint</vt:lpstr>
      <vt:lpstr>standaardwaarden</vt:lpstr>
      <vt:lpstr>rekenblad TVT-toets</vt:lpstr>
      <vt:lpstr>'Voor u begint'!_Hlk127966169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Berekening terugverdientijd - VEKI</dc:title>
  <dc:subject/>
  <dc:creator>Rijksdienst voor Ondernemend Nederland</dc:creator>
  <cp:keywords/>
  <dc:description/>
  <cp:lastModifiedBy>Kessel, A. van (Alissa)</cp:lastModifiedBy>
  <cp:revision/>
  <dcterms:created xsi:type="dcterms:W3CDTF">2019-07-08T08:05:46Z</dcterms:created>
  <dcterms:modified xsi:type="dcterms:W3CDTF">2026-04-29T12:12:00Z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0x010100AE1A9B3BD17E4440ACE36F050C794059</vt:lpwstr>
  </property>
  <property fmtid="{D5CDD505-2E9C-101B-9397-08002B2CF9AE}" pid="3" name="MediaServiceImageTags">
    <vt:lpwstr/>
  </property>
</Properties>
</file>