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ictu.sharepoint.com/sites/RVO-THEMA-VersneldeklimaatinvesteringenindustrieVEKI/Gedeelde documenten/Openstelling 2026/Handleiding en bijlagen bij de aanvraag/"/>
    </mc:Choice>
  </mc:AlternateContent>
  <xr:revisionPtr revIDLastSave="841" documentId="8_{2E0F186B-666A-44B2-9BCC-B8ADD20DC90D}" xr6:coauthVersionLast="47" xr6:coauthVersionMax="47" xr10:uidLastSave="{2ECE69A1-D7D7-4E04-8F96-891BA920DFB0}"/>
  <workbookProtection workbookAlgorithmName="SHA-512" workbookHashValue="bmmaV1PdWpFv59jz+zw4B5AsCA0ImmevwFX3WgPyVeqpqHz4nUbcjm43fGwBQ5BR4kXtBUJMWpaPuEdE3vBLgw==" workbookSaltValue="lnsiyib0FJOvRJQA/ubTxw==" workbookSpinCount="100000" lockStructure="1"/>
  <bookViews>
    <workbookView xWindow="-120" yWindow="-120" windowWidth="21840" windowHeight="11460" firstSheet="2" activeTab="2" xr2:uid="{7238A4A3-3E41-4D9E-B620-B517A45EB873}"/>
  </bookViews>
  <sheets>
    <sheet name="Versie" sheetId="1" state="hidden" r:id="rId1"/>
    <sheet name="Datasheet" sheetId="2" state="hidden" r:id="rId2"/>
    <sheet name="Toelichting" sheetId="5" r:id="rId3"/>
    <sheet name="1. Kosteneffectiviteit" sheetId="3" r:id="rId4"/>
    <sheet name="2. Absolute CO2-reductie" sheetId="7" r:id="rId5"/>
    <sheet name="3. Circulaire economie" sheetId="11" r:id="rId6"/>
    <sheet name="Factoren 2026 dd 25-03-2026" sheetId="10" state="hidden" r:id="rId7"/>
  </sheets>
  <definedNames>
    <definedName name="_xlnm.Print_Area" localSheetId="4">'2. Absolute CO2-reductie'!$A$1:$O$36</definedName>
    <definedName name="_xlnm.Print_Area" localSheetId="2">Toelichting!$B$1:$Q$30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1" l="1"/>
  <c r="I36" i="11" s="1"/>
  <c r="H35" i="11"/>
  <c r="I35" i="11" s="1"/>
  <c r="H34" i="11"/>
  <c r="I34" i="11" s="1"/>
  <c r="H32" i="11"/>
  <c r="I32" i="11" s="1"/>
  <c r="H30" i="11"/>
  <c r="I30" i="11" s="1"/>
  <c r="H28" i="11"/>
  <c r="I28" i="11" s="1"/>
  <c r="H33" i="11"/>
  <c r="I33" i="11" s="1"/>
  <c r="H31" i="11"/>
  <c r="I31" i="11" s="1"/>
  <c r="H29" i="11"/>
  <c r="I29" i="11" s="1"/>
  <c r="H27" i="11"/>
  <c r="I27" i="11" s="1"/>
  <c r="I38" i="11" s="1"/>
  <c r="B45" i="11"/>
  <c r="H21" i="11"/>
  <c r="E21" i="11"/>
  <c r="H19" i="11"/>
  <c r="I19" i="11" s="1"/>
  <c r="H17" i="11"/>
  <c r="E17" i="11"/>
  <c r="D17" i="11"/>
  <c r="H15" i="11"/>
  <c r="E15" i="11"/>
  <c r="D15" i="11"/>
  <c r="H13" i="11"/>
  <c r="E13" i="11"/>
  <c r="D13" i="11"/>
  <c r="H11" i="11"/>
  <c r="E11" i="11"/>
  <c r="D11" i="11"/>
  <c r="H10" i="11"/>
  <c r="E10" i="11"/>
  <c r="D10" i="11"/>
  <c r="H9" i="11"/>
  <c r="E9" i="11"/>
  <c r="D9" i="11"/>
  <c r="E17" i="7"/>
  <c r="D17" i="7"/>
  <c r="E15" i="7"/>
  <c r="D15" i="7"/>
  <c r="E13" i="7"/>
  <c r="D13" i="7"/>
  <c r="E11" i="7"/>
  <c r="D11" i="7"/>
  <c r="E10" i="7"/>
  <c r="D10" i="7"/>
  <c r="E9" i="7"/>
  <c r="D9" i="7"/>
  <c r="E17" i="3"/>
  <c r="E15" i="3"/>
  <c r="D15" i="3"/>
  <c r="D13" i="3"/>
  <c r="J21" i="2"/>
  <c r="B30" i="3"/>
  <c r="P5" i="2"/>
  <c r="E21" i="3"/>
  <c r="E21" i="7"/>
  <c r="I9" i="11" l="1"/>
  <c r="I10" i="11"/>
  <c r="I11" i="11"/>
  <c r="I13" i="11"/>
  <c r="I15" i="11"/>
  <c r="I17" i="11"/>
  <c r="I21" i="11"/>
  <c r="H9" i="3"/>
  <c r="G12" i="7"/>
  <c r="G14" i="7"/>
  <c r="G16" i="7"/>
  <c r="G18" i="7"/>
  <c r="G19" i="7"/>
  <c r="G20" i="7"/>
  <c r="G21" i="7"/>
  <c r="G17" i="7"/>
  <c r="G15" i="7"/>
  <c r="G13" i="7"/>
  <c r="G11" i="7"/>
  <c r="G10" i="7"/>
  <c r="G9" i="7"/>
  <c r="I23" i="11" l="1"/>
  <c r="I40" i="11" s="1"/>
  <c r="C41" i="11" s="1"/>
  <c r="G23" i="7"/>
  <c r="E9" i="3"/>
  <c r="I23" i="2"/>
  <c r="I21" i="2"/>
  <c r="B44" i="11" s="1"/>
  <c r="C42" i="11" l="1"/>
  <c r="C44" i="11" s="1"/>
  <c r="C47" i="11" s="1"/>
  <c r="B48" i="11" s="1"/>
  <c r="B41" i="11"/>
  <c r="I9" i="3"/>
  <c r="B29" i="3"/>
  <c r="B30" i="7"/>
  <c r="H11" i="3"/>
  <c r="H10" i="3"/>
  <c r="D11" i="3"/>
  <c r="D10" i="3"/>
  <c r="D9" i="3"/>
  <c r="E11" i="3"/>
  <c r="I11" i="3" s="1"/>
  <c r="E10" i="3"/>
  <c r="I10" i="3" s="1"/>
  <c r="I24" i="5"/>
  <c r="I23" i="5"/>
  <c r="H21" i="3"/>
  <c r="H13" i="3"/>
  <c r="E13" i="3"/>
  <c r="I13" i="3" s="1"/>
  <c r="D17" i="3"/>
  <c r="C25" i="7" l="1"/>
  <c r="C26" i="7" s="1"/>
  <c r="C30" i="7" s="1"/>
  <c r="C31" i="7" s="1"/>
  <c r="H19" i="3"/>
  <c r="I19" i="3" s="1"/>
  <c r="H17" i="3"/>
  <c r="H15" i="3"/>
  <c r="I21" i="3" l="1"/>
  <c r="I17" i="3"/>
  <c r="I15" i="3"/>
  <c r="I23" i="3" l="1"/>
  <c r="C26" i="3" s="1"/>
  <c r="C27" i="3" l="1"/>
  <c r="C29" i="3" s="1"/>
  <c r="C32" i="3"/>
  <c r="B33" i="3"/>
  <c r="B26" i="3"/>
</calcChain>
</file>

<file path=xl/sharedStrings.xml><?xml version="1.0" encoding="utf-8"?>
<sst xmlns="http://schemas.openxmlformats.org/spreadsheetml/2006/main" count="1308" uniqueCount="473">
  <si>
    <t>CO2 reductie rekenmodel</t>
  </si>
  <si>
    <t>Versiebeheer</t>
  </si>
  <si>
    <t>Datum</t>
  </si>
  <si>
    <t>Wie</t>
  </si>
  <si>
    <t>Opmerking</t>
  </si>
  <si>
    <t>Let op! De definitieve versie 1 is beveiligd per werkblad</t>
  </si>
  <si>
    <t>Versie</t>
  </si>
  <si>
    <t>1.0</t>
  </si>
  <si>
    <t>Def.</t>
  </si>
  <si>
    <t>VLA</t>
  </si>
  <si>
    <t>de tabbladen Versie, Datasheet en CO2 emissiefactoren 2025 zijn verborgen</t>
  </si>
  <si>
    <t>1.2</t>
  </si>
  <si>
    <t xml:space="preserve">Concept </t>
  </si>
  <si>
    <t>Derek Vonk</t>
  </si>
  <si>
    <t>CO2 emissiefactoren bijgewerkt naar 2025</t>
  </si>
  <si>
    <t>Daarna is de werkmap beveiligd.</t>
  </si>
  <si>
    <t>1.3</t>
  </si>
  <si>
    <t>Werkblad en tabbladen beveiligd na controle &gt; versie september 2025</t>
  </si>
  <si>
    <t>1.4</t>
  </si>
  <si>
    <t>Toevoeging circulaire economie CO2-reductie berekening en CO2 emissiefactoren bijgewerkt</t>
  </si>
  <si>
    <t>Dit Data sheet omvat de uitgangspunten, omrekeningsfactoren en procesdata</t>
  </si>
  <si>
    <t>Referentiepark methode KEV 2024, tabel 27b</t>
  </si>
  <si>
    <t>kg CO2/kWh</t>
  </si>
  <si>
    <t>Voor VEKI 2025 geldt een factor van 0,14, die gebaseerd is op het gemiddelde van 2030-2040 (zie ook onderbouwing DEI in staatscourant 2024-41849)</t>
  </si>
  <si>
    <t xml:space="preserve">Maximale levenduurperiode voor bereken van de CO2 tbv kosten effectiviteit </t>
  </si>
  <si>
    <t>jaar</t>
  </si>
  <si>
    <t>Gem. 2030-40</t>
  </si>
  <si>
    <t>CO2 emissiefactoren diverse brandstoffen*</t>
  </si>
  <si>
    <t>Kosten CO2</t>
  </si>
  <si>
    <t>Euro/ton</t>
  </si>
  <si>
    <t>CO2-emissiefactor referentieparkmethode2</t>
  </si>
  <si>
    <t>-</t>
  </si>
  <si>
    <t>Eenheid</t>
  </si>
  <si>
    <t>kg CO2/ eenheid 2026</t>
  </si>
  <si>
    <t xml:space="preserve">Let op! Kosteneffectiviteit mag maximaal </t>
  </si>
  <si>
    <t>Aardgascondensaat</t>
  </si>
  <si>
    <t>kg</t>
  </si>
  <si>
    <t>Antraciet</t>
  </si>
  <si>
    <t>Benzine (E10)</t>
  </si>
  <si>
    <t>liter</t>
  </si>
  <si>
    <t>TTW =</t>
  </si>
  <si>
    <t>Gebruiker</t>
  </si>
  <si>
    <t>Tank To Wheel</t>
  </si>
  <si>
    <t>Biodiesel (FAME)</t>
  </si>
  <si>
    <t>WTW=</t>
  </si>
  <si>
    <t>Optelsom van productie en gebruik</t>
  </si>
  <si>
    <t>Well To Wheel</t>
  </si>
  <si>
    <t>DATA Uitvoer</t>
  </si>
  <si>
    <t>Biodiesel (HVO)</t>
  </si>
  <si>
    <t>Totale besparing CO2/jaar</t>
  </si>
  <si>
    <t>Bio-ethanol</t>
  </si>
  <si>
    <t>Veel gebruikte gassen*:</t>
  </si>
  <si>
    <t>Totale toename CO2/jaar</t>
  </si>
  <si>
    <t>Bitumen</t>
  </si>
  <si>
    <t>kg CO2/eenheid</t>
  </si>
  <si>
    <t>Bruinkool</t>
  </si>
  <si>
    <t>Aardgas</t>
  </si>
  <si>
    <t>Nm3</t>
  </si>
  <si>
    <t>Chemisch restgas</t>
  </si>
  <si>
    <t>Bio-CNG (groengas)</t>
  </si>
  <si>
    <r>
      <rPr>
        <sz val="11"/>
        <rFont val="Calibri"/>
        <family val="2"/>
        <scheme val="minor"/>
      </rPr>
      <t>Deze is verkregen door de emissiefactor van 0,756 gram NOx per </t>
    </r>
    <r>
      <rPr>
        <b/>
        <sz val="11"/>
        <rFont val="Calibri"/>
        <family val="2"/>
        <scheme val="minor"/>
      </rPr>
      <t>m3 aardgas</t>
    </r>
    <r>
      <rPr>
        <sz val="11"/>
        <rFont val="Calibri"/>
        <family val="2"/>
        <scheme val="minor"/>
      </rPr>
      <t> te combineren met het </t>
    </r>
    <r>
      <rPr>
        <b/>
        <sz val="11"/>
        <rFont val="Calibri"/>
        <family val="2"/>
        <scheme val="minor"/>
      </rPr>
      <t>gasverbruik</t>
    </r>
    <r>
      <rPr>
        <sz val="11"/>
        <rFont val="Calibri"/>
        <family val="2"/>
        <scheme val="minor"/>
      </rPr>
      <t> per type woning (bron: energiesite) ...</t>
    </r>
  </si>
  <si>
    <t>Cokeskolen</t>
  </si>
  <si>
    <t>Bio-LNG (groengas)</t>
  </si>
  <si>
    <t>De emissiefactor Nox per 1m3 aardgas is 0,756 gram</t>
  </si>
  <si>
    <t>Cokeskolen (hoogovens)</t>
  </si>
  <si>
    <t>Biopropaan</t>
  </si>
  <si>
    <t>Cokeskolen (cokeovens)</t>
  </si>
  <si>
    <t>Groengas (allesvergisting)</t>
  </si>
  <si>
    <t>Diesel (B7)</t>
  </si>
  <si>
    <t>Groengas (gemiddeld)</t>
  </si>
  <si>
    <t>Ethaan</t>
  </si>
  <si>
    <t>Groengas (monomestvergisting)</t>
  </si>
  <si>
    <t>Leisteenolie</t>
  </si>
  <si>
    <t>Groengas (RWZI-slib)</t>
  </si>
  <si>
    <r>
      <t xml:space="preserve">Totale CO2 </t>
    </r>
    <r>
      <rPr>
        <b/>
        <sz val="11"/>
        <color rgb="FFFF0000"/>
        <rFont val="Calibri"/>
        <family val="2"/>
        <scheme val="minor"/>
      </rPr>
      <t>besparing</t>
    </r>
    <r>
      <rPr>
        <b/>
        <sz val="11"/>
        <color theme="1"/>
        <rFont val="Calibri"/>
        <family val="2"/>
        <scheme val="minor"/>
      </rPr>
      <t xml:space="preserve"> over de opgegeven periode van </t>
    </r>
  </si>
  <si>
    <t>Nafta's</t>
  </si>
  <si>
    <t>Lachgas N2O</t>
  </si>
  <si>
    <t>kg (WTW)</t>
  </si>
  <si>
    <t>Orimulsion</t>
  </si>
  <si>
    <t>LNG</t>
  </si>
  <si>
    <r>
      <t xml:space="preserve">Totale CO2 </t>
    </r>
    <r>
      <rPr>
        <b/>
        <sz val="11"/>
        <color rgb="FFFF0000"/>
        <rFont val="Calibri"/>
        <family val="2"/>
        <scheme val="minor"/>
      </rPr>
      <t>toename</t>
    </r>
    <r>
      <rPr>
        <b/>
        <sz val="11"/>
        <color theme="1"/>
        <rFont val="Calibri"/>
        <family val="2"/>
        <scheme val="minor"/>
      </rPr>
      <t xml:space="preserve"> over de opgegeven periode van </t>
    </r>
  </si>
  <si>
    <t>Overige olien</t>
  </si>
  <si>
    <t>LPG</t>
  </si>
  <si>
    <t>Petroleum</t>
  </si>
  <si>
    <t>Propaan</t>
  </si>
  <si>
    <t>Petroleumcokes</t>
  </si>
  <si>
    <t>Waterstof grijs</t>
  </si>
  <si>
    <t>Raffinaderij gas</t>
  </si>
  <si>
    <t>Waterstof groen</t>
  </si>
  <si>
    <t>Raffinaderij grondstoffen</t>
  </si>
  <si>
    <t>Ruwe aardolie</t>
  </si>
  <si>
    <t>Smeerolien</t>
  </si>
  <si>
    <t>Steenkool - bitumineus</t>
  </si>
  <si>
    <t>Steenkool - bruinkoolbriketten</t>
  </si>
  <si>
    <t>* TTW, tenzij anders aangegeven</t>
  </si>
  <si>
    <t>Steenkool-sub-bitumeneus</t>
  </si>
  <si>
    <t>Turf</t>
  </si>
  <si>
    <t>Houtige biobrandstoffen uit NL*</t>
  </si>
  <si>
    <t>kg CO2/kg</t>
  </si>
  <si>
    <t>Houtchips (NL)</t>
  </si>
  <si>
    <t>kg ds</t>
  </si>
  <si>
    <t>Shreds</t>
  </si>
  <si>
    <t>Pellets uit (droge) industrie reststroom (NL)</t>
  </si>
  <si>
    <t>Pellets uit vers hout (NL)</t>
  </si>
  <si>
    <t>Houtblokken (NL)</t>
  </si>
  <si>
    <t>Rekenmodel Kosteneffectiviteit en CO2 berekening</t>
  </si>
  <si>
    <t>Versnelde klimaatinvesteringen in de industrie</t>
  </si>
  <si>
    <t>versie maart 2026</t>
  </si>
  <si>
    <t>Doel van dit rekenmodel is om een heldere CO2 berekening te genereren, waarbij u gebruikmaakt van de juiste omrekeningsfactoren (CO2-emissiefactoren 2025)</t>
  </si>
  <si>
    <t>U kunt alleen in de geel gemarkeerde cellen getallen invoeren</t>
  </si>
  <si>
    <t>U kunt in de lichtblauw gemarkeerde cellen via een keuzemenu een keuze maken</t>
  </si>
  <si>
    <t>Eenheid TTW (Tank To Wheel), tenzij anders aangegeven</t>
  </si>
  <si>
    <t>Toelichting op de verschillende brandstof categorieën</t>
  </si>
  <si>
    <t>Selecteer een gassoort (als dat van toepassing is)</t>
  </si>
  <si>
    <t>Selecteer een houtige brandstof (als dat van toepassing is)</t>
  </si>
  <si>
    <t>Selecteer een brandstof (als dat van toepassing is)</t>
  </si>
  <si>
    <t>Vul een brandstof in die niet in de bovenstaande selectie voorkomt</t>
  </si>
  <si>
    <t>Vul hier de verbruiken in van elektriciteit afgenomen van het "openbare" net.</t>
  </si>
  <si>
    <t xml:space="preserve">CO2 factor van 2030 wordt gebruikt conform de referentieparkmethode KEV 2022 </t>
  </si>
  <si>
    <t>De kosteneffectiviteit is bepaald op maximaal:</t>
  </si>
  <si>
    <t>euro/ton CO2</t>
  </si>
  <si>
    <t>Levensduur van de investering voor de CO2 berekening is maximaal:</t>
  </si>
  <si>
    <t>Let op:</t>
  </si>
  <si>
    <t>Vul voor thema Circulaire Economie enkel het gelijknamige tablad 3 in. Voor de overige thema's gebruikt u tabbladen 1 en 2.</t>
  </si>
  <si>
    <t>Als het nulscenario niet gelijk is aan de huidige situatie bij de aanvrager, vult u ook tabblad '2. Absolute CO2-reductie' in.</t>
  </si>
  <si>
    <r>
      <rPr>
        <b/>
        <sz val="12"/>
        <color rgb="FF000000"/>
        <rFont val="Calibri"/>
      </rPr>
      <t xml:space="preserve">Als het nulscenario </t>
    </r>
    <r>
      <rPr>
        <b/>
        <u/>
        <sz val="12"/>
        <color rgb="FF000000"/>
        <rFont val="Calibri"/>
      </rPr>
      <t>niet</t>
    </r>
    <r>
      <rPr>
        <b/>
        <sz val="12"/>
        <color rgb="FF000000"/>
        <rFont val="Calibri"/>
      </rPr>
      <t xml:space="preserve"> gelijk is aan de huidige situatie, vul dan ook het tabblad 'Absolute CO2-reductie' in.</t>
    </r>
  </si>
  <si>
    <t>Kosteneffectiviteit op basis van het nulscenario</t>
  </si>
  <si>
    <t>Wat is de levensduur van de installatie?</t>
  </si>
  <si>
    <t xml:space="preserve">jaar </t>
  </si>
  <si>
    <t>Brandstoffen</t>
  </si>
  <si>
    <t>Nulscenario</t>
  </si>
  <si>
    <t>VEKI-project</t>
  </si>
  <si>
    <t>Verschil</t>
  </si>
  <si>
    <t>CO2 (kg)</t>
  </si>
  <si>
    <t>Selecteer</t>
  </si>
  <si>
    <t>kg CO2</t>
  </si>
  <si>
    <t>Verbruik/jaar</t>
  </si>
  <si>
    <t>Emissie</t>
  </si>
  <si>
    <t>Gas:</t>
  </si>
  <si>
    <t>Houtige biobrandstoffen uit NL:</t>
  </si>
  <si>
    <t>Overige brandstof:</t>
  </si>
  <si>
    <t>Brandstof niet uit de lijst: vul in!</t>
  </si>
  <si>
    <t>Bron emissiefactor:</t>
  </si>
  <si>
    <t>Elektriciteit:</t>
  </si>
  <si>
    <t>Referentiepark</t>
  </si>
  <si>
    <t>kWh</t>
  </si>
  <si>
    <t>Totaal:</t>
  </si>
  <si>
    <t>Resultaat</t>
  </si>
  <si>
    <t>ton CO2</t>
  </si>
  <si>
    <t>Gevraagde subsidie:</t>
  </si>
  <si>
    <t>€</t>
  </si>
  <si>
    <t>Kosteneffectiviteit</t>
  </si>
  <si>
    <t>€/ton CO2</t>
  </si>
  <si>
    <t>Als het nulscenario niet gelijk is aan de huidige situatie, vul dan dit tabblad in.</t>
  </si>
  <si>
    <t>Absolute CO2 berekening op basis van de huidige situatie</t>
  </si>
  <si>
    <t>Huidige Situtatie</t>
  </si>
  <si>
    <t>Brandstof niet uit de lijst : Vul in!</t>
  </si>
  <si>
    <t>Totaal huidige situatie:</t>
  </si>
  <si>
    <t>VEKI-project CO2-emissie</t>
  </si>
  <si>
    <t>Absolute CO2-besparing: 
(Huidige situatie) - (VEKI-project) =</t>
  </si>
  <si>
    <t>Vul dit tabblad alleen in wanneer het project onder het thema Circulaire Economie valt.</t>
  </si>
  <si>
    <t>Verbruik / jaar</t>
  </si>
  <si>
    <t>Verbruik /jaar</t>
  </si>
  <si>
    <t>Brandstof niet uit de lijst: Vul in!</t>
  </si>
  <si>
    <t>Subtotaal:</t>
  </si>
  <si>
    <t>Grondstoffen</t>
  </si>
  <si>
    <t>Naam grondstof of hulpbron</t>
  </si>
  <si>
    <t>Primaire grondstof 1:</t>
  </si>
  <si>
    <t>Primaire grondstof 2:</t>
  </si>
  <si>
    <t>Primaire grondstof 3:</t>
  </si>
  <si>
    <t>Primaire grondstof 4:</t>
  </si>
  <si>
    <t>Primaire grondstof 5:</t>
  </si>
  <si>
    <t>Secundair grondstof 1:</t>
  </si>
  <si>
    <t>Secundair grondstof 2:</t>
  </si>
  <si>
    <t>Secundair grondstof 3:</t>
  </si>
  <si>
    <t>Secundair grondstof 4:</t>
  </si>
  <si>
    <t>Secundair grondstof 5:</t>
  </si>
  <si>
    <t xml:space="preserve"> </t>
  </si>
  <si>
    <t>Factoren 2026 dd 25-03-2026</t>
  </si>
  <si>
    <t>Onderstaande lijst is gegenereerd van de website CO2emissiefactoren.nl. _x000D_
_x000D_
In deze tabel staan alle CO2-emissiefactoren van het door u geselecteerde jaar, die geldig zijn in Nederland uitgedrukt in CO2-equivalenten. _x000D_
_x000D_
Let op: de kolommen kunnen wisselende koppen hebben, _x000D_
Meest gebruikelijk is Well to Wheel (WTW), Well to Tank (WTT), Tank to Wheel (TTW) en biogene emissies. _x000D_
Welke emissiefactor u nodig hebt, is afhankelijk van het doel van de CO2-inventaris. _x000D_
_x000D_
Achter elke factor is een link opgenomen, die verwijst naar de betreffende factor op de website. Via de website kunt u de historische ontwikkelingen in een factor volgen en de bronverwijzing opzoeken._x000D_
_x000D_
Wij stellen het op prijs als u bij gebruik van de emissiefactoren een referentie opneemt naar www.CO2emissiefactoren.nl.</t>
  </si>
  <si>
    <t>Brandstoffen voertuigen en schepen</t>
  </si>
  <si>
    <t>Fossiele brandstoffen</t>
  </si>
  <si>
    <t>Kg CO₂-eq / eenheid</t>
  </si>
  <si>
    <t>Totaal (WTW)</t>
  </si>
  <si>
    <t>Verbrandingsemissies (TTW)</t>
  </si>
  <si>
    <t>Ketenemissies (WTT)</t>
  </si>
  <si>
    <t>Biogene emissies</t>
  </si>
  <si>
    <t>Conversie MJ</t>
  </si>
  <si>
    <t>Benzine (fossiel) E0</t>
  </si>
  <si>
    <t>Link</t>
  </si>
  <si>
    <t>Diesel (fossiel) B0</t>
  </si>
  <si>
    <t>GTL (diesel)</t>
  </si>
  <si>
    <t>CNG (aardgas)</t>
  </si>
  <si>
    <t>LNG (aardgas)</t>
  </si>
  <si>
    <t xml:space="preserve">LPG </t>
  </si>
  <si>
    <t>MDO (Marine Diesel Oil)</t>
  </si>
  <si>
    <t>HFO (Heavy Fuel Oil)</t>
  </si>
  <si>
    <t>Kerosine (Jet A1)</t>
  </si>
  <si>
    <t xml:space="preserve">Waterstof Grijs </t>
  </si>
  <si>
    <t>Methanol (fossiel)</t>
  </si>
  <si>
    <t>Fossiele brandstoffen met bio-bijmenging</t>
  </si>
  <si>
    <t xml:space="preserve">Benzine E10 </t>
  </si>
  <si>
    <t xml:space="preserve">Diesel B7 </t>
  </si>
  <si>
    <t xml:space="preserve">Dieselvervanger HVO30 </t>
  </si>
  <si>
    <t xml:space="preserve">Benzinevervanger E85 </t>
  </si>
  <si>
    <t>Hernieuwbare brandstoffen</t>
  </si>
  <si>
    <t xml:space="preserve">Waterstof groen </t>
  </si>
  <si>
    <t xml:space="preserve">Biodiesel HVO </t>
  </si>
  <si>
    <t xml:space="preserve">Biodiesel FAME </t>
  </si>
  <si>
    <t>Bio-CNG (Groengas)</t>
  </si>
  <si>
    <t>Bio-LNG (Groengas)</t>
  </si>
  <si>
    <t>Bio-Ethanol (100%)</t>
  </si>
  <si>
    <t>Bio-Kerosine (SAF)</t>
  </si>
  <si>
    <t>Methanol (bio)</t>
  </si>
  <si>
    <t>E-Methanol (groene stroom)</t>
  </si>
  <si>
    <t>Ad Blue (additief)</t>
  </si>
  <si>
    <t>Brandstoffen energieopwekking</t>
  </si>
  <si>
    <t>Houtige biomassa</t>
  </si>
  <si>
    <t>WTW</t>
  </si>
  <si>
    <t>TTW</t>
  </si>
  <si>
    <t>WTT</t>
  </si>
  <si>
    <t>Biogene Emissies</t>
  </si>
  <si>
    <t>Houtpellets (uit (droge) industriele reststroom, NL)</t>
  </si>
  <si>
    <t>Houtpellets (uit vers hout, NL)</t>
  </si>
  <si>
    <t>Houtshreds (NL)</t>
  </si>
  <si>
    <t>Gasvormige brandstoffen</t>
  </si>
  <si>
    <t>Aardgas (G-gas)</t>
  </si>
  <si>
    <t>Groengas (Gemiddeld)</t>
  </si>
  <si>
    <t>Groen gas (Monomestvergisting)</t>
  </si>
  <si>
    <t>Groen Gas (Allesvergisting)</t>
  </si>
  <si>
    <t>Groengas (Slibvergisting - RWZI)</t>
  </si>
  <si>
    <t xml:space="preserve">Propaan </t>
  </si>
  <si>
    <t xml:space="preserve">Biopropaan </t>
  </si>
  <si>
    <t>Groengas (Covergisting)</t>
  </si>
  <si>
    <t>Vervallen</t>
  </si>
  <si>
    <t>Groengas (GFT-vergisting)</t>
  </si>
  <si>
    <t>Vloeibare brandstoffen</t>
  </si>
  <si>
    <t xml:space="preserve">Aardgascondensaat </t>
  </si>
  <si>
    <t xml:space="preserve">Bitumen </t>
  </si>
  <si>
    <t xml:space="preserve">Chemisch restgas </t>
  </si>
  <si>
    <t xml:space="preserve">Ethaan </t>
  </si>
  <si>
    <t xml:space="preserve">Leisteenolie </t>
  </si>
  <si>
    <t xml:space="preserve">Nafta's </t>
  </si>
  <si>
    <t xml:space="preserve">Orimulsion </t>
  </si>
  <si>
    <t xml:space="preserve">Overige Oliën </t>
  </si>
  <si>
    <t xml:space="preserve">Petroleum </t>
  </si>
  <si>
    <t xml:space="preserve">Petroleumcokes </t>
  </si>
  <si>
    <t xml:space="preserve">Raffinaderij Grondstoffen </t>
  </si>
  <si>
    <t xml:space="preserve">Raffinaderijgas </t>
  </si>
  <si>
    <t xml:space="preserve">Ruwe Aardolie </t>
  </si>
  <si>
    <t xml:space="preserve">Smeeroliën </t>
  </si>
  <si>
    <t>Vaste Brandstoffen</t>
  </si>
  <si>
    <t xml:space="preserve">Antraciet </t>
  </si>
  <si>
    <t xml:space="preserve">Bruinkool </t>
  </si>
  <si>
    <t xml:space="preserve">Cokeskolen </t>
  </si>
  <si>
    <t>Steenkool (bitumineus)</t>
  </si>
  <si>
    <t>Steenkool (sub-bitumineus)</t>
  </si>
  <si>
    <t xml:space="preserve">Steenkool en bruinkool briketten </t>
  </si>
  <si>
    <t xml:space="preserve">Turf </t>
  </si>
  <si>
    <t>Elektriciteit</t>
  </si>
  <si>
    <t>Totaal</t>
  </si>
  <si>
    <t>Productie-emissies energiecentrale</t>
  </si>
  <si>
    <t>Ketenemissies productie energiedragers</t>
  </si>
  <si>
    <t>Infrastructuur (LCA benadering)</t>
  </si>
  <si>
    <t xml:space="preserve">Grijze Stroom </t>
  </si>
  <si>
    <t>Stroom (onbekend) gridmix</t>
  </si>
  <si>
    <t xml:space="preserve">Windkracht </t>
  </si>
  <si>
    <t xml:space="preserve">Zonne-energie </t>
  </si>
  <si>
    <t xml:space="preserve">Waterkracht </t>
  </si>
  <si>
    <t xml:space="preserve">Biomassa </t>
  </si>
  <si>
    <t xml:space="preserve">Stroometiket </t>
  </si>
  <si>
    <t>Variabel</t>
  </si>
  <si>
    <t>Warmtelevering</t>
  </si>
  <si>
    <t>Productie-emissies</t>
  </si>
  <si>
    <t>Ketenemissies</t>
  </si>
  <si>
    <t xml:space="preserve">Gemiddelde Warmtenetten </t>
  </si>
  <si>
    <t>GJ</t>
  </si>
  <si>
    <t xml:space="preserve">Restwarmte zonder bijstook </t>
  </si>
  <si>
    <t>Koudemiddelen</t>
  </si>
  <si>
    <t>Blends</t>
  </si>
  <si>
    <t>GWP100</t>
  </si>
  <si>
    <t>Montreal Protocol (AR4)</t>
  </si>
  <si>
    <t xml:space="preserve">R404a </t>
  </si>
  <si>
    <t xml:space="preserve">R407a </t>
  </si>
  <si>
    <t xml:space="preserve">R407c </t>
  </si>
  <si>
    <t xml:space="preserve">R407f </t>
  </si>
  <si>
    <t xml:space="preserve">R410a </t>
  </si>
  <si>
    <t xml:space="preserve">R417a </t>
  </si>
  <si>
    <t xml:space="preserve">R422d </t>
  </si>
  <si>
    <t xml:space="preserve">R438a </t>
  </si>
  <si>
    <t xml:space="preserve">R448a </t>
  </si>
  <si>
    <t xml:space="preserve">R449a </t>
  </si>
  <si>
    <t xml:space="preserve">R450a </t>
  </si>
  <si>
    <t xml:space="preserve">R452a </t>
  </si>
  <si>
    <t xml:space="preserve">R452b </t>
  </si>
  <si>
    <t xml:space="preserve">R454c </t>
  </si>
  <si>
    <t xml:space="preserve">R507 </t>
  </si>
  <si>
    <t xml:space="preserve">R513a </t>
  </si>
  <si>
    <t>HCFK's</t>
  </si>
  <si>
    <t>R1233zd (Z)</t>
  </si>
  <si>
    <t xml:space="preserve">R22 </t>
  </si>
  <si>
    <t>HFC's</t>
  </si>
  <si>
    <t xml:space="preserve">1234yf </t>
  </si>
  <si>
    <t>1234ze (Z)</t>
  </si>
  <si>
    <t xml:space="preserve">R125 </t>
  </si>
  <si>
    <t xml:space="preserve">R134a </t>
  </si>
  <si>
    <t xml:space="preserve">R143a </t>
  </si>
  <si>
    <t xml:space="preserve">R23 </t>
  </si>
  <si>
    <t xml:space="preserve">R245fa </t>
  </si>
  <si>
    <t xml:space="preserve">R32 </t>
  </si>
  <si>
    <t>Overige koudemiddelen</t>
  </si>
  <si>
    <t>R290 Propaan</t>
  </si>
  <si>
    <t>R600 Butaan</t>
  </si>
  <si>
    <t>R600a isobutaan</t>
  </si>
  <si>
    <t>R601a isopentaan</t>
  </si>
  <si>
    <t>R717 ammoniak</t>
  </si>
  <si>
    <t>R744 CO2</t>
  </si>
  <si>
    <t>Overige Emissies</t>
  </si>
  <si>
    <t xml:space="preserve">Lachgas (N2O) </t>
  </si>
  <si>
    <t>Methaan (CH4) niet fossiel</t>
  </si>
  <si>
    <t xml:space="preserve">Stikstof trifluoride (NF3) </t>
  </si>
  <si>
    <t xml:space="preserve">Zwavel Hexafluoride (SF6) </t>
  </si>
  <si>
    <t>Anesthesiegassen</t>
  </si>
  <si>
    <t>Desfluraan (HFE-236ea2)</t>
  </si>
  <si>
    <t>Isofluraan (HCFE-235da2)</t>
  </si>
  <si>
    <t>Sevofluraan (HFE-347mmz1)</t>
  </si>
  <si>
    <t>Personenvervoer</t>
  </si>
  <si>
    <t>Auto</t>
  </si>
  <si>
    <t>Gemiddelde auto Brandstofsoort onbekend</t>
  </si>
  <si>
    <t>voertuigkilometer</t>
  </si>
  <si>
    <t>Benzine Middel</t>
  </si>
  <si>
    <t>Diesel Middel</t>
  </si>
  <si>
    <t>LPG Middel</t>
  </si>
  <si>
    <t>CNG/Aardgas Middel</t>
  </si>
  <si>
    <t>Bio-CNG Gemiddeld</t>
  </si>
  <si>
    <t>Bio-ethanol (E85) Gemiddeld</t>
  </si>
  <si>
    <t>Benzine Plug-in hybride (PHEV)</t>
  </si>
  <si>
    <t>Biodiesel HVO 100% Gemiddeld</t>
  </si>
  <si>
    <t>Elektrisch Gemiddelde stroommix</t>
  </si>
  <si>
    <t>Elektrisch Groene stroom</t>
  </si>
  <si>
    <t>Elektrisch Grijze stroom</t>
  </si>
  <si>
    <t>Waterstof grijs Gemiddeld</t>
  </si>
  <si>
    <t>Waterstof groen Gemiddeld</t>
  </si>
  <si>
    <t>Benzine Klein</t>
  </si>
  <si>
    <t>Benzine Groot</t>
  </si>
  <si>
    <t>Benzine Hybride</t>
  </si>
  <si>
    <t>Diesel Klein</t>
  </si>
  <si>
    <t>Diesel Groot</t>
  </si>
  <si>
    <t>Diesel Hybride</t>
  </si>
  <si>
    <t>LPG Klein</t>
  </si>
  <si>
    <t>LPG Groot</t>
  </si>
  <si>
    <t>Biodiesel FAME 100% Gemiddeld</t>
  </si>
  <si>
    <t>CNG/Aardgas Klein</t>
  </si>
  <si>
    <t>CNG/Aardgas Groot</t>
  </si>
  <si>
    <t>Openbaar vervoer</t>
  </si>
  <si>
    <t>OV algemeen (trein, bus, metro, tram)</t>
  </si>
  <si>
    <t>reizigerskilometer</t>
  </si>
  <si>
    <t>Bus, Tram, Metro gemiddelde</t>
  </si>
  <si>
    <t>Trein (gemiddelde/ type onbekend)</t>
  </si>
  <si>
    <t>Trein (elektrisch)</t>
  </si>
  <si>
    <t>Trein (diesel)</t>
  </si>
  <si>
    <t>Trein (internationaal)</t>
  </si>
  <si>
    <t>Bus (gemiddeld brandstof onbekend)</t>
  </si>
  <si>
    <t>Bus (diesel)</t>
  </si>
  <si>
    <t>Bus (biodiesel, HVO100)</t>
  </si>
  <si>
    <t>Bus (groengas)</t>
  </si>
  <si>
    <t>Bus (elektrisch, groene stroom)</t>
  </si>
  <si>
    <t>Bus (brandstofcel/waterstof)</t>
  </si>
  <si>
    <t>Metro (groene stroom)</t>
  </si>
  <si>
    <t>Tram (groene stroom)</t>
  </si>
  <si>
    <t>Touringcar</t>
  </si>
  <si>
    <t>Diesel (reizigerskilometer)</t>
  </si>
  <si>
    <t>HVO 100/biodiesel (reizigerskilometer)</t>
  </si>
  <si>
    <t>Batterij/elektrisch (reizigerskilometer)</t>
  </si>
  <si>
    <t xml:space="preserve">Diesel </t>
  </si>
  <si>
    <t xml:space="preserve">HVO 100/biodiesel </t>
  </si>
  <si>
    <t xml:space="preserve">Batterij/elektrisch </t>
  </si>
  <si>
    <t>Vliegtuig</t>
  </si>
  <si>
    <t>Gemiddelde (alle afstanden)</t>
  </si>
  <si>
    <t>Regionaal (&lt;700 km)</t>
  </si>
  <si>
    <t>Europees (700 - 2.500 km)</t>
  </si>
  <si>
    <t>Intercontinentaal (&gt; 2.500 km)</t>
  </si>
  <si>
    <t>Tweewielers</t>
  </si>
  <si>
    <t>Fiets (elektrisch, gemiddelde stroommix)</t>
  </si>
  <si>
    <t>Bromfiets (gemiddeld)</t>
  </si>
  <si>
    <t>Bromfiets (elektrisch, gemiddelde stroommix)</t>
  </si>
  <si>
    <t>Motor (gemiddeld / benzine)</t>
  </si>
  <si>
    <t>Motor (elektrisch, gemiddelde stroommix)</t>
  </si>
  <si>
    <t>Minibus (max. 8 personen)</t>
  </si>
  <si>
    <t>Gemiddeld (reizigerskilometer)</t>
  </si>
  <si>
    <t>Batterij/Elektrisch Gemiddelde stroommix</t>
  </si>
  <si>
    <t>Veerboot</t>
  </si>
  <si>
    <t xml:space="preserve">Gemiddeld </t>
  </si>
  <si>
    <t>Goederenvervoer</t>
  </si>
  <si>
    <t>Bulk- en stukgoederen - Wegvervoer</t>
  </si>
  <si>
    <t>Bestelauto &lt;2 ton</t>
  </si>
  <si>
    <t>tonkilometer</t>
  </si>
  <si>
    <t>Vrachtwagen &lt; 10 ton</t>
  </si>
  <si>
    <t>Vrachtwagen LZV</t>
  </si>
  <si>
    <t>Vrachtwagen vrachtwagen 10-20 ton</t>
  </si>
  <si>
    <t>Vrachtwagen vrachtwagen &gt; 20 ton plus aanhanger</t>
  </si>
  <si>
    <t>Vrachtwagen zware trekker + oplegger</t>
  </si>
  <si>
    <t>Containers - Wegvervoer</t>
  </si>
  <si>
    <t>Vrachtwagen &gt; 20 ton</t>
  </si>
  <si>
    <t>Vrachtwagen &gt; 20 ton met aanhanger</t>
  </si>
  <si>
    <t>Vrachtwagen Trekker met oplegger zwaar</t>
  </si>
  <si>
    <t>Bulk- en stukgoederen - Watervervoer</t>
  </si>
  <si>
    <t>Binnenvaart Gemiddeld, 1500-3000 ton (RHK-groot Rijnschip)</t>
  </si>
  <si>
    <t>Binnenvaart Groot, 5000-11000 ton (koppelverband-duwbak)</t>
  </si>
  <si>
    <t>Binnenvaart Klein, 300-600 ton (Spits-Kempenaar)</t>
  </si>
  <si>
    <t>Zeevaart Deep Sea</t>
  </si>
  <si>
    <t>Zeevaart Gemiddelde</t>
  </si>
  <si>
    <t>Zeevaart Kustvaart</t>
  </si>
  <si>
    <t>Containers - Watervervoer</t>
  </si>
  <si>
    <t>Binnenvaart 348 TEU (koppelverband)</t>
  </si>
  <si>
    <t>Binnenvaart 40 TEU (Neo Kemp)</t>
  </si>
  <si>
    <t>Binnenvaart 96 TEU (Rijn Herne Kanaal)</t>
  </si>
  <si>
    <t>Binnenvaart (gemiddelde) 208 TEU (Groot Rijnschip)</t>
  </si>
  <si>
    <t>Bulk- en stukgoederen - Spoorvervoer</t>
  </si>
  <si>
    <t>Trein Combinatie</t>
  </si>
  <si>
    <t>Trein Diesel</t>
  </si>
  <si>
    <t>Trein Elektrisch</t>
  </si>
  <si>
    <t>Containers - Spoorvervoer</t>
  </si>
  <si>
    <t>Bulk- en stukgoederen - Luchtvracht</t>
  </si>
  <si>
    <t>Luchtvaart Lange afstand</t>
  </si>
  <si>
    <t>Afval (CONCEPT)</t>
  </si>
  <si>
    <t>Recycling</t>
  </si>
  <si>
    <t>GHG protocol (inzameling en verwerking)</t>
  </si>
  <si>
    <t>Transport naar Recycling</t>
  </si>
  <si>
    <t>Emissies van Recycling</t>
  </si>
  <si>
    <t>Vermeden emissies door recycling materialen</t>
  </si>
  <si>
    <t xml:space="preserve">Papier en karton </t>
  </si>
  <si>
    <t>ton</t>
  </si>
  <si>
    <t xml:space="preserve">Puin </t>
  </si>
  <si>
    <t>Hout (A en B hout)</t>
  </si>
  <si>
    <t xml:space="preserve">Glas </t>
  </si>
  <si>
    <t>Groenafval (naar compostering)</t>
  </si>
  <si>
    <t>GFT (vergisting)</t>
  </si>
  <si>
    <t>Bouw- en sloopafval (met nascheiding)</t>
  </si>
  <si>
    <t>Kunststoffen (gemengd)</t>
  </si>
  <si>
    <t>Kunststoffen PET</t>
  </si>
  <si>
    <t>Kunststoffen PP</t>
  </si>
  <si>
    <t>Kunststoffen LDPE-folies</t>
  </si>
  <si>
    <t>Kunststoffen HDPE</t>
  </si>
  <si>
    <t>Kunststoffen PVC</t>
  </si>
  <si>
    <t>Kunststoffen PMD</t>
  </si>
  <si>
    <t>Metalen (gemengd)</t>
  </si>
  <si>
    <t>Metalen Ferro (oud ijzer en staal)</t>
  </si>
  <si>
    <t>Metalen Kabels</t>
  </si>
  <si>
    <t>Metalen Aluminium</t>
  </si>
  <si>
    <t>Metalen Koper</t>
  </si>
  <si>
    <t>Metalen Lood</t>
  </si>
  <si>
    <t>Metalen Zink</t>
  </si>
  <si>
    <t>Metalen Nikkel/RVS</t>
  </si>
  <si>
    <t>Finale afvalverwerking (AVI of Bio-energiecentrale met energieterugwinning)</t>
  </si>
  <si>
    <t>Emissies door verbranding</t>
  </si>
  <si>
    <t>Vermeden emissies door energieterugwinning</t>
  </si>
  <si>
    <t xml:space="preserve">Restafval </t>
  </si>
  <si>
    <t>Restafval (met nascheiding)</t>
  </si>
  <si>
    <t>Gevaarlijk afval (indicatief)</t>
  </si>
  <si>
    <t xml:space="preserve">Kunststoffen </t>
  </si>
  <si>
    <t>Hout (A/B/C-hout)</t>
  </si>
  <si>
    <t>Groenafval (naar bio-energiecentrale)</t>
  </si>
  <si>
    <t>Specifiek ziekenhuis afval (SZA)</t>
  </si>
  <si>
    <t>Finale afvalverwerking  (AVI zonder energieterugwinning)</t>
  </si>
  <si>
    <t>GHG protocol (inzameling en verbranding)</t>
  </si>
  <si>
    <t>Vermeden emissies</t>
  </si>
  <si>
    <t>Afvalwater</t>
  </si>
  <si>
    <t>CO2</t>
  </si>
  <si>
    <t>Methaan</t>
  </si>
  <si>
    <t>Lachgas</t>
  </si>
  <si>
    <t xml:space="preserve">Afvalwater </t>
  </si>
  <si>
    <t>Vervuilingseenheid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</si>
</sst>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0.000"/>
    <numFmt numFmtId="165" formatCode="_ * #,##0.000_ ;_ * \-#,##0.000_ ;_ * &quot;-&quot;??_ ;_ @_ "/>
    <numFmt numFmtId="166" formatCode="_ * #,##0.0_ ;_ * \-#,##0.0_ ;_ * &quot;-&quot;??_ ;_ @_ "/>
    <numFmt numFmtId="167" formatCode="_ * #,##0_ ;_ * \-#,##0_ ;_ * &quot;-&quot;??_ ;_ @_ "/>
    <numFmt numFmtId="168" formatCode="#,##0.000_ ;\-#,##0.000\ "/>
    <numFmt numFmtId="169" formatCode="#,##0.0"/>
    <numFmt numFmtId="170" formatCode="#,##0.000"/>
    <numFmt numFmtId="171" formatCode="#,##0.0000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name val="Verdana"/>
      <family val="2"/>
    </font>
    <font>
      <b/>
      <sz val="9"/>
      <name val="Verdana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Verdana"/>
      <family val="2"/>
    </font>
    <font>
      <b/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0000"/>
      <name val="Calibri"/>
    </font>
    <font>
      <b/>
      <u/>
      <sz val="12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9BC3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FC7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theme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thick">
        <color theme="1"/>
      </left>
      <right/>
      <top style="thin">
        <color theme="1"/>
      </top>
      <bottom style="thin">
        <color theme="1"/>
      </bottom>
      <diagonal/>
    </border>
    <border>
      <left style="thick">
        <color theme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theme="1"/>
      </top>
      <bottom style="thin">
        <color theme="1"/>
      </bottom>
      <diagonal/>
    </border>
    <border>
      <left style="thick">
        <color theme="1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theme="1"/>
      </top>
      <bottom style="medium">
        <color rgb="FF000000"/>
      </bottom>
      <diagonal/>
    </border>
    <border>
      <left style="thick">
        <color theme="1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ck">
        <color theme="1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/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 style="medium">
        <color rgb="FF000000"/>
      </right>
      <top style="thin">
        <color theme="1"/>
      </top>
      <bottom style="medium">
        <color rgb="FF000000"/>
      </bottom>
      <diagonal/>
    </border>
    <border>
      <left/>
      <right style="medium">
        <color rgb="FF000000"/>
      </right>
      <top style="thin">
        <color theme="1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 style="thin">
        <color theme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16" fillId="0" borderId="0"/>
    <xf numFmtId="0" fontId="22" fillId="0" borderId="0"/>
  </cellStyleXfs>
  <cellXfs count="20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3" fillId="0" borderId="1" xfId="0" applyFont="1" applyBorder="1"/>
    <xf numFmtId="14" fontId="3" fillId="0" borderId="1" xfId="0" applyNumberFormat="1" applyFont="1" applyBorder="1"/>
    <xf numFmtId="0" fontId="0" fillId="0" borderId="0" xfId="0" applyAlignment="1">
      <alignment wrapText="1"/>
    </xf>
    <xf numFmtId="0" fontId="4" fillId="0" borderId="1" xfId="0" applyFont="1" applyBorder="1"/>
    <xf numFmtId="0" fontId="0" fillId="0" borderId="2" xfId="0" applyBorder="1"/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9" xfId="0" applyBorder="1"/>
    <xf numFmtId="0" fontId="0" fillId="0" borderId="20" xfId="0" applyBorder="1"/>
    <xf numFmtId="0" fontId="4" fillId="3" borderId="5" xfId="0" applyFont="1" applyFill="1" applyBorder="1"/>
    <xf numFmtId="0" fontId="9" fillId="0" borderId="0" xfId="0" applyFont="1"/>
    <xf numFmtId="165" fontId="0" fillId="0" borderId="0" xfId="1" applyNumberFormat="1" applyFont="1"/>
    <xf numFmtId="167" fontId="3" fillId="0" borderId="0" xfId="1" applyNumberFormat="1" applyFont="1"/>
    <xf numFmtId="167" fontId="0" fillId="0" borderId="0" xfId="1" applyNumberFormat="1" applyFont="1"/>
    <xf numFmtId="0" fontId="0" fillId="0" borderId="22" xfId="0" applyBorder="1"/>
    <xf numFmtId="0" fontId="0" fillId="0" borderId="23" xfId="0" applyBorder="1"/>
    <xf numFmtId="0" fontId="10" fillId="0" borderId="0" xfId="0" applyFont="1"/>
    <xf numFmtId="0" fontId="1" fillId="0" borderId="11" xfId="0" applyFont="1" applyBorder="1"/>
    <xf numFmtId="0" fontId="0" fillId="0" borderId="12" xfId="0" applyBorder="1" applyAlignment="1">
      <alignment wrapText="1"/>
    </xf>
    <xf numFmtId="0" fontId="1" fillId="0" borderId="17" xfId="0" applyFont="1" applyBorder="1"/>
    <xf numFmtId="167" fontId="1" fillId="0" borderId="1" xfId="1" applyNumberFormat="1" applyFont="1" applyBorder="1"/>
    <xf numFmtId="167" fontId="1" fillId="0" borderId="0" xfId="1" applyNumberFormat="1" applyFont="1" applyFill="1" applyBorder="1"/>
    <xf numFmtId="166" fontId="3" fillId="0" borderId="1" xfId="1" applyNumberFormat="1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0" xfId="0" applyFont="1" applyBorder="1" applyAlignment="1">
      <alignment horizontal="center"/>
    </xf>
    <xf numFmtId="167" fontId="3" fillId="0" borderId="0" xfId="1" applyNumberFormat="1" applyFont="1" applyFill="1" applyBorder="1" applyProtection="1"/>
    <xf numFmtId="165" fontId="0" fillId="0" borderId="0" xfId="1" applyNumberFormat="1" applyFont="1" applyBorder="1" applyProtection="1"/>
    <xf numFmtId="0" fontId="14" fillId="0" borderId="0" xfId="0" applyFont="1"/>
    <xf numFmtId="0" fontId="14" fillId="0" borderId="11" xfId="0" applyFont="1" applyBorder="1"/>
    <xf numFmtId="0" fontId="1" fillId="0" borderId="26" xfId="0" applyFont="1" applyBorder="1" applyAlignment="1">
      <alignment wrapText="1"/>
    </xf>
    <xf numFmtId="0" fontId="0" fillId="0" borderId="27" xfId="0" applyBorder="1"/>
    <xf numFmtId="0" fontId="15" fillId="0" borderId="0" xfId="0" applyFont="1" applyAlignment="1">
      <alignment wrapText="1"/>
    </xf>
    <xf numFmtId="1" fontId="3" fillId="0" borderId="1" xfId="0" applyNumberFormat="1" applyFont="1" applyBorder="1"/>
    <xf numFmtId="0" fontId="16" fillId="0" borderId="0" xfId="0" applyFont="1" applyAlignment="1">
      <alignment wrapText="1"/>
    </xf>
    <xf numFmtId="167" fontId="12" fillId="0" borderId="0" xfId="1" applyNumberFormat="1" applyFont="1" applyFill="1" applyBorder="1" applyAlignment="1" applyProtection="1">
      <alignment horizontal="center" wrapText="1"/>
    </xf>
    <xf numFmtId="167" fontId="0" fillId="0" borderId="0" xfId="1" applyNumberFormat="1" applyFont="1" applyFill="1" applyBorder="1" applyProtection="1"/>
    <xf numFmtId="167" fontId="7" fillId="0" borderId="0" xfId="1" applyNumberFormat="1" applyFont="1" applyFill="1" applyBorder="1" applyProtection="1"/>
    <xf numFmtId="0" fontId="0" fillId="0" borderId="29" xfId="0" applyBorder="1"/>
    <xf numFmtId="167" fontId="3" fillId="3" borderId="20" xfId="1" applyNumberFormat="1" applyFont="1" applyFill="1" applyBorder="1" applyAlignment="1" applyProtection="1">
      <alignment wrapText="1"/>
      <protection locked="0"/>
    </xf>
    <xf numFmtId="0" fontId="0" fillId="0" borderId="30" xfId="0" applyBorder="1" applyAlignment="1">
      <alignment wrapText="1"/>
    </xf>
    <xf numFmtId="0" fontId="3" fillId="4" borderId="32" xfId="0" applyFont="1" applyFill="1" applyBorder="1" applyAlignment="1" applyProtection="1">
      <alignment wrapText="1"/>
      <protection locked="0"/>
    </xf>
    <xf numFmtId="0" fontId="3" fillId="4" borderId="23" xfId="0" applyFont="1" applyFill="1" applyBorder="1" applyAlignment="1" applyProtection="1">
      <alignment wrapText="1"/>
      <protection locked="0"/>
    </xf>
    <xf numFmtId="0" fontId="3" fillId="4" borderId="20" xfId="0" applyFont="1" applyFill="1" applyBorder="1" applyAlignment="1" applyProtection="1">
      <alignment wrapText="1"/>
      <protection locked="0"/>
    </xf>
    <xf numFmtId="0" fontId="0" fillId="0" borderId="19" xfId="0" applyBorder="1" applyAlignment="1">
      <alignment wrapText="1"/>
    </xf>
    <xf numFmtId="0" fontId="0" fillId="0" borderId="20" xfId="0" applyBorder="1" applyProtection="1">
      <protection hidden="1"/>
    </xf>
    <xf numFmtId="1" fontId="0" fillId="0" borderId="20" xfId="0" applyNumberFormat="1" applyBorder="1" applyProtection="1">
      <protection hidden="1"/>
    </xf>
    <xf numFmtId="0" fontId="0" fillId="0" borderId="31" xfId="0" applyBorder="1" applyProtection="1">
      <protection hidden="1"/>
    </xf>
    <xf numFmtId="0" fontId="0" fillId="0" borderId="10" xfId="0" applyBorder="1" applyProtection="1">
      <protection hidden="1"/>
    </xf>
    <xf numFmtId="0" fontId="0" fillId="0" borderId="0" xfId="0" applyProtection="1">
      <protection hidden="1"/>
    </xf>
    <xf numFmtId="165" fontId="0" fillId="0" borderId="0" xfId="1" applyNumberFormat="1" applyFont="1" applyProtection="1">
      <protection hidden="1"/>
    </xf>
    <xf numFmtId="165" fontId="0" fillId="0" borderId="10" xfId="1" applyNumberFormat="1" applyFont="1" applyBorder="1" applyProtection="1">
      <protection hidden="1"/>
    </xf>
    <xf numFmtId="167" fontId="1" fillId="5" borderId="20" xfId="1" applyNumberFormat="1" applyFont="1" applyFill="1" applyBorder="1" applyProtection="1">
      <protection hidden="1"/>
    </xf>
    <xf numFmtId="167" fontId="0" fillId="0" borderId="20" xfId="0" applyNumberFormat="1" applyBorder="1" applyAlignment="1" applyProtection="1">
      <alignment wrapText="1"/>
      <protection hidden="1"/>
    </xf>
    <xf numFmtId="167" fontId="0" fillId="0" borderId="23" xfId="0" applyNumberFormat="1" applyBorder="1" applyAlignment="1" applyProtection="1">
      <alignment wrapText="1"/>
      <protection hidden="1"/>
    </xf>
    <xf numFmtId="167" fontId="10" fillId="0" borderId="20" xfId="0" applyNumberFormat="1" applyFont="1" applyBorder="1" applyAlignment="1" applyProtection="1">
      <alignment wrapText="1"/>
      <protection hidden="1"/>
    </xf>
    <xf numFmtId="0" fontId="17" fillId="0" borderId="0" xfId="0" applyFont="1" applyProtection="1">
      <protection hidden="1"/>
    </xf>
    <xf numFmtId="0" fontId="3" fillId="0" borderId="0" xfId="0" applyFont="1"/>
    <xf numFmtId="0" fontId="8" fillId="0" borderId="20" xfId="0" applyFont="1" applyBorder="1"/>
    <xf numFmtId="0" fontId="1" fillId="0" borderId="33" xfId="0" applyFont="1" applyBorder="1" applyAlignment="1">
      <alignment wrapText="1"/>
    </xf>
    <xf numFmtId="0" fontId="1" fillId="0" borderId="1" xfId="0" applyFont="1" applyBorder="1" applyAlignment="1">
      <alignment wrapText="1"/>
    </xf>
    <xf numFmtId="14" fontId="3" fillId="0" borderId="0" xfId="0" applyNumberFormat="1" applyFont="1"/>
    <xf numFmtId="0" fontId="1" fillId="0" borderId="34" xfId="0" applyFont="1" applyBorder="1"/>
    <xf numFmtId="165" fontId="0" fillId="0" borderId="35" xfId="1" applyNumberFormat="1" applyFont="1" applyBorder="1" applyProtection="1">
      <protection hidden="1"/>
    </xf>
    <xf numFmtId="165" fontId="0" fillId="0" borderId="9" xfId="1" applyNumberFormat="1" applyFont="1" applyBorder="1" applyProtection="1">
      <protection hidden="1"/>
    </xf>
    <xf numFmtId="165" fontId="0" fillId="0" borderId="9" xfId="1" applyNumberFormat="1" applyFont="1" applyBorder="1"/>
    <xf numFmtId="0" fontId="0" fillId="0" borderId="36" xfId="0" applyBorder="1"/>
    <xf numFmtId="0" fontId="0" fillId="0" borderId="37" xfId="0" applyBorder="1"/>
    <xf numFmtId="0" fontId="1" fillId="0" borderId="38" xfId="0" applyFont="1" applyBorder="1"/>
    <xf numFmtId="167" fontId="0" fillId="0" borderId="38" xfId="1" applyNumberFormat="1" applyFont="1" applyBorder="1" applyProtection="1">
      <protection hidden="1"/>
    </xf>
    <xf numFmtId="167" fontId="0" fillId="0" borderId="38" xfId="1" applyNumberFormat="1" applyFont="1" applyBorder="1"/>
    <xf numFmtId="0" fontId="0" fillId="0" borderId="39" xfId="0" applyBorder="1"/>
    <xf numFmtId="0" fontId="18" fillId="0" borderId="0" xfId="0" applyFont="1"/>
    <xf numFmtId="0" fontId="19" fillId="0" borderId="0" xfId="0" applyFont="1"/>
    <xf numFmtId="0" fontId="13" fillId="0" borderId="0" xfId="0" applyFont="1"/>
    <xf numFmtId="0" fontId="13" fillId="0" borderId="1" xfId="0" applyFont="1" applyBorder="1"/>
    <xf numFmtId="164" fontId="13" fillId="0" borderId="1" xfId="0" applyNumberFormat="1" applyFont="1" applyBorder="1"/>
    <xf numFmtId="0" fontId="13" fillId="0" borderId="7" xfId="0" applyFont="1" applyBorder="1"/>
    <xf numFmtId="164" fontId="13" fillId="0" borderId="7" xfId="0" applyNumberFormat="1" applyFont="1" applyBorder="1"/>
    <xf numFmtId="0" fontId="3" fillId="0" borderId="20" xfId="0" applyFont="1" applyBorder="1" applyAlignment="1" applyProtection="1">
      <alignment wrapText="1"/>
      <protection locked="0"/>
    </xf>
    <xf numFmtId="167" fontId="1" fillId="0" borderId="0" xfId="1" applyNumberFormat="1" applyFont="1" applyBorder="1"/>
    <xf numFmtId="1" fontId="0" fillId="0" borderId="0" xfId="0" applyNumberFormat="1" applyProtection="1">
      <protection hidden="1"/>
    </xf>
    <xf numFmtId="167" fontId="0" fillId="0" borderId="0" xfId="0" applyNumberFormat="1" applyProtection="1">
      <protection hidden="1"/>
    </xf>
    <xf numFmtId="0" fontId="0" fillId="0" borderId="40" xfId="0" applyBorder="1"/>
    <xf numFmtId="0" fontId="1" fillId="3" borderId="3" xfId="0" applyFont="1" applyFill="1" applyBorder="1"/>
    <xf numFmtId="0" fontId="1" fillId="3" borderId="3" xfId="0" applyFont="1" applyFill="1" applyBorder="1" applyAlignment="1">
      <alignment wrapText="1"/>
    </xf>
    <xf numFmtId="0" fontId="1" fillId="3" borderId="41" xfId="0" applyFont="1" applyFill="1" applyBorder="1"/>
    <xf numFmtId="0" fontId="4" fillId="3" borderId="1" xfId="0" applyFont="1" applyFill="1" applyBorder="1"/>
    <xf numFmtId="167" fontId="1" fillId="0" borderId="0" xfId="1" applyNumberFormat="1" applyFont="1" applyBorder="1" applyAlignment="1">
      <alignment horizontal="left"/>
    </xf>
    <xf numFmtId="0" fontId="18" fillId="0" borderId="0" xfId="0" applyFont="1" applyProtection="1">
      <protection hidden="1"/>
    </xf>
    <xf numFmtId="0" fontId="8" fillId="0" borderId="0" xfId="0" applyFont="1"/>
    <xf numFmtId="0" fontId="0" fillId="0" borderId="0" xfId="0" applyAlignment="1">
      <alignment vertical="top"/>
    </xf>
    <xf numFmtId="0" fontId="22" fillId="0" borderId="0" xfId="3"/>
    <xf numFmtId="0" fontId="0" fillId="0" borderId="0" xfId="0" applyAlignment="1">
      <alignment horizontal="center"/>
    </xf>
    <xf numFmtId="4" fontId="0" fillId="0" borderId="0" xfId="0" applyNumberFormat="1"/>
    <xf numFmtId="0" fontId="23" fillId="0" borderId="0" xfId="0" applyFont="1" applyAlignment="1">
      <alignment horizontal="center"/>
    </xf>
    <xf numFmtId="0" fontId="24" fillId="0" borderId="0" xfId="0" applyFont="1"/>
    <xf numFmtId="3" fontId="0" fillId="0" borderId="0" xfId="0" applyNumberFormat="1"/>
    <xf numFmtId="169" fontId="0" fillId="0" borderId="0" xfId="0" applyNumberFormat="1"/>
    <xf numFmtId="170" fontId="0" fillId="0" borderId="0" xfId="0" applyNumberFormat="1"/>
    <xf numFmtId="171" fontId="0" fillId="0" borderId="0" xfId="0" applyNumberFormat="1"/>
    <xf numFmtId="0" fontId="13" fillId="0" borderId="2" xfId="0" applyFont="1" applyBorder="1"/>
    <xf numFmtId="0" fontId="6" fillId="2" borderId="3" xfId="0" applyFont="1" applyFill="1" applyBorder="1" applyAlignment="1">
      <alignment wrapText="1"/>
    </xf>
    <xf numFmtId="0" fontId="13" fillId="6" borderId="4" xfId="0" applyFont="1" applyFill="1" applyBorder="1" applyAlignment="1">
      <alignment horizontal="left"/>
    </xf>
    <xf numFmtId="164" fontId="13" fillId="6" borderId="4" xfId="0" applyNumberFormat="1" applyFont="1" applyFill="1" applyBorder="1"/>
    <xf numFmtId="0" fontId="13" fillId="6" borderId="6" xfId="0" applyFont="1" applyFill="1" applyBorder="1" applyAlignment="1">
      <alignment horizontal="left"/>
    </xf>
    <xf numFmtId="0" fontId="20" fillId="0" borderId="0" xfId="0" applyFont="1"/>
    <xf numFmtId="0" fontId="6" fillId="2" borderId="41" xfId="0" applyFont="1" applyFill="1" applyBorder="1" applyAlignment="1">
      <alignment wrapText="1"/>
    </xf>
    <xf numFmtId="164" fontId="13" fillId="0" borderId="5" xfId="0" applyNumberFormat="1" applyFont="1" applyBorder="1"/>
    <xf numFmtId="170" fontId="0" fillId="0" borderId="5" xfId="0" applyNumberFormat="1" applyBorder="1"/>
    <xf numFmtId="164" fontId="13" fillId="0" borderId="8" xfId="0" applyNumberFormat="1" applyFont="1" applyBorder="1"/>
    <xf numFmtId="0" fontId="5" fillId="0" borderId="5" xfId="0" applyFont="1" applyBorder="1"/>
    <xf numFmtId="0" fontId="5" fillId="6" borderId="2" xfId="0" applyFont="1" applyFill="1" applyBorder="1"/>
    <xf numFmtId="0" fontId="13" fillId="0" borderId="3" xfId="0" applyFont="1" applyBorder="1"/>
    <xf numFmtId="164" fontId="13" fillId="0" borderId="41" xfId="0" applyNumberFormat="1" applyFont="1" applyBorder="1"/>
    <xf numFmtId="0" fontId="5" fillId="6" borderId="4" xfId="0" applyFont="1" applyFill="1" applyBorder="1"/>
    <xf numFmtId="0" fontId="5" fillId="6" borderId="4" xfId="0" applyFont="1" applyFill="1" applyBorder="1" applyAlignment="1">
      <alignment vertical="top" wrapText="1"/>
    </xf>
    <xf numFmtId="0" fontId="5" fillId="6" borderId="6" xfId="0" applyFont="1" applyFill="1" applyBorder="1"/>
    <xf numFmtId="0" fontId="3" fillId="0" borderId="1" xfId="0" applyFont="1" applyBorder="1" applyAlignment="1">
      <alignment wrapText="1"/>
    </xf>
    <xf numFmtId="1" fontId="13" fillId="0" borderId="1" xfId="0" applyNumberFormat="1" applyFont="1" applyBorder="1"/>
    <xf numFmtId="0" fontId="1" fillId="0" borderId="20" xfId="0" applyFont="1" applyBorder="1" applyAlignment="1">
      <alignment wrapText="1"/>
    </xf>
    <xf numFmtId="0" fontId="11" fillId="7" borderId="0" xfId="0" applyFont="1" applyFill="1"/>
    <xf numFmtId="0" fontId="27" fillId="0" borderId="0" xfId="0" applyFont="1" applyAlignment="1">
      <alignment vertical="top"/>
    </xf>
    <xf numFmtId="0" fontId="26" fillId="0" borderId="0" xfId="0" applyFont="1" applyAlignment="1">
      <alignment wrapText="1"/>
    </xf>
    <xf numFmtId="0" fontId="26" fillId="0" borderId="0" xfId="0" applyFont="1" applyAlignment="1">
      <alignment vertical="top"/>
    </xf>
    <xf numFmtId="0" fontId="28" fillId="0" borderId="0" xfId="0" applyFont="1"/>
    <xf numFmtId="0" fontId="29" fillId="0" borderId="0" xfId="0" applyFont="1"/>
    <xf numFmtId="0" fontId="27" fillId="0" borderId="9" xfId="0" applyFont="1" applyBorder="1"/>
    <xf numFmtId="0" fontId="30" fillId="0" borderId="0" xfId="0" applyFont="1"/>
    <xf numFmtId="0" fontId="3" fillId="8" borderId="28" xfId="0" applyFont="1" applyFill="1" applyBorder="1" applyAlignment="1" applyProtection="1">
      <alignment wrapText="1"/>
      <protection locked="0"/>
    </xf>
    <xf numFmtId="0" fontId="3" fillId="8" borderId="26" xfId="0" applyFont="1" applyFill="1" applyBorder="1" applyProtection="1">
      <protection locked="0"/>
    </xf>
    <xf numFmtId="168" fontId="3" fillId="8" borderId="26" xfId="1" applyNumberFormat="1" applyFont="1" applyFill="1" applyBorder="1" applyProtection="1">
      <protection locked="0"/>
    </xf>
    <xf numFmtId="0" fontId="3" fillId="8" borderId="21" xfId="0" applyFont="1" applyFill="1" applyBorder="1" applyAlignment="1" applyProtection="1">
      <alignment wrapText="1"/>
      <protection locked="0"/>
    </xf>
    <xf numFmtId="167" fontId="3" fillId="8" borderId="20" xfId="1" applyNumberFormat="1" applyFont="1" applyFill="1" applyBorder="1" applyAlignment="1" applyProtection="1">
      <alignment wrapText="1"/>
      <protection locked="0"/>
    </xf>
    <xf numFmtId="0" fontId="26" fillId="0" borderId="9" xfId="0" applyFont="1" applyBorder="1"/>
    <xf numFmtId="0" fontId="21" fillId="0" borderId="0" xfId="0" applyFont="1"/>
    <xf numFmtId="0" fontId="26" fillId="0" borderId="0" xfId="0" applyFont="1"/>
    <xf numFmtId="0" fontId="1" fillId="0" borderId="42" xfId="0" applyFont="1" applyBorder="1"/>
    <xf numFmtId="0" fontId="0" fillId="0" borderId="42" xfId="0" applyBorder="1"/>
    <xf numFmtId="167" fontId="0" fillId="0" borderId="42" xfId="1" applyNumberFormat="1" applyFont="1" applyBorder="1" applyProtection="1">
      <protection hidden="1"/>
    </xf>
    <xf numFmtId="0" fontId="0" fillId="0" borderId="43" xfId="0" applyBorder="1"/>
    <xf numFmtId="0" fontId="0" fillId="0" borderId="44" xfId="0" applyBorder="1"/>
    <xf numFmtId="167" fontId="3" fillId="8" borderId="43" xfId="1" applyNumberFormat="1" applyFont="1" applyFill="1" applyBorder="1" applyProtection="1">
      <protection locked="0"/>
    </xf>
    <xf numFmtId="167" fontId="3" fillId="8" borderId="44" xfId="1" applyNumberFormat="1" applyFont="1" applyFill="1" applyBorder="1" applyProtection="1">
      <protection locked="0"/>
    </xf>
    <xf numFmtId="167" fontId="3" fillId="0" borderId="43" xfId="1" applyNumberFormat="1" applyFont="1" applyBorder="1"/>
    <xf numFmtId="167" fontId="3" fillId="0" borderId="44" xfId="1" applyNumberFormat="1" applyFont="1" applyBorder="1"/>
    <xf numFmtId="167" fontId="3" fillId="8" borderId="45" xfId="1" applyNumberFormat="1" applyFont="1" applyFill="1" applyBorder="1" applyProtection="1">
      <protection locked="0"/>
    </xf>
    <xf numFmtId="167" fontId="3" fillId="8" borderId="46" xfId="1" applyNumberFormat="1" applyFont="1" applyFill="1" applyBorder="1" applyProtection="1">
      <protection locked="0"/>
    </xf>
    <xf numFmtId="0" fontId="1" fillId="0" borderId="47" xfId="0" applyFont="1" applyBorder="1"/>
    <xf numFmtId="0" fontId="1" fillId="0" borderId="48" xfId="0" applyFont="1" applyBorder="1"/>
    <xf numFmtId="167" fontId="0" fillId="0" borderId="44" xfId="1" applyNumberFormat="1" applyFont="1" applyBorder="1"/>
    <xf numFmtId="167" fontId="0" fillId="0" borderId="44" xfId="1" applyNumberFormat="1" applyFont="1" applyBorder="1" applyProtection="1">
      <protection hidden="1"/>
    </xf>
    <xf numFmtId="167" fontId="3" fillId="0" borderId="49" xfId="1" applyNumberFormat="1" applyFont="1" applyFill="1" applyBorder="1" applyProtection="1"/>
    <xf numFmtId="167" fontId="7" fillId="0" borderId="50" xfId="1" applyNumberFormat="1" applyFont="1" applyFill="1" applyBorder="1" applyProtection="1"/>
    <xf numFmtId="167" fontId="1" fillId="0" borderId="51" xfId="1" applyNumberFormat="1" applyFont="1" applyBorder="1" applyAlignment="1">
      <alignment horizontal="left" vertical="top" wrapText="1"/>
    </xf>
    <xf numFmtId="167" fontId="1" fillId="5" borderId="52" xfId="1" applyNumberFormat="1" applyFont="1" applyFill="1" applyBorder="1" applyProtection="1">
      <protection hidden="1"/>
    </xf>
    <xf numFmtId="167" fontId="0" fillId="0" borderId="54" xfId="1" applyNumberFormat="1" applyFont="1" applyBorder="1" applyProtection="1">
      <protection hidden="1"/>
    </xf>
    <xf numFmtId="167" fontId="0" fillId="8" borderId="57" xfId="1" applyNumberFormat="1" applyFont="1" applyFill="1" applyBorder="1" applyProtection="1">
      <protection hidden="1"/>
    </xf>
    <xf numFmtId="0" fontId="1" fillId="0" borderId="53" xfId="0" applyFont="1" applyBorder="1"/>
    <xf numFmtId="0" fontId="0" fillId="0" borderId="55" xfId="0" applyBorder="1"/>
    <xf numFmtId="167" fontId="3" fillId="8" borderId="55" xfId="1" applyNumberFormat="1" applyFont="1" applyFill="1" applyBorder="1" applyProtection="1">
      <protection locked="0"/>
    </xf>
    <xf numFmtId="167" fontId="3" fillId="0" borderId="55" xfId="1" applyNumberFormat="1" applyFont="1" applyBorder="1"/>
    <xf numFmtId="167" fontId="3" fillId="8" borderId="54" xfId="1" applyNumberFormat="1" applyFont="1" applyFill="1" applyBorder="1" applyProtection="1">
      <protection locked="0"/>
    </xf>
    <xf numFmtId="167" fontId="0" fillId="0" borderId="55" xfId="1" applyNumberFormat="1" applyFont="1" applyBorder="1" applyProtection="1">
      <protection hidden="1"/>
    </xf>
    <xf numFmtId="167" fontId="1" fillId="0" borderId="56" xfId="1" applyNumberFormat="1" applyFont="1" applyBorder="1" applyProtection="1">
      <protection hidden="1"/>
    </xf>
    <xf numFmtId="167" fontId="0" fillId="0" borderId="55" xfId="1" applyNumberFormat="1" applyFont="1" applyBorder="1"/>
    <xf numFmtId="167" fontId="0" fillId="8" borderId="58" xfId="1" applyNumberFormat="1" applyFont="1" applyFill="1" applyBorder="1" applyProtection="1">
      <protection hidden="1"/>
    </xf>
    <xf numFmtId="0" fontId="1" fillId="0" borderId="59" xfId="0" applyFont="1" applyBorder="1"/>
    <xf numFmtId="167" fontId="0" fillId="0" borderId="60" xfId="1" applyNumberFormat="1" applyFont="1" applyBorder="1" applyProtection="1">
      <protection hidden="1"/>
    </xf>
    <xf numFmtId="0" fontId="3" fillId="8" borderId="61" xfId="0" applyFont="1" applyFill="1" applyBorder="1" applyAlignment="1" applyProtection="1">
      <alignment wrapText="1"/>
      <protection locked="0"/>
    </xf>
    <xf numFmtId="0" fontId="1" fillId="0" borderId="62" xfId="0" applyFont="1" applyBorder="1"/>
    <xf numFmtId="0" fontId="3" fillId="8" borderId="63" xfId="0" applyFont="1" applyFill="1" applyBorder="1" applyAlignment="1" applyProtection="1">
      <alignment wrapText="1"/>
      <protection locked="0"/>
    </xf>
    <xf numFmtId="0" fontId="3" fillId="8" borderId="64" xfId="0" applyFont="1" applyFill="1" applyBorder="1" applyAlignment="1" applyProtection="1">
      <alignment wrapText="1"/>
      <protection locked="0"/>
    </xf>
    <xf numFmtId="0" fontId="1" fillId="0" borderId="65" xfId="0" applyFont="1" applyBorder="1"/>
    <xf numFmtId="0" fontId="3" fillId="8" borderId="33" xfId="0" applyFont="1" applyFill="1" applyBorder="1" applyProtection="1">
      <protection locked="0"/>
    </xf>
    <xf numFmtId="0" fontId="1" fillId="0" borderId="66" xfId="0" applyFont="1" applyBorder="1"/>
    <xf numFmtId="0" fontId="0" fillId="0" borderId="67" xfId="0" applyBorder="1" applyAlignment="1">
      <alignment wrapText="1"/>
    </xf>
    <xf numFmtId="0" fontId="0" fillId="0" borderId="68" xfId="0" applyBorder="1"/>
    <xf numFmtId="0" fontId="11" fillId="7" borderId="26" xfId="0" applyFont="1" applyFill="1" applyBorder="1"/>
    <xf numFmtId="0" fontId="11" fillId="7" borderId="33" xfId="0" applyFont="1" applyFill="1" applyBorder="1"/>
    <xf numFmtId="0" fontId="11" fillId="7" borderId="27" xfId="0" applyFont="1" applyFill="1" applyBorder="1"/>
    <xf numFmtId="0" fontId="21" fillId="0" borderId="0" xfId="0" applyFont="1" applyAlignment="1">
      <alignment horizontal="left" vertical="top"/>
    </xf>
    <xf numFmtId="0" fontId="25" fillId="0" borderId="0" xfId="0" applyFont="1" applyAlignment="1">
      <alignment vertical="top" wrapText="1"/>
    </xf>
    <xf numFmtId="0" fontId="0" fillId="0" borderId="0" xfId="0"/>
    <xf numFmtId="0" fontId="23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/>
  </cellXfs>
  <cellStyles count="4">
    <cellStyle name="Hyperlink 2" xfId="3" xr:uid="{69E7F532-3308-4573-855D-C36B9DDCC223}"/>
    <cellStyle name="Komma" xfId="1" builtinId="3"/>
    <cellStyle name="Standaard" xfId="0" builtinId="0"/>
    <cellStyle name="Standaard 2" xfId="2" xr:uid="{8D8CBBC6-68C5-42E4-81F7-28F12069F9F5}"/>
  </cellStyles>
  <dxfs count="38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CFC72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495300</xdr:colOff>
      <xdr:row>0</xdr:row>
      <xdr:rowOff>0</xdr:rowOff>
    </xdr:from>
    <xdr:to>
      <xdr:col>7</xdr:col>
      <xdr:colOff>962025</xdr:colOff>
      <xdr:row>5</xdr:row>
      <xdr:rowOff>171450</xdr:rowOff>
    </xdr:to>
    <xdr:pic>
      <xdr:nvPicPr>
        <xdr:cNvPr id="2" name="Afbeelding 1" descr="Rijkslogo">
          <a:extLst>
            <a:ext uri="{FF2B5EF4-FFF2-40B4-BE49-F238E27FC236}">
              <a16:creationId xmlns:a16="http://schemas.microsoft.com/office/drawing/2014/main" id="{EFD48732-8DF6-DDDD-F449-53124B6EB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00525" y="0"/>
          <a:ext cx="4667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952500</xdr:colOff>
      <xdr:row>0</xdr:row>
      <xdr:rowOff>0</xdr:rowOff>
    </xdr:from>
    <xdr:to>
      <xdr:col>10</xdr:col>
      <xdr:colOff>560705</xdr:colOff>
      <xdr:row>7</xdr:row>
      <xdr:rowOff>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8638E4C-187B-1A55-1F8F-FBFB1D9A09F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7700" y="0"/>
          <a:ext cx="2351405" cy="1590675"/>
        </a:xfrm>
        <a:prstGeom prst="rect">
          <a:avLst/>
        </a:prstGeom>
      </xdr:spPr>
    </xdr:pic>
    <xdr:clientData/>
  </xdr:twoCellAnchor>
  <xdr:twoCellAnchor editAs="oneCell">
    <xdr:from>
      <xdr:col>7</xdr:col>
      <xdr:colOff>1028700</xdr:colOff>
      <xdr:row>12</xdr:row>
      <xdr:rowOff>19050</xdr:rowOff>
    </xdr:from>
    <xdr:to>
      <xdr:col>12</xdr:col>
      <xdr:colOff>304800</xdr:colOff>
      <xdr:row>21</xdr:row>
      <xdr:rowOff>180975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47BA7014-886B-312D-A2C0-9A92842F08A6}"/>
            </a:ext>
            <a:ext uri="{147F2762-F138-4A5C-976F-8EAC2B608ADB}">
              <a16:predDERef xmlns:a16="http://schemas.microsoft.com/office/drawing/2014/main" pred="{68638E4C-187B-1A55-1F8F-FBFB1D9A09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30807"/>
        <a:stretch>
          <a:fillRect/>
        </a:stretch>
      </xdr:blipFill>
      <xdr:spPr>
        <a:xfrm>
          <a:off x="5000625" y="2562225"/>
          <a:ext cx="3952875" cy="1876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657850" cy="190500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5D06CA9E-E713-41D0-8CF9-00EE89BDE32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657850" cy="1905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co2emissiefactoren.nl/factoren/2026/38/164/personenvervoer-auto-bio-ethanol-e85-gemiddeld/" TargetMode="External"/><Relationship Id="rId21" Type="http://schemas.openxmlformats.org/officeDocument/2006/relationships/hyperlink" Target="https://co2emissiefactoren.nl/factoren/2026/31/70/brandstoffen-voertuigen-en-schepen-hernieuwbare-brandstoffen-bio-ethanol-100/" TargetMode="External"/><Relationship Id="rId42" Type="http://schemas.openxmlformats.org/officeDocument/2006/relationships/hyperlink" Target="https://co2emissiefactoren.nl/factoren/2026/25/123/brandstoffen-energieopwekking-vloeibare-brandstoffen-chemisch-restgas/" TargetMode="External"/><Relationship Id="rId63" Type="http://schemas.openxmlformats.org/officeDocument/2006/relationships/hyperlink" Target="https://co2emissiefactoren.nl/factoren/2026/11/51/elektriciteit-grijze-stroom/" TargetMode="External"/><Relationship Id="rId84" Type="http://schemas.openxmlformats.org/officeDocument/2006/relationships/hyperlink" Target="https://co2emissiefactoren.nl/factoren/2026/22/38/koudemiddelen-blends-r452b/" TargetMode="External"/><Relationship Id="rId138" Type="http://schemas.openxmlformats.org/officeDocument/2006/relationships/hyperlink" Target="https://co2emissiefactoren.nl/factoren/2026/53/178/personenvervoer-openbaar-vervoer-trein-gemiddelde-type-onbekend/" TargetMode="External"/><Relationship Id="rId159" Type="http://schemas.openxmlformats.org/officeDocument/2006/relationships/hyperlink" Target="https://co2emissiefactoren.nl/factoren/2026/51/190/personenvervoer-vliegtuig-intercontinentaal-2500-km/" TargetMode="External"/><Relationship Id="rId170" Type="http://schemas.openxmlformats.org/officeDocument/2006/relationships/hyperlink" Target="https://co2emissiefactoren.nl/factoren/2026/32/79/goederenvervoer-bulk-en-stukgoederen-wegvervoer-vrachtwagen-10-ton/" TargetMode="External"/><Relationship Id="rId191" Type="http://schemas.openxmlformats.org/officeDocument/2006/relationships/hyperlink" Target="https://co2emissiefactoren.nl/factoren/2026/33/103/goederenvervoer-containers-watervervoer-zeevaart-kustvaart/" TargetMode="External"/><Relationship Id="rId205" Type="http://schemas.openxmlformats.org/officeDocument/2006/relationships/hyperlink" Target="https://co2emissiefactoren.nl/factoren/2026/57/243/afval-concept-recycling-bouw-en-sloopafval-met-nascheiding/" TargetMode="External"/><Relationship Id="rId226" Type="http://schemas.openxmlformats.org/officeDocument/2006/relationships/hyperlink" Target="https://co2emissiefactoren.nl/factoren/2026/58/239/afval-concept-finale-afvalverwerking-avi-of-bio-energiecentrale-met-energieterugwinning-groenafval-naar-bio-energiecentrale/" TargetMode="External"/><Relationship Id="rId107" Type="http://schemas.openxmlformats.org/officeDocument/2006/relationships/hyperlink" Target="https://co2emissiefactoren.nl/factoren/2026/17/29/overige-emissies-zwavel-hexafluoride-sf6/" TargetMode="External"/><Relationship Id="rId11" Type="http://schemas.openxmlformats.org/officeDocument/2006/relationships/hyperlink" Target="https://co2emissiefactoren.nl/factoren/2026/29/227/brandstoffen-voertuigen-en-schepen-fossiele-brandstoffen-methanol-fossiel/" TargetMode="External"/><Relationship Id="rId32" Type="http://schemas.openxmlformats.org/officeDocument/2006/relationships/hyperlink" Target="https://co2emissiefactoren.nl/factoren/2026/27/138/brandstoffen-energieopwekking-gasvormige-brandstoffen-groengas-gemiddeld/" TargetMode="External"/><Relationship Id="rId53" Type="http://schemas.openxmlformats.org/officeDocument/2006/relationships/hyperlink" Target="https://co2emissiefactoren.nl/factoren/2026/25/119/brandstoffen-energieopwekking-vloeibare-brandstoffen-smeerolien/" TargetMode="External"/><Relationship Id="rId74" Type="http://schemas.openxmlformats.org/officeDocument/2006/relationships/hyperlink" Target="https://co2emissiefactoren.nl/factoren/2026/22/22/koudemiddelen-blends-r407c/" TargetMode="External"/><Relationship Id="rId128" Type="http://schemas.openxmlformats.org/officeDocument/2006/relationships/hyperlink" Target="https://co2emissiefactoren.nl/factoren/2026/38/153/personenvervoer-auto-diesel-klein/" TargetMode="External"/><Relationship Id="rId149" Type="http://schemas.openxmlformats.org/officeDocument/2006/relationships/hyperlink" Target="https://co2emissiefactoren.nl/factoren/2026/53/187/personenvervoer-openbaar-vervoer-tram-groene-stroom/" TargetMode="External"/><Relationship Id="rId5" Type="http://schemas.openxmlformats.org/officeDocument/2006/relationships/hyperlink" Target="https://co2emissiefactoren.nl/factoren/2026/29/61/brandstoffen-voertuigen-en-schepen-fossiele-brandstoffen-lng-aardgas/" TargetMode="External"/><Relationship Id="rId95" Type="http://schemas.openxmlformats.org/officeDocument/2006/relationships/hyperlink" Target="https://co2emissiefactoren.nl/factoren/2026/21/12/koudemiddelen-hfcs-r23/" TargetMode="External"/><Relationship Id="rId160" Type="http://schemas.openxmlformats.org/officeDocument/2006/relationships/hyperlink" Target="https://co2emissiefactoren.nl/factoren/2026/44/202/personenvervoer-tweewielers-fiets-elektrisch-gemiddelde-stroommix/" TargetMode="External"/><Relationship Id="rId181" Type="http://schemas.openxmlformats.org/officeDocument/2006/relationships/hyperlink" Target="https://co2emissiefactoren.nl/factoren/2026/36/87/goederenvervoer-bulk-en-stukgoederen-watervervoer-binnenvaart-klein-300-600-ton-spits-kempenaar/" TargetMode="External"/><Relationship Id="rId216" Type="http://schemas.openxmlformats.org/officeDocument/2006/relationships/hyperlink" Target="https://co2emissiefactoren.nl/factoren/2026/57/253/afval-concept-recycling-metalen-aluminium/" TargetMode="External"/><Relationship Id="rId22" Type="http://schemas.openxmlformats.org/officeDocument/2006/relationships/hyperlink" Target="https://co2emissiefactoren.nl/factoren/2026/31/76/brandstoffen-voertuigen-en-schepen-hernieuwbare-brandstoffen-bio-kerosine-saf/" TargetMode="External"/><Relationship Id="rId27" Type="http://schemas.openxmlformats.org/officeDocument/2006/relationships/hyperlink" Target="https://co2emissiefactoren.nl/factoren/2026/28/142/brandstoffen-energieopwekking-houtige-biomassa-houtchips-nl/" TargetMode="External"/><Relationship Id="rId43" Type="http://schemas.openxmlformats.org/officeDocument/2006/relationships/hyperlink" Target="https://co2emissiefactoren.nl/factoren/2026/25/116/brandstoffen-energieopwekking-vloeibare-brandstoffen-ethaan/" TargetMode="External"/><Relationship Id="rId48" Type="http://schemas.openxmlformats.org/officeDocument/2006/relationships/hyperlink" Target="https://co2emissiefactoren.nl/factoren/2026/25/114/brandstoffen-energieopwekking-vloeibare-brandstoffen-petroleum/" TargetMode="External"/><Relationship Id="rId64" Type="http://schemas.openxmlformats.org/officeDocument/2006/relationships/hyperlink" Target="https://co2emissiefactoren.nl/factoren/2026/11/52/elektriciteit-stroom-onbekend-gridmix/" TargetMode="External"/><Relationship Id="rId69" Type="http://schemas.openxmlformats.org/officeDocument/2006/relationships/hyperlink" Target="https://co2emissiefactoren.nl/factoren/2026/11/50/elektriciteit-stroometiket/" TargetMode="External"/><Relationship Id="rId113" Type="http://schemas.openxmlformats.org/officeDocument/2006/relationships/hyperlink" Target="https://co2emissiefactoren.nl/factoren/2026/38/154/personenvervoer-auto-diesel-middel/" TargetMode="External"/><Relationship Id="rId118" Type="http://schemas.openxmlformats.org/officeDocument/2006/relationships/hyperlink" Target="https://co2emissiefactoren.nl/factoren/2026/38/152/personenvervoer-auto-benzine-plug-in-hybride-phev/" TargetMode="External"/><Relationship Id="rId134" Type="http://schemas.openxmlformats.org/officeDocument/2006/relationships/hyperlink" Target="https://co2emissiefactoren.nl/factoren/2026/38/160/personenvervoer-auto-cngaardgas-klein/" TargetMode="External"/><Relationship Id="rId139" Type="http://schemas.openxmlformats.org/officeDocument/2006/relationships/hyperlink" Target="https://co2emissiefactoren.nl/factoren/2026/53/196/personenvervoer-openbaar-vervoer-trein-elektrisch/" TargetMode="External"/><Relationship Id="rId80" Type="http://schemas.openxmlformats.org/officeDocument/2006/relationships/hyperlink" Target="https://co2emissiefactoren.nl/factoren/2026/22/32/koudemiddelen-blends-r448a/" TargetMode="External"/><Relationship Id="rId85" Type="http://schemas.openxmlformats.org/officeDocument/2006/relationships/hyperlink" Target="https://co2emissiefactoren.nl/factoren/2026/22/222/koudemiddelen-blends-r454c/" TargetMode="External"/><Relationship Id="rId150" Type="http://schemas.openxmlformats.org/officeDocument/2006/relationships/hyperlink" Target="https://co2emissiefactoren.nl/factoren/2026/43/175/personenvervoer-touringcar-diesel-reizigerskilometer/" TargetMode="External"/><Relationship Id="rId155" Type="http://schemas.openxmlformats.org/officeDocument/2006/relationships/hyperlink" Target="https://co2emissiefactoren.nl/factoren/2026/43/206/personenvervoer-touringcar-batterijelektrisch/" TargetMode="External"/><Relationship Id="rId171" Type="http://schemas.openxmlformats.org/officeDocument/2006/relationships/hyperlink" Target="https://co2emissiefactoren.nl/factoren/2026/32/83/goederenvervoer-bulk-en-stukgoederen-wegvervoer-vrachtwagen-lzv/" TargetMode="External"/><Relationship Id="rId176" Type="http://schemas.openxmlformats.org/officeDocument/2006/relationships/hyperlink" Target="https://co2emissiefactoren.nl/factoren/2026/35/107/goederenvervoer-containers-wegvervoer-vrachtwagen-20-ton-met-aanhanger/" TargetMode="External"/><Relationship Id="rId192" Type="http://schemas.openxmlformats.org/officeDocument/2006/relationships/hyperlink" Target="https://co2emissiefactoren.nl/factoren/2026/34/86/goederenvervoer-bulk-en-stukgoederen-spoorvervoer-trein-combinatie/" TargetMode="External"/><Relationship Id="rId197" Type="http://schemas.openxmlformats.org/officeDocument/2006/relationships/hyperlink" Target="https://co2emissiefactoren.nl/factoren/2026/37/96/goederenvervoer-containers-spoorvervoer-trein-elektrisch/" TargetMode="External"/><Relationship Id="rId206" Type="http://schemas.openxmlformats.org/officeDocument/2006/relationships/hyperlink" Target="https://co2emissiefactoren.nl/factoren/2026/57/244/afval-concept-recycling-kunststoffen-gemengd/" TargetMode="External"/><Relationship Id="rId227" Type="http://schemas.openxmlformats.org/officeDocument/2006/relationships/hyperlink" Target="https://co2emissiefactoren.nl/factoren/2026/58/240/afval-concept-finale-afvalverwerking-avi-of-bio-energiecentrale-met-energieterugwinning-specifiek-ziekenhuis-afval-sza/" TargetMode="External"/><Relationship Id="rId201" Type="http://schemas.openxmlformats.org/officeDocument/2006/relationships/hyperlink" Target="https://co2emissiefactoren.nl/factoren/2026/57/231/afval-concept-recycling-hout-a-en-b-hout/" TargetMode="External"/><Relationship Id="rId222" Type="http://schemas.openxmlformats.org/officeDocument/2006/relationships/hyperlink" Target="https://co2emissiefactoren.nl/factoren/2026/58/236/afval-concept-finale-afvalverwerking-avi-of-bio-energiecentrale-met-energieterugwinning-restafval-met-nascheiding/" TargetMode="External"/><Relationship Id="rId12" Type="http://schemas.openxmlformats.org/officeDocument/2006/relationships/hyperlink" Target="https://co2emissiefactoren.nl/factoren/2026/30/66/brandstoffen-voertuigen-en-schepen-fossiele-brandstoffen-met-bio-bijmenging-benzine-e10/" TargetMode="External"/><Relationship Id="rId17" Type="http://schemas.openxmlformats.org/officeDocument/2006/relationships/hyperlink" Target="https://co2emissiefactoren.nl/factoren/2026/31/71/brandstoffen-voertuigen-en-schepen-hernieuwbare-brandstoffen-biodiesel-hvo/" TargetMode="External"/><Relationship Id="rId33" Type="http://schemas.openxmlformats.org/officeDocument/2006/relationships/hyperlink" Target="https://co2emissiefactoren.nl/factoren/2026/27/223/brandstoffen-energieopwekking-gasvormige-brandstoffen-groen-gas-monomestvergisting/" TargetMode="External"/><Relationship Id="rId38" Type="http://schemas.openxmlformats.org/officeDocument/2006/relationships/hyperlink" Target="https://co2emissiefactoren.nl/factoren/2026/27/139/brandstoffen-energieopwekking-gasvormige-brandstoffen-groengas-covergisting/" TargetMode="External"/><Relationship Id="rId59" Type="http://schemas.openxmlformats.org/officeDocument/2006/relationships/hyperlink" Target="https://co2emissiefactoren.nl/factoren/2026/26/130/brandstoffen-energieopwekking-vaste-brandstoffen-steenkool-bitumineus/" TargetMode="External"/><Relationship Id="rId103" Type="http://schemas.openxmlformats.org/officeDocument/2006/relationships/hyperlink" Target="https://co2emissiefactoren.nl/factoren/2026/23/47/koudemiddelen-overige-koudemiddelen-r744-co2/" TargetMode="External"/><Relationship Id="rId108" Type="http://schemas.openxmlformats.org/officeDocument/2006/relationships/hyperlink" Target="https://co2emissiefactoren.nl/factoren/2026/24/39/overige-emissies-anesthesiegassen-desfluraan-hfe-236ea2/" TargetMode="External"/><Relationship Id="rId124" Type="http://schemas.openxmlformats.org/officeDocument/2006/relationships/hyperlink" Target="https://co2emissiefactoren.nl/factoren/2026/38/167/personenvervoer-auto-waterstof-groen-gemiddeld/" TargetMode="External"/><Relationship Id="rId129" Type="http://schemas.openxmlformats.org/officeDocument/2006/relationships/hyperlink" Target="https://co2emissiefactoren.nl/factoren/2026/38/155/personenvervoer-auto-diesel-groot/" TargetMode="External"/><Relationship Id="rId54" Type="http://schemas.openxmlformats.org/officeDocument/2006/relationships/hyperlink" Target="https://co2emissiefactoren.nl/factoren/2026/26/126/brandstoffen-energieopwekking-vaste-brandstoffen-antraciet/" TargetMode="External"/><Relationship Id="rId70" Type="http://schemas.openxmlformats.org/officeDocument/2006/relationships/hyperlink" Target="https://co2emissiefactoren.nl/factoren/2026/12/48/warmtelevering-gemiddelde-warmtenetten/" TargetMode="External"/><Relationship Id="rId75" Type="http://schemas.openxmlformats.org/officeDocument/2006/relationships/hyperlink" Target="https://co2emissiefactoren.nl/factoren/2026/22/23/koudemiddelen-blends-r407f/" TargetMode="External"/><Relationship Id="rId91" Type="http://schemas.openxmlformats.org/officeDocument/2006/relationships/hyperlink" Target="https://co2emissiefactoren.nl/factoren/2026/21/20/koudemiddelen-hfcs-1234ze-z/" TargetMode="External"/><Relationship Id="rId96" Type="http://schemas.openxmlformats.org/officeDocument/2006/relationships/hyperlink" Target="https://co2emissiefactoren.nl/factoren/2026/21/19/koudemiddelen-hfcs-r245fa/" TargetMode="External"/><Relationship Id="rId140" Type="http://schemas.openxmlformats.org/officeDocument/2006/relationships/hyperlink" Target="https://co2emissiefactoren.nl/factoren/2026/53/195/personenvervoer-openbaar-vervoer-trein-diesel/" TargetMode="External"/><Relationship Id="rId145" Type="http://schemas.openxmlformats.org/officeDocument/2006/relationships/hyperlink" Target="https://co2emissiefactoren.nl/factoren/2026/53/198/personenvervoer-openbaar-vervoer-bus-groengas/" TargetMode="External"/><Relationship Id="rId161" Type="http://schemas.openxmlformats.org/officeDocument/2006/relationships/hyperlink" Target="https://co2emissiefactoren.nl/factoren/2026/44/213/personenvervoer-tweewielers-bromfiets-gemiddeld/" TargetMode="External"/><Relationship Id="rId166" Type="http://schemas.openxmlformats.org/officeDocument/2006/relationships/hyperlink" Target="https://co2emissiefactoren.nl/factoren/2026/42/203/personenvervoer-minibus-max-8-personen-batterijelektrisch-gemiddelde-stroommix/" TargetMode="External"/><Relationship Id="rId182" Type="http://schemas.openxmlformats.org/officeDocument/2006/relationships/hyperlink" Target="https://co2emissiefactoren.nl/factoren/2026/36/92/goederenvervoer-bulk-en-stukgoederen-watervervoer-zeevaart-deep-sea/" TargetMode="External"/><Relationship Id="rId187" Type="http://schemas.openxmlformats.org/officeDocument/2006/relationships/hyperlink" Target="https://co2emissiefactoren.nl/factoren/2026/33/99/goederenvervoer-containers-watervervoer-binnenvaart-96-teu-rijn-herne-kanaal/" TargetMode="External"/><Relationship Id="rId217" Type="http://schemas.openxmlformats.org/officeDocument/2006/relationships/hyperlink" Target="https://co2emissiefactoren.nl/factoren/2026/57/254/afval-concept-recycling-metalen-koper/" TargetMode="External"/><Relationship Id="rId1" Type="http://schemas.openxmlformats.org/officeDocument/2006/relationships/hyperlink" Target="https://co2emissiefactoren.nl/factoren/2026/29/57/brandstoffen-voertuigen-en-schepen-fossiele-brandstoffen-benzine-fossiel-e0/" TargetMode="External"/><Relationship Id="rId6" Type="http://schemas.openxmlformats.org/officeDocument/2006/relationships/hyperlink" Target="https://co2emissiefactoren.nl/factoren/2026/29/62/brandstoffen-voertuigen-en-schepen-fossiele-brandstoffen-lpg/" TargetMode="External"/><Relationship Id="rId212" Type="http://schemas.openxmlformats.org/officeDocument/2006/relationships/hyperlink" Target="https://co2emissiefactoren.nl/factoren/2026/57/258/afval-concept-recycling-kunststoffen-pmd/" TargetMode="External"/><Relationship Id="rId23" Type="http://schemas.openxmlformats.org/officeDocument/2006/relationships/hyperlink" Target="https://co2emissiefactoren.nl/factoren/2026/31/228/brandstoffen-voertuigen-en-schepen-hernieuwbare-brandstoffen-methanol-bio/" TargetMode="External"/><Relationship Id="rId28" Type="http://schemas.openxmlformats.org/officeDocument/2006/relationships/hyperlink" Target="https://co2emissiefactoren.nl/factoren/2026/28/144/brandstoffen-energieopwekking-houtige-biomassa-houtpellets-uit-droge-industriele-reststroom-nl/" TargetMode="External"/><Relationship Id="rId49" Type="http://schemas.openxmlformats.org/officeDocument/2006/relationships/hyperlink" Target="https://co2emissiefactoren.nl/factoren/2026/25/120/brandstoffen-energieopwekking-vloeibare-brandstoffen-petroleumcokes/" TargetMode="External"/><Relationship Id="rId114" Type="http://schemas.openxmlformats.org/officeDocument/2006/relationships/hyperlink" Target="https://co2emissiefactoren.nl/factoren/2026/38/158/personenvervoer-auto-lpg-middel/" TargetMode="External"/><Relationship Id="rId119" Type="http://schemas.openxmlformats.org/officeDocument/2006/relationships/hyperlink" Target="https://co2emissiefactoren.nl/factoren/2026/38/194/personenvervoer-auto-biodiesel-hvo-100-gemiddeld/" TargetMode="External"/><Relationship Id="rId44" Type="http://schemas.openxmlformats.org/officeDocument/2006/relationships/hyperlink" Target="https://co2emissiefactoren.nl/factoren/2026/25/115/brandstoffen-energieopwekking-vloeibare-brandstoffen-leisteenolie/" TargetMode="External"/><Relationship Id="rId60" Type="http://schemas.openxmlformats.org/officeDocument/2006/relationships/hyperlink" Target="https://co2emissiefactoren.nl/factoren/2026/26/131/brandstoffen-energieopwekking-vaste-brandstoffen-steenkool-sub-bitumineus/" TargetMode="External"/><Relationship Id="rId65" Type="http://schemas.openxmlformats.org/officeDocument/2006/relationships/hyperlink" Target="https://co2emissiefactoren.nl/factoren/2026/11/53/elektriciteit-windkracht/" TargetMode="External"/><Relationship Id="rId81" Type="http://schemas.openxmlformats.org/officeDocument/2006/relationships/hyperlink" Target="https://co2emissiefactoren.nl/factoren/2026/22/35/koudemiddelen-blends-r449a/" TargetMode="External"/><Relationship Id="rId86" Type="http://schemas.openxmlformats.org/officeDocument/2006/relationships/hyperlink" Target="https://co2emissiefactoren.nl/factoren/2026/22/40/koudemiddelen-blends-r507/" TargetMode="External"/><Relationship Id="rId130" Type="http://schemas.openxmlformats.org/officeDocument/2006/relationships/hyperlink" Target="https://co2emissiefactoren.nl/factoren/2026/38/156/personenvervoer-auto-diesel-hybride/" TargetMode="External"/><Relationship Id="rId135" Type="http://schemas.openxmlformats.org/officeDocument/2006/relationships/hyperlink" Target="https://co2emissiefactoren.nl/factoren/2026/38/162/personenvervoer-auto-cngaardgas-groot/" TargetMode="External"/><Relationship Id="rId151" Type="http://schemas.openxmlformats.org/officeDocument/2006/relationships/hyperlink" Target="https://co2emissiefactoren.nl/factoren/2026/43/207/personenvervoer-touringcar-hvo-100biodiesel-reizigerskilometer/" TargetMode="External"/><Relationship Id="rId156" Type="http://schemas.openxmlformats.org/officeDocument/2006/relationships/hyperlink" Target="https://co2emissiefactoren.nl/factoren/2026/51/200/personenvervoer-vliegtuig-gemiddelde-alle-afstanden/" TargetMode="External"/><Relationship Id="rId177" Type="http://schemas.openxmlformats.org/officeDocument/2006/relationships/hyperlink" Target="https://co2emissiefactoren.nl/factoren/2026/35/109/goederenvervoer-containers-wegvervoer-vrachtwagen-lzv/" TargetMode="External"/><Relationship Id="rId198" Type="http://schemas.openxmlformats.org/officeDocument/2006/relationships/hyperlink" Target="https://co2emissiefactoren.nl/factoren/2026/52/94/goederenvervoer-bulk-en-stukgoederen-luchtvracht-luchtvaart-lange-afstand/" TargetMode="External"/><Relationship Id="rId172" Type="http://schemas.openxmlformats.org/officeDocument/2006/relationships/hyperlink" Target="https://co2emissiefactoren.nl/factoren/2026/32/80/goederenvervoer-bulk-en-stukgoederen-wegvervoer-vrachtwagen-vrachtwagen-10-20-ton/" TargetMode="External"/><Relationship Id="rId193" Type="http://schemas.openxmlformats.org/officeDocument/2006/relationships/hyperlink" Target="https://co2emissiefactoren.nl/factoren/2026/34/84/goederenvervoer-bulk-en-stukgoederen-spoorvervoer-trein-diesel/" TargetMode="External"/><Relationship Id="rId202" Type="http://schemas.openxmlformats.org/officeDocument/2006/relationships/hyperlink" Target="https://co2emissiefactoren.nl/factoren/2026/57/232/afval-concept-recycling-glas/" TargetMode="External"/><Relationship Id="rId207" Type="http://schemas.openxmlformats.org/officeDocument/2006/relationships/hyperlink" Target="https://co2emissiefactoren.nl/factoren/2026/57/246/afval-concept-recycling-kunststoffen-pet/" TargetMode="External"/><Relationship Id="rId223" Type="http://schemas.openxmlformats.org/officeDocument/2006/relationships/hyperlink" Target="https://co2emissiefactoren.nl/factoren/2026/58/234/afval-concept-finale-afvalverwerking-avi-of-bio-energiecentrale-met-energieterugwinning-gevaarlijk-afval-indicatief/" TargetMode="External"/><Relationship Id="rId228" Type="http://schemas.openxmlformats.org/officeDocument/2006/relationships/hyperlink" Target="https://co2emissiefactoren.nl/factoren/2026/60/233/afval-concept-finale-afvalverwerking-avi-zonder-energieterugwinning-gevaarlijk-afval-indicatief/" TargetMode="External"/><Relationship Id="rId13" Type="http://schemas.openxmlformats.org/officeDocument/2006/relationships/hyperlink" Target="https://co2emissiefactoren.nl/factoren/2026/30/67/brandstoffen-voertuigen-en-schepen-fossiele-brandstoffen-met-bio-bijmenging-diesel-b7/" TargetMode="External"/><Relationship Id="rId18" Type="http://schemas.openxmlformats.org/officeDocument/2006/relationships/hyperlink" Target="https://co2emissiefactoren.nl/factoren/2026/31/72/brandstoffen-voertuigen-en-schepen-hernieuwbare-brandstoffen-biodiesel-fame/" TargetMode="External"/><Relationship Id="rId39" Type="http://schemas.openxmlformats.org/officeDocument/2006/relationships/hyperlink" Target="https://co2emissiefactoren.nl/factoren/2026/27/140/brandstoffen-energieopwekking-gasvormige-brandstoffen-groengas-gft-vergisting/" TargetMode="External"/><Relationship Id="rId109" Type="http://schemas.openxmlformats.org/officeDocument/2006/relationships/hyperlink" Target="https://co2emissiefactoren.nl/factoren/2026/24/34/overige-emissies-anesthesiegassen-isofluraan-hcfe-235da2/" TargetMode="External"/><Relationship Id="rId34" Type="http://schemas.openxmlformats.org/officeDocument/2006/relationships/hyperlink" Target="https://co2emissiefactoren.nl/factoren/2026/27/224/brandstoffen-energieopwekking-gasvormige-brandstoffen-groen-gas-allesvergisting/" TargetMode="External"/><Relationship Id="rId50" Type="http://schemas.openxmlformats.org/officeDocument/2006/relationships/hyperlink" Target="https://co2emissiefactoren.nl/factoren/2026/25/121/brandstoffen-energieopwekking-vloeibare-brandstoffen-raffinaderij-grondstoffen/" TargetMode="External"/><Relationship Id="rId55" Type="http://schemas.openxmlformats.org/officeDocument/2006/relationships/hyperlink" Target="https://co2emissiefactoren.nl/factoren/2026/26/132/brandstoffen-energieopwekking-vaste-brandstoffen-bruinkool/" TargetMode="External"/><Relationship Id="rId76" Type="http://schemas.openxmlformats.org/officeDocument/2006/relationships/hyperlink" Target="https://co2emissiefactoren.nl/factoren/2026/22/24/koudemiddelen-blends-r410a/" TargetMode="External"/><Relationship Id="rId97" Type="http://schemas.openxmlformats.org/officeDocument/2006/relationships/hyperlink" Target="https://co2emissiefactoren.nl/factoren/2026/21/13/koudemiddelen-hfcs-r32/" TargetMode="External"/><Relationship Id="rId104" Type="http://schemas.openxmlformats.org/officeDocument/2006/relationships/hyperlink" Target="https://co2emissiefactoren.nl/factoren/2026/17/27/overige-emissies-lachgas-n2o/" TargetMode="External"/><Relationship Id="rId120" Type="http://schemas.openxmlformats.org/officeDocument/2006/relationships/hyperlink" Target="https://co2emissiefactoren.nl/factoren/2026/38/169/personenvervoer-auto-elektrisch-gemiddelde-stroommix/" TargetMode="External"/><Relationship Id="rId125" Type="http://schemas.openxmlformats.org/officeDocument/2006/relationships/hyperlink" Target="https://co2emissiefactoren.nl/factoren/2026/38/148/personenvervoer-auto-benzine-klein/" TargetMode="External"/><Relationship Id="rId141" Type="http://schemas.openxmlformats.org/officeDocument/2006/relationships/hyperlink" Target="https://co2emissiefactoren.nl/factoren/2026/53/210/personenvervoer-openbaar-vervoer-trein-internationaal/" TargetMode="External"/><Relationship Id="rId146" Type="http://schemas.openxmlformats.org/officeDocument/2006/relationships/hyperlink" Target="https://co2emissiefactoren.nl/factoren/2026/53/185/personenvervoer-openbaar-vervoer-bus-elektrisch-groene-stroom/" TargetMode="External"/><Relationship Id="rId167" Type="http://schemas.openxmlformats.org/officeDocument/2006/relationships/hyperlink" Target="https://co2emissiefactoren.nl/factoren/2026/42/172/personenvervoer-minibus-max-8-personen-diesel/" TargetMode="External"/><Relationship Id="rId188" Type="http://schemas.openxmlformats.org/officeDocument/2006/relationships/hyperlink" Target="https://co2emissiefactoren.nl/factoren/2026/33/100/goederenvervoer-containers-watervervoer-binnenvaart-gemiddelde-208-teu-groot-rijnschip/" TargetMode="External"/><Relationship Id="rId7" Type="http://schemas.openxmlformats.org/officeDocument/2006/relationships/hyperlink" Target="https://co2emissiefactoren.nl/factoren/2026/29/63/brandstoffen-voertuigen-en-schepen-fossiele-brandstoffen-mdo-marine-diesel-oil/" TargetMode="External"/><Relationship Id="rId71" Type="http://schemas.openxmlformats.org/officeDocument/2006/relationships/hyperlink" Target="https://co2emissiefactoren.nl/factoren/2026/12/49/warmtelevering-restwarmte-zonder-bijstook/" TargetMode="External"/><Relationship Id="rId92" Type="http://schemas.openxmlformats.org/officeDocument/2006/relationships/hyperlink" Target="https://co2emissiefactoren.nl/factoren/2026/21/16/koudemiddelen-hfcs-r125/" TargetMode="External"/><Relationship Id="rId162" Type="http://schemas.openxmlformats.org/officeDocument/2006/relationships/hyperlink" Target="https://co2emissiefactoren.nl/factoren/2026/44/220/personenvervoer-tweewielers-bromfiets-elektrisch-gemiddelde-stroommix/" TargetMode="External"/><Relationship Id="rId183" Type="http://schemas.openxmlformats.org/officeDocument/2006/relationships/hyperlink" Target="https://co2emissiefactoren.nl/factoren/2026/36/215/goederenvervoer-bulk-en-stukgoederen-watervervoer-zeevaart-gemiddelde/" TargetMode="External"/><Relationship Id="rId213" Type="http://schemas.openxmlformats.org/officeDocument/2006/relationships/hyperlink" Target="https://co2emissiefactoren.nl/factoren/2026/57/245/afval-concept-recycling-metalen-gemengd/" TargetMode="External"/><Relationship Id="rId218" Type="http://schemas.openxmlformats.org/officeDocument/2006/relationships/hyperlink" Target="https://co2emissiefactoren.nl/factoren/2026/57/255/afval-concept-recycling-metalen-lood/" TargetMode="External"/><Relationship Id="rId2" Type="http://schemas.openxmlformats.org/officeDocument/2006/relationships/hyperlink" Target="https://co2emissiefactoren.nl/factoren/2026/29/58/brandstoffen-voertuigen-en-schepen-fossiele-brandstoffen-diesel-fossiel-b0/" TargetMode="External"/><Relationship Id="rId29" Type="http://schemas.openxmlformats.org/officeDocument/2006/relationships/hyperlink" Target="https://co2emissiefactoren.nl/factoren/2026/28/145/brandstoffen-energieopwekking-houtige-biomassa-houtpellets-uit-vers-hout-nl/" TargetMode="External"/><Relationship Id="rId24" Type="http://schemas.openxmlformats.org/officeDocument/2006/relationships/hyperlink" Target="https://co2emissiefactoren.nl/factoren/2026/31/229/brandstoffen-voertuigen-en-schepen-hernieuwbare-brandstoffen-e-methanol-groene-stroom/" TargetMode="External"/><Relationship Id="rId40" Type="http://schemas.openxmlformats.org/officeDocument/2006/relationships/hyperlink" Target="https://co2emissiefactoren.nl/factoren/2026/25/113/brandstoffen-energieopwekking-vloeibare-brandstoffen-aardgascondensaat/" TargetMode="External"/><Relationship Id="rId45" Type="http://schemas.openxmlformats.org/officeDocument/2006/relationships/hyperlink" Target="https://co2emissiefactoren.nl/factoren/2026/25/117/brandstoffen-energieopwekking-vloeibare-brandstoffen-naftas/" TargetMode="External"/><Relationship Id="rId66" Type="http://schemas.openxmlformats.org/officeDocument/2006/relationships/hyperlink" Target="https://co2emissiefactoren.nl/factoren/2026/11/55/elektriciteit-zonne-energie/" TargetMode="External"/><Relationship Id="rId87" Type="http://schemas.openxmlformats.org/officeDocument/2006/relationships/hyperlink" Target="https://co2emissiefactoren.nl/factoren/2026/22/41/koudemiddelen-blends-r513a/" TargetMode="External"/><Relationship Id="rId110" Type="http://schemas.openxmlformats.org/officeDocument/2006/relationships/hyperlink" Target="https://co2emissiefactoren.nl/factoren/2026/24/33/overige-emissies-anesthesiegassen-sevofluraan-hfe-347mmz1/" TargetMode="External"/><Relationship Id="rId115" Type="http://schemas.openxmlformats.org/officeDocument/2006/relationships/hyperlink" Target="https://co2emissiefactoren.nl/factoren/2026/38/161/personenvervoer-auto-cngaardgas-middel/" TargetMode="External"/><Relationship Id="rId131" Type="http://schemas.openxmlformats.org/officeDocument/2006/relationships/hyperlink" Target="https://co2emissiefactoren.nl/factoren/2026/38/157/personenvervoer-auto-lpg-klein/" TargetMode="External"/><Relationship Id="rId136" Type="http://schemas.openxmlformats.org/officeDocument/2006/relationships/hyperlink" Target="https://co2emissiefactoren.nl/factoren/2026/53/177/personenvervoer-openbaar-vervoer-ov-algemeen-trein-bus-metro-tram/" TargetMode="External"/><Relationship Id="rId157" Type="http://schemas.openxmlformats.org/officeDocument/2006/relationships/hyperlink" Target="https://co2emissiefactoren.nl/factoren/2026/51/188/personenvervoer-vliegtuig-regionaal-700-km/" TargetMode="External"/><Relationship Id="rId178" Type="http://schemas.openxmlformats.org/officeDocument/2006/relationships/hyperlink" Target="https://co2emissiefactoren.nl/factoren/2026/35/108/goederenvervoer-containers-wegvervoer-vrachtwagen-trekker-met-oplegger-zwaar/" TargetMode="External"/><Relationship Id="rId61" Type="http://schemas.openxmlformats.org/officeDocument/2006/relationships/hyperlink" Target="https://co2emissiefactoren.nl/factoren/2026/26/134/brandstoffen-energieopwekking-vaste-brandstoffen-steenkool-en-bruinkool-briketten/" TargetMode="External"/><Relationship Id="rId82" Type="http://schemas.openxmlformats.org/officeDocument/2006/relationships/hyperlink" Target="https://co2emissiefactoren.nl/factoren/2026/22/36/koudemiddelen-blends-r450a/" TargetMode="External"/><Relationship Id="rId152" Type="http://schemas.openxmlformats.org/officeDocument/2006/relationships/hyperlink" Target="https://co2emissiefactoren.nl/factoren/2026/43/205/personenvervoer-touringcar-batterijelektrisch-reizigerskilometer/" TargetMode="External"/><Relationship Id="rId173" Type="http://schemas.openxmlformats.org/officeDocument/2006/relationships/hyperlink" Target="https://co2emissiefactoren.nl/factoren/2026/32/81/goederenvervoer-bulk-en-stukgoederen-wegvervoer-vrachtwagen-vrachtwagen-20-ton-plus-aanhanger/" TargetMode="External"/><Relationship Id="rId194" Type="http://schemas.openxmlformats.org/officeDocument/2006/relationships/hyperlink" Target="https://co2emissiefactoren.nl/factoren/2026/34/85/goederenvervoer-bulk-en-stukgoederen-spoorvervoer-trein-elektrisch/" TargetMode="External"/><Relationship Id="rId199" Type="http://schemas.openxmlformats.org/officeDocument/2006/relationships/hyperlink" Target="https://co2emissiefactoren.nl/factoren/2026/57/225/afval-concept-recycling-papier-en-karton/" TargetMode="External"/><Relationship Id="rId203" Type="http://schemas.openxmlformats.org/officeDocument/2006/relationships/hyperlink" Target="https://co2emissiefactoren.nl/factoren/2026/57/241/afval-concept-recycling-groenafval-naar-compostering/" TargetMode="External"/><Relationship Id="rId208" Type="http://schemas.openxmlformats.org/officeDocument/2006/relationships/hyperlink" Target="https://co2emissiefactoren.nl/factoren/2026/57/247/afval-concept-recycling-kunststoffen-pp/" TargetMode="External"/><Relationship Id="rId229" Type="http://schemas.openxmlformats.org/officeDocument/2006/relationships/hyperlink" Target="https://co2emissiefactoren.nl/factoren/2026/59/226/afval-concept-afvalwater-afvalwater/" TargetMode="External"/><Relationship Id="rId19" Type="http://schemas.openxmlformats.org/officeDocument/2006/relationships/hyperlink" Target="https://co2emissiefactoren.nl/factoren/2026/31/73/brandstoffen-voertuigen-en-schepen-hernieuwbare-brandstoffen-bio-cng-groengas/" TargetMode="External"/><Relationship Id="rId224" Type="http://schemas.openxmlformats.org/officeDocument/2006/relationships/hyperlink" Target="https://co2emissiefactoren.nl/factoren/2026/58/237/afval-concept-finale-afvalverwerking-avi-of-bio-energiecentrale-met-energieterugwinning-kunststoffen/" TargetMode="External"/><Relationship Id="rId14" Type="http://schemas.openxmlformats.org/officeDocument/2006/relationships/hyperlink" Target="https://co2emissiefactoren.nl/factoren/2026/30/69/brandstoffen-voertuigen-en-schepen-fossiele-brandstoffen-met-bio-bijmenging-dieselvervanger-hvo30/" TargetMode="External"/><Relationship Id="rId30" Type="http://schemas.openxmlformats.org/officeDocument/2006/relationships/hyperlink" Target="https://co2emissiefactoren.nl/factoren/2026/28/143/brandstoffen-energieopwekking-houtige-biomassa-houtshreds-nl/" TargetMode="External"/><Relationship Id="rId35" Type="http://schemas.openxmlformats.org/officeDocument/2006/relationships/hyperlink" Target="https://co2emissiefactoren.nl/factoren/2026/27/141/brandstoffen-energieopwekking-gasvormige-brandstoffen-groengas-slibvergisting-rwzi/" TargetMode="External"/><Relationship Id="rId56" Type="http://schemas.openxmlformats.org/officeDocument/2006/relationships/hyperlink" Target="https://co2emissiefactoren.nl/factoren/2026/26/127/brandstoffen-energieopwekking-vaste-brandstoffen-cokeskolen/" TargetMode="External"/><Relationship Id="rId77" Type="http://schemas.openxmlformats.org/officeDocument/2006/relationships/hyperlink" Target="https://co2emissiefactoren.nl/factoren/2026/22/25/koudemiddelen-blends-r417a/" TargetMode="External"/><Relationship Id="rId100" Type="http://schemas.openxmlformats.org/officeDocument/2006/relationships/hyperlink" Target="https://co2emissiefactoren.nl/factoren/2026/23/44/koudemiddelen-overige-koudemiddelen-r600a-isobutaan/" TargetMode="External"/><Relationship Id="rId105" Type="http://schemas.openxmlformats.org/officeDocument/2006/relationships/hyperlink" Target="https://co2emissiefactoren.nl/factoren/2026/17/8/overige-emissies-methaan-ch4-niet-fossiel/" TargetMode="External"/><Relationship Id="rId126" Type="http://schemas.openxmlformats.org/officeDocument/2006/relationships/hyperlink" Target="https://co2emissiefactoren.nl/factoren/2026/38/150/personenvervoer-auto-benzine-groot/" TargetMode="External"/><Relationship Id="rId147" Type="http://schemas.openxmlformats.org/officeDocument/2006/relationships/hyperlink" Target="https://co2emissiefactoren.nl/factoren/2026/53/199/personenvervoer-openbaar-vervoer-bus-brandstofcelwaterstof/" TargetMode="External"/><Relationship Id="rId168" Type="http://schemas.openxmlformats.org/officeDocument/2006/relationships/hyperlink" Target="https://co2emissiefactoren.nl/factoren/2026/50/212/personenvervoer-veerboot-gemiddeld/" TargetMode="External"/><Relationship Id="rId8" Type="http://schemas.openxmlformats.org/officeDocument/2006/relationships/hyperlink" Target="https://co2emissiefactoren.nl/factoren/2026/29/64/brandstoffen-voertuigen-en-schepen-fossiele-brandstoffen-hfo-heavy-fuel-oil/" TargetMode="External"/><Relationship Id="rId51" Type="http://schemas.openxmlformats.org/officeDocument/2006/relationships/hyperlink" Target="https://co2emissiefactoren.nl/factoren/2026/25/122/brandstoffen-energieopwekking-vloeibare-brandstoffen-raffinaderijgas/" TargetMode="External"/><Relationship Id="rId72" Type="http://schemas.openxmlformats.org/officeDocument/2006/relationships/hyperlink" Target="https://co2emissiefactoren.nl/factoren/2026/22/14/koudemiddelen-blends-r404a/" TargetMode="External"/><Relationship Id="rId93" Type="http://schemas.openxmlformats.org/officeDocument/2006/relationships/hyperlink" Target="https://co2emissiefactoren.nl/factoren/2026/21/17/koudemiddelen-hfcs-r134a/" TargetMode="External"/><Relationship Id="rId98" Type="http://schemas.openxmlformats.org/officeDocument/2006/relationships/hyperlink" Target="https://co2emissiefactoren.nl/factoren/2026/23/30/koudemiddelen-overige-koudemiddelen-r290-propaan/" TargetMode="External"/><Relationship Id="rId121" Type="http://schemas.openxmlformats.org/officeDocument/2006/relationships/hyperlink" Target="https://co2emissiefactoren.nl/factoren/2026/38/170/personenvervoer-auto-elektrisch-groene-stroom/" TargetMode="External"/><Relationship Id="rId142" Type="http://schemas.openxmlformats.org/officeDocument/2006/relationships/hyperlink" Target="https://co2emissiefactoren.nl/factoren/2026/53/182/personenvervoer-openbaar-vervoer-bus-gemiddeld-brandstof-onbekend/" TargetMode="External"/><Relationship Id="rId163" Type="http://schemas.openxmlformats.org/officeDocument/2006/relationships/hyperlink" Target="https://co2emissiefactoren.nl/factoren/2026/44/201/personenvervoer-tweewielers-motor-gemiddeld-benzine/" TargetMode="External"/><Relationship Id="rId184" Type="http://schemas.openxmlformats.org/officeDocument/2006/relationships/hyperlink" Target="https://co2emissiefactoren.nl/factoren/2026/36/91/goederenvervoer-bulk-en-stukgoederen-watervervoer-zeevaart-kustvaart/" TargetMode="External"/><Relationship Id="rId189" Type="http://schemas.openxmlformats.org/officeDocument/2006/relationships/hyperlink" Target="https://co2emissiefactoren.nl/factoren/2026/33/104/goederenvervoer-containers-watervervoer-zeevaart-deep-sea/" TargetMode="External"/><Relationship Id="rId219" Type="http://schemas.openxmlformats.org/officeDocument/2006/relationships/hyperlink" Target="https://co2emissiefactoren.nl/factoren/2026/57/256/afval-concept-recycling-metalen-zink/" TargetMode="External"/><Relationship Id="rId3" Type="http://schemas.openxmlformats.org/officeDocument/2006/relationships/hyperlink" Target="https://co2emissiefactoren.nl/factoren/2026/29/59/brandstoffen-voertuigen-en-schepen-fossiele-brandstoffen-gtl-diesel/" TargetMode="External"/><Relationship Id="rId214" Type="http://schemas.openxmlformats.org/officeDocument/2006/relationships/hyperlink" Target="https://co2emissiefactoren.nl/factoren/2026/57/251/afval-concept-recycling-metalen-ferro-oud-ijzer-en-staal/" TargetMode="External"/><Relationship Id="rId230" Type="http://schemas.openxmlformats.org/officeDocument/2006/relationships/drawing" Target="../drawings/drawing2.xml"/><Relationship Id="rId25" Type="http://schemas.openxmlformats.org/officeDocument/2006/relationships/hyperlink" Target="https://co2emissiefactoren.nl/factoren/2026/31/111/brandstoffen-voertuigen-en-schepen-hernieuwbare-brandstoffen-ad-blue-additief/" TargetMode="External"/><Relationship Id="rId46" Type="http://schemas.openxmlformats.org/officeDocument/2006/relationships/hyperlink" Target="https://co2emissiefactoren.nl/factoren/2026/25/124/brandstoffen-energieopwekking-vloeibare-brandstoffen-orimulsion/" TargetMode="External"/><Relationship Id="rId67" Type="http://schemas.openxmlformats.org/officeDocument/2006/relationships/hyperlink" Target="https://co2emissiefactoren.nl/factoren/2026/11/54/elektriciteit-waterkracht/" TargetMode="External"/><Relationship Id="rId116" Type="http://schemas.openxmlformats.org/officeDocument/2006/relationships/hyperlink" Target="https://co2emissiefactoren.nl/factoren/2026/38/163/personenvervoer-auto-bio-cng-gemiddeld/" TargetMode="External"/><Relationship Id="rId137" Type="http://schemas.openxmlformats.org/officeDocument/2006/relationships/hyperlink" Target="https://co2emissiefactoren.nl/factoren/2026/53/209/personenvervoer-openbaar-vervoer-bus-tram-metro-gemiddelde/" TargetMode="External"/><Relationship Id="rId158" Type="http://schemas.openxmlformats.org/officeDocument/2006/relationships/hyperlink" Target="https://co2emissiefactoren.nl/factoren/2026/51/189/personenvervoer-vliegtuig-europees-700-2500-km/" TargetMode="External"/><Relationship Id="rId20" Type="http://schemas.openxmlformats.org/officeDocument/2006/relationships/hyperlink" Target="https://co2emissiefactoren.nl/factoren/2026/31/74/brandstoffen-voertuigen-en-schepen-hernieuwbare-brandstoffen-bio-lng-groengas/" TargetMode="External"/><Relationship Id="rId41" Type="http://schemas.openxmlformats.org/officeDocument/2006/relationships/hyperlink" Target="https://co2emissiefactoren.nl/factoren/2026/25/118/brandstoffen-energieopwekking-vloeibare-brandstoffen-bitumen/" TargetMode="External"/><Relationship Id="rId62" Type="http://schemas.openxmlformats.org/officeDocument/2006/relationships/hyperlink" Target="https://co2emissiefactoren.nl/factoren/2026/26/133/brandstoffen-energieopwekking-vaste-brandstoffen-turf/" TargetMode="External"/><Relationship Id="rId83" Type="http://schemas.openxmlformats.org/officeDocument/2006/relationships/hyperlink" Target="https://co2emissiefactoren.nl/factoren/2026/22/37/koudemiddelen-blends-r452a/" TargetMode="External"/><Relationship Id="rId88" Type="http://schemas.openxmlformats.org/officeDocument/2006/relationships/hyperlink" Target="https://co2emissiefactoren.nl/factoren/2026/20/43/koudemiddelen-hcfks-r1233zd-z/" TargetMode="External"/><Relationship Id="rId111" Type="http://schemas.openxmlformats.org/officeDocument/2006/relationships/hyperlink" Target="https://co2emissiefactoren.nl/factoren/2026/38/147/personenvervoer-auto-gemiddelde-auto-brandstofsoort-onbekend/" TargetMode="External"/><Relationship Id="rId132" Type="http://schemas.openxmlformats.org/officeDocument/2006/relationships/hyperlink" Target="https://co2emissiefactoren.nl/factoren/2026/38/159/personenvervoer-auto-lpg-groot/" TargetMode="External"/><Relationship Id="rId153" Type="http://schemas.openxmlformats.org/officeDocument/2006/relationships/hyperlink" Target="https://co2emissiefactoren.nl/factoren/2026/43/176/personenvervoer-touringcar-diesel/" TargetMode="External"/><Relationship Id="rId174" Type="http://schemas.openxmlformats.org/officeDocument/2006/relationships/hyperlink" Target="https://co2emissiefactoren.nl/factoren/2026/32/82/goederenvervoer-bulk-en-stukgoederen-wegvervoer-vrachtwagen-zware-trekker-oplegger/" TargetMode="External"/><Relationship Id="rId179" Type="http://schemas.openxmlformats.org/officeDocument/2006/relationships/hyperlink" Target="https://co2emissiefactoren.nl/factoren/2026/36/88/goederenvervoer-bulk-en-stukgoederen-watervervoer-binnenvaart-gemiddeld-1500-3000-ton-rhk-groot-rijnschip/" TargetMode="External"/><Relationship Id="rId195" Type="http://schemas.openxmlformats.org/officeDocument/2006/relationships/hyperlink" Target="https://co2emissiefactoren.nl/factoren/2026/37/97/goederenvervoer-containers-spoorvervoer-trein-combinatie/" TargetMode="External"/><Relationship Id="rId209" Type="http://schemas.openxmlformats.org/officeDocument/2006/relationships/hyperlink" Target="https://co2emissiefactoren.nl/factoren/2026/57/248/afval-concept-recycling-kunststoffen-ldpe-folies/" TargetMode="External"/><Relationship Id="rId190" Type="http://schemas.openxmlformats.org/officeDocument/2006/relationships/hyperlink" Target="https://co2emissiefactoren.nl/factoren/2026/33/218/goederenvervoer-containers-watervervoer-zeevaart-gemiddelde/" TargetMode="External"/><Relationship Id="rId204" Type="http://schemas.openxmlformats.org/officeDocument/2006/relationships/hyperlink" Target="https://co2emissiefactoren.nl/factoren/2026/57/242/afval-concept-recycling-gft-vergisting/" TargetMode="External"/><Relationship Id="rId220" Type="http://schemas.openxmlformats.org/officeDocument/2006/relationships/hyperlink" Target="https://co2emissiefactoren.nl/factoren/2026/57/257/afval-concept-recycling-metalen-nikkelrvs/" TargetMode="External"/><Relationship Id="rId225" Type="http://schemas.openxmlformats.org/officeDocument/2006/relationships/hyperlink" Target="https://co2emissiefactoren.nl/factoren/2026/58/238/afval-concept-finale-afvalverwerking-avi-of-bio-energiecentrale-met-energieterugwinning-hout-abc-hout/" TargetMode="External"/><Relationship Id="rId15" Type="http://schemas.openxmlformats.org/officeDocument/2006/relationships/hyperlink" Target="https://co2emissiefactoren.nl/factoren/2026/30/68/brandstoffen-voertuigen-en-schepen-fossiele-brandstoffen-met-bio-bijmenging-benzinevervanger-e85/" TargetMode="External"/><Relationship Id="rId36" Type="http://schemas.openxmlformats.org/officeDocument/2006/relationships/hyperlink" Target="https://co2emissiefactoren.nl/factoren/2026/27/137/brandstoffen-energieopwekking-gasvormige-brandstoffen-propaan/" TargetMode="External"/><Relationship Id="rId57" Type="http://schemas.openxmlformats.org/officeDocument/2006/relationships/hyperlink" Target="https://co2emissiefactoren.nl/factoren/2026/26/128/brandstoffen-energieopwekking-vaste-brandstoffen-cokeskolen-cokeovens/" TargetMode="External"/><Relationship Id="rId106" Type="http://schemas.openxmlformats.org/officeDocument/2006/relationships/hyperlink" Target="https://co2emissiefactoren.nl/factoren/2026/17/28/overige-emissies-stikstof-trifluoride-nf3/" TargetMode="External"/><Relationship Id="rId127" Type="http://schemas.openxmlformats.org/officeDocument/2006/relationships/hyperlink" Target="https://co2emissiefactoren.nl/factoren/2026/38/151/personenvervoer-auto-benzine-hybride/" TargetMode="External"/><Relationship Id="rId10" Type="http://schemas.openxmlformats.org/officeDocument/2006/relationships/hyperlink" Target="https://co2emissiefactoren.nl/factoren/2026/29/77/brandstoffen-voertuigen-en-schepen-fossiele-brandstoffen-waterstof-grijs/" TargetMode="External"/><Relationship Id="rId31" Type="http://schemas.openxmlformats.org/officeDocument/2006/relationships/hyperlink" Target="https://co2emissiefactoren.nl/factoren/2026/27/135/brandstoffen-energieopwekking-gasvormige-brandstoffen-aardgas-g-gas/" TargetMode="External"/><Relationship Id="rId52" Type="http://schemas.openxmlformats.org/officeDocument/2006/relationships/hyperlink" Target="https://co2emissiefactoren.nl/factoren/2026/25/112/brandstoffen-energieopwekking-vloeibare-brandstoffen-ruwe-aardolie/" TargetMode="External"/><Relationship Id="rId73" Type="http://schemas.openxmlformats.org/officeDocument/2006/relationships/hyperlink" Target="https://co2emissiefactoren.nl/factoren/2026/22/21/koudemiddelen-blends-r407a/" TargetMode="External"/><Relationship Id="rId78" Type="http://schemas.openxmlformats.org/officeDocument/2006/relationships/hyperlink" Target="https://co2emissiefactoren.nl/factoren/2026/22/26/koudemiddelen-blends-r422d/" TargetMode="External"/><Relationship Id="rId94" Type="http://schemas.openxmlformats.org/officeDocument/2006/relationships/hyperlink" Target="https://co2emissiefactoren.nl/factoren/2026/21/18/koudemiddelen-hfcs-r143a/" TargetMode="External"/><Relationship Id="rId99" Type="http://schemas.openxmlformats.org/officeDocument/2006/relationships/hyperlink" Target="https://co2emissiefactoren.nl/factoren/2026/23/42/koudemiddelen-overige-koudemiddelen-r600-butaan/" TargetMode="External"/><Relationship Id="rId101" Type="http://schemas.openxmlformats.org/officeDocument/2006/relationships/hyperlink" Target="https://co2emissiefactoren.nl/factoren/2026/23/45/koudemiddelen-overige-koudemiddelen-r601a-isopentaan/" TargetMode="External"/><Relationship Id="rId122" Type="http://schemas.openxmlformats.org/officeDocument/2006/relationships/hyperlink" Target="https://co2emissiefactoren.nl/factoren/2026/38/168/personenvervoer-auto-elektrisch-grijze-stroom/" TargetMode="External"/><Relationship Id="rId143" Type="http://schemas.openxmlformats.org/officeDocument/2006/relationships/hyperlink" Target="https://co2emissiefactoren.nl/factoren/2026/53/197/personenvervoer-openbaar-vervoer-bus-diesel/" TargetMode="External"/><Relationship Id="rId148" Type="http://schemas.openxmlformats.org/officeDocument/2006/relationships/hyperlink" Target="https://co2emissiefactoren.nl/factoren/2026/53/192/personenvervoer-openbaar-vervoer-metro-groene-stroom/" TargetMode="External"/><Relationship Id="rId164" Type="http://schemas.openxmlformats.org/officeDocument/2006/relationships/hyperlink" Target="https://co2emissiefactoren.nl/factoren/2026/44/186/personenvervoer-tweewielers-motor-elektrisch-gemiddelde-stroommix/" TargetMode="External"/><Relationship Id="rId169" Type="http://schemas.openxmlformats.org/officeDocument/2006/relationships/hyperlink" Target="https://co2emissiefactoren.nl/factoren/2026/32/78/goederenvervoer-bulk-en-stukgoederen-wegvervoer-bestelauto-2-ton/" TargetMode="External"/><Relationship Id="rId185" Type="http://schemas.openxmlformats.org/officeDocument/2006/relationships/hyperlink" Target="https://co2emissiefactoren.nl/factoren/2026/33/101/goederenvervoer-containers-watervervoer-binnenvaart-348-teu-koppelverband/" TargetMode="External"/><Relationship Id="rId4" Type="http://schemas.openxmlformats.org/officeDocument/2006/relationships/hyperlink" Target="https://co2emissiefactoren.nl/factoren/2026/29/60/brandstoffen-voertuigen-en-schepen-fossiele-brandstoffen-cng-aardgas/" TargetMode="External"/><Relationship Id="rId9" Type="http://schemas.openxmlformats.org/officeDocument/2006/relationships/hyperlink" Target="https://co2emissiefactoren.nl/factoren/2026/29/65/brandstoffen-voertuigen-en-schepen-fossiele-brandstoffen-kerosine-jet-a1/" TargetMode="External"/><Relationship Id="rId180" Type="http://schemas.openxmlformats.org/officeDocument/2006/relationships/hyperlink" Target="https://co2emissiefactoren.nl/factoren/2026/36/89/goederenvervoer-bulk-en-stukgoederen-watervervoer-binnenvaart-groot-5000-11000-ton-koppelverband-duwbak/" TargetMode="External"/><Relationship Id="rId210" Type="http://schemas.openxmlformats.org/officeDocument/2006/relationships/hyperlink" Target="https://co2emissiefactoren.nl/factoren/2026/57/249/afval-concept-recycling-kunststoffen-hdpe/" TargetMode="External"/><Relationship Id="rId215" Type="http://schemas.openxmlformats.org/officeDocument/2006/relationships/hyperlink" Target="https://co2emissiefactoren.nl/factoren/2026/57/252/afval-concept-recycling-metalen-kabels/" TargetMode="External"/><Relationship Id="rId26" Type="http://schemas.openxmlformats.org/officeDocument/2006/relationships/hyperlink" Target="https://co2emissiefactoren.nl/factoren/2026/28/146/brandstoffen-energieopwekking-houtige-biomassa-houtblokken-nl/" TargetMode="External"/><Relationship Id="rId47" Type="http://schemas.openxmlformats.org/officeDocument/2006/relationships/hyperlink" Target="https://co2emissiefactoren.nl/factoren/2026/25/125/brandstoffen-energieopwekking-vloeibare-brandstoffen-overige-olien/" TargetMode="External"/><Relationship Id="rId68" Type="http://schemas.openxmlformats.org/officeDocument/2006/relationships/hyperlink" Target="https://co2emissiefactoren.nl/factoren/2026/11/56/elektriciteit-biomassa/" TargetMode="External"/><Relationship Id="rId89" Type="http://schemas.openxmlformats.org/officeDocument/2006/relationships/hyperlink" Target="https://co2emissiefactoren.nl/factoren/2026/20/10/koudemiddelen-hcfks-r22/" TargetMode="External"/><Relationship Id="rId112" Type="http://schemas.openxmlformats.org/officeDocument/2006/relationships/hyperlink" Target="https://co2emissiefactoren.nl/factoren/2026/38/149/personenvervoer-auto-benzine-middel/" TargetMode="External"/><Relationship Id="rId133" Type="http://schemas.openxmlformats.org/officeDocument/2006/relationships/hyperlink" Target="https://co2emissiefactoren.nl/factoren/2026/38/193/personenvervoer-auto-biodiesel-fame-100-gemiddeld/" TargetMode="External"/><Relationship Id="rId154" Type="http://schemas.openxmlformats.org/officeDocument/2006/relationships/hyperlink" Target="https://co2emissiefactoren.nl/factoren/2026/43/208/personenvervoer-touringcar-hvo-100biodiesel/" TargetMode="External"/><Relationship Id="rId175" Type="http://schemas.openxmlformats.org/officeDocument/2006/relationships/hyperlink" Target="https://co2emissiefactoren.nl/factoren/2026/35/106/goederenvervoer-containers-wegvervoer-vrachtwagen-20-ton/" TargetMode="External"/><Relationship Id="rId196" Type="http://schemas.openxmlformats.org/officeDocument/2006/relationships/hyperlink" Target="https://co2emissiefactoren.nl/factoren/2026/37/95/goederenvervoer-containers-spoorvervoer-trein-diesel/" TargetMode="External"/><Relationship Id="rId200" Type="http://schemas.openxmlformats.org/officeDocument/2006/relationships/hyperlink" Target="https://co2emissiefactoren.nl/factoren/2026/57/230/afval-concept-recycling-puin/" TargetMode="External"/><Relationship Id="rId16" Type="http://schemas.openxmlformats.org/officeDocument/2006/relationships/hyperlink" Target="https://co2emissiefactoren.nl/factoren/2026/31/75/brandstoffen-voertuigen-en-schepen-hernieuwbare-brandstoffen-waterstof-groen/" TargetMode="External"/><Relationship Id="rId221" Type="http://schemas.openxmlformats.org/officeDocument/2006/relationships/hyperlink" Target="https://co2emissiefactoren.nl/factoren/2026/58/235/afval-concept-finale-afvalverwerking-avi-of-bio-energiecentrale-met-energieterugwinning-restafval/" TargetMode="External"/><Relationship Id="rId37" Type="http://schemas.openxmlformats.org/officeDocument/2006/relationships/hyperlink" Target="https://co2emissiefactoren.nl/factoren/2026/27/221/brandstoffen-energieopwekking-gasvormige-brandstoffen-biopropaan/" TargetMode="External"/><Relationship Id="rId58" Type="http://schemas.openxmlformats.org/officeDocument/2006/relationships/hyperlink" Target="https://co2emissiefactoren.nl/factoren/2026/26/129/brandstoffen-energieopwekking-vaste-brandstoffen-cokeskolen-hoogovens/" TargetMode="External"/><Relationship Id="rId79" Type="http://schemas.openxmlformats.org/officeDocument/2006/relationships/hyperlink" Target="https://co2emissiefactoren.nl/factoren/2026/22/31/koudemiddelen-blends-r438a/" TargetMode="External"/><Relationship Id="rId102" Type="http://schemas.openxmlformats.org/officeDocument/2006/relationships/hyperlink" Target="https://co2emissiefactoren.nl/factoren/2026/23/46/koudemiddelen-overige-koudemiddelen-r717-ammoniak/" TargetMode="External"/><Relationship Id="rId123" Type="http://schemas.openxmlformats.org/officeDocument/2006/relationships/hyperlink" Target="https://co2emissiefactoren.nl/factoren/2026/38/166/personenvervoer-auto-waterstof-grijs-gemiddeld/" TargetMode="External"/><Relationship Id="rId144" Type="http://schemas.openxmlformats.org/officeDocument/2006/relationships/hyperlink" Target="https://co2emissiefactoren.nl/factoren/2026/53/211/personenvervoer-openbaar-vervoer-bus-biodiesel-hvo100/" TargetMode="External"/><Relationship Id="rId90" Type="http://schemas.openxmlformats.org/officeDocument/2006/relationships/hyperlink" Target="https://co2emissiefactoren.nl/factoren/2026/21/15/koudemiddelen-hfcs-1234yf/" TargetMode="External"/><Relationship Id="rId165" Type="http://schemas.openxmlformats.org/officeDocument/2006/relationships/hyperlink" Target="https://co2emissiefactoren.nl/factoren/2026/42/204/personenvervoer-minibus-max-8-personen-gemiddeld-reizigerskilometer/" TargetMode="External"/><Relationship Id="rId186" Type="http://schemas.openxmlformats.org/officeDocument/2006/relationships/hyperlink" Target="https://co2emissiefactoren.nl/factoren/2026/33/98/goederenvervoer-containers-watervervoer-binnenvaart-40-teu-neo-kemp/" TargetMode="External"/><Relationship Id="rId211" Type="http://schemas.openxmlformats.org/officeDocument/2006/relationships/hyperlink" Target="https://co2emissiefactoren.nl/factoren/2026/57/250/afval-concept-recycling-kunststoffen-pv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B82EA-60A8-4692-8077-DF0184FA07D8}">
  <sheetPr codeName="Blad1"/>
  <dimension ref="A1:H35"/>
  <sheetViews>
    <sheetView workbookViewId="0">
      <selection activeCell="F21" sqref="F21"/>
    </sheetView>
  </sheetViews>
  <sheetFormatPr defaultRowHeight="15" x14ac:dyDescent="0.25"/>
  <cols>
    <col min="4" max="4" width="15" customWidth="1"/>
    <col min="5" max="5" width="21" customWidth="1"/>
    <col min="6" max="6" width="72.85546875" customWidth="1"/>
    <col min="8" max="8" width="85.85546875" customWidth="1"/>
  </cols>
  <sheetData>
    <row r="1" spans="1:8" ht="26.25" x14ac:dyDescent="0.4">
      <c r="A1" s="2" t="s">
        <v>0</v>
      </c>
    </row>
    <row r="2" spans="1:8" x14ac:dyDescent="0.25">
      <c r="A2" s="3" t="s">
        <v>1</v>
      </c>
      <c r="B2" s="3"/>
      <c r="C2" s="3"/>
      <c r="D2" s="3" t="s">
        <v>2</v>
      </c>
      <c r="E2" s="3" t="s">
        <v>3</v>
      </c>
      <c r="F2" s="3" t="s">
        <v>4</v>
      </c>
      <c r="H2" s="7" t="s">
        <v>5</v>
      </c>
    </row>
    <row r="3" spans="1:8" x14ac:dyDescent="0.25">
      <c r="A3" s="4" t="s">
        <v>6</v>
      </c>
      <c r="B3" s="40" t="s">
        <v>7</v>
      </c>
      <c r="C3" s="4" t="s">
        <v>8</v>
      </c>
      <c r="D3" s="5">
        <v>45384</v>
      </c>
      <c r="E3" s="4" t="s">
        <v>9</v>
      </c>
      <c r="F3" s="4"/>
      <c r="H3" s="4" t="s">
        <v>10</v>
      </c>
    </row>
    <row r="4" spans="1:8" x14ac:dyDescent="0.25">
      <c r="A4" s="4" t="s">
        <v>6</v>
      </c>
      <c r="B4" s="40" t="s">
        <v>11</v>
      </c>
      <c r="C4" s="4" t="s">
        <v>12</v>
      </c>
      <c r="D4" s="5">
        <v>45770</v>
      </c>
      <c r="E4" s="4" t="s">
        <v>13</v>
      </c>
      <c r="F4" s="4" t="s">
        <v>14</v>
      </c>
      <c r="H4" s="4" t="s">
        <v>15</v>
      </c>
    </row>
    <row r="5" spans="1:8" x14ac:dyDescent="0.25">
      <c r="A5" s="4" t="s">
        <v>6</v>
      </c>
      <c r="B5" s="40" t="s">
        <v>16</v>
      </c>
      <c r="C5" s="4" t="s">
        <v>8</v>
      </c>
      <c r="D5" s="5">
        <v>45880</v>
      </c>
      <c r="E5" s="4" t="s">
        <v>13</v>
      </c>
      <c r="F5" s="4" t="s">
        <v>17</v>
      </c>
      <c r="H5" s="4"/>
    </row>
    <row r="6" spans="1:8" ht="30" x14ac:dyDescent="0.25">
      <c r="A6" s="4" t="s">
        <v>6</v>
      </c>
      <c r="B6" s="40" t="s">
        <v>18</v>
      </c>
      <c r="C6" s="4" t="s">
        <v>12</v>
      </c>
      <c r="D6" s="5">
        <v>45741</v>
      </c>
      <c r="E6" s="4" t="s">
        <v>13</v>
      </c>
      <c r="F6" s="136" t="s">
        <v>19</v>
      </c>
    </row>
    <row r="7" spans="1:8" x14ac:dyDescent="0.25">
      <c r="A7" s="4"/>
      <c r="B7" s="40"/>
      <c r="C7" s="4"/>
      <c r="D7" s="5"/>
      <c r="E7" s="4"/>
      <c r="F7" s="4"/>
      <c r="H7" s="75"/>
    </row>
    <row r="8" spans="1:8" x14ac:dyDescent="0.25">
      <c r="A8" s="4"/>
      <c r="B8" s="40"/>
      <c r="C8" s="4"/>
      <c r="D8" s="5"/>
      <c r="E8" s="4"/>
      <c r="F8" s="4"/>
    </row>
    <row r="9" spans="1:8" x14ac:dyDescent="0.25">
      <c r="A9" s="4"/>
      <c r="B9" s="40"/>
      <c r="C9" s="4"/>
      <c r="D9" s="5"/>
      <c r="E9" s="4"/>
      <c r="F9" s="4"/>
    </row>
    <row r="10" spans="1:8" x14ac:dyDescent="0.25">
      <c r="A10" s="4"/>
      <c r="B10" s="40"/>
      <c r="C10" s="4"/>
      <c r="D10" s="5"/>
      <c r="E10" s="4"/>
      <c r="F10" s="4"/>
    </row>
    <row r="11" spans="1:8" x14ac:dyDescent="0.25">
      <c r="A11" s="4"/>
      <c r="B11" s="40"/>
      <c r="C11" s="4"/>
      <c r="D11" s="5"/>
      <c r="E11" s="4"/>
      <c r="F11" s="4"/>
    </row>
    <row r="12" spans="1:8" x14ac:dyDescent="0.25">
      <c r="A12" s="4"/>
      <c r="B12" s="40"/>
      <c r="C12" s="4"/>
      <c r="D12" s="5"/>
      <c r="E12" s="4"/>
      <c r="F12" s="4"/>
    </row>
    <row r="13" spans="1:8" x14ac:dyDescent="0.25">
      <c r="A13" s="4"/>
      <c r="B13" s="40"/>
      <c r="C13" s="4"/>
      <c r="D13" s="5"/>
      <c r="E13" s="4"/>
      <c r="F13" s="4"/>
    </row>
    <row r="14" spans="1:8" x14ac:dyDescent="0.25">
      <c r="A14" s="4"/>
      <c r="B14" s="40"/>
      <c r="C14" s="4"/>
      <c r="D14" s="5"/>
      <c r="E14" s="4"/>
      <c r="F14" s="4"/>
    </row>
    <row r="15" spans="1:8" x14ac:dyDescent="0.25">
      <c r="A15" s="4"/>
      <c r="B15" s="40"/>
      <c r="C15" s="4"/>
      <c r="D15" s="5"/>
      <c r="E15" s="4"/>
      <c r="F15" s="4"/>
    </row>
    <row r="16" spans="1:8" x14ac:dyDescent="0.25">
      <c r="A16" s="4"/>
      <c r="B16" s="40"/>
      <c r="C16" s="4"/>
      <c r="D16" s="5"/>
      <c r="E16" s="4"/>
      <c r="F16" s="4"/>
    </row>
    <row r="17" spans="1:6" x14ac:dyDescent="0.25">
      <c r="A17" s="4"/>
      <c r="B17" s="40"/>
      <c r="C17" s="4"/>
      <c r="D17" s="5"/>
      <c r="E17" s="4"/>
      <c r="F17" s="4"/>
    </row>
    <row r="18" spans="1:6" x14ac:dyDescent="0.25">
      <c r="A18" s="4"/>
      <c r="B18" s="40"/>
      <c r="C18" s="4"/>
      <c r="D18" s="5"/>
      <c r="E18" s="4"/>
      <c r="F18" s="4"/>
    </row>
    <row r="19" spans="1:6" x14ac:dyDescent="0.25">
      <c r="A19" s="4"/>
      <c r="B19" s="4"/>
      <c r="C19" s="4"/>
      <c r="D19" s="5"/>
      <c r="E19" s="4"/>
      <c r="F19" s="4"/>
    </row>
    <row r="20" spans="1:6" x14ac:dyDescent="0.25">
      <c r="A20" s="4"/>
      <c r="B20" s="4"/>
      <c r="C20" s="4"/>
      <c r="D20" s="5"/>
      <c r="E20" s="4"/>
      <c r="F20" s="4"/>
    </row>
    <row r="21" spans="1:6" x14ac:dyDescent="0.25">
      <c r="A21" s="4"/>
      <c r="B21" s="4"/>
      <c r="C21" s="4"/>
      <c r="D21" s="5"/>
      <c r="E21" s="4"/>
      <c r="F21" s="4"/>
    </row>
    <row r="22" spans="1:6" x14ac:dyDescent="0.25">
      <c r="A22" s="4"/>
      <c r="B22" s="4"/>
      <c r="C22" s="4"/>
      <c r="D22" s="5"/>
      <c r="E22" s="4"/>
      <c r="F22" s="4"/>
    </row>
    <row r="23" spans="1:6" x14ac:dyDescent="0.25">
      <c r="A23" s="4"/>
      <c r="B23" s="4"/>
      <c r="C23" s="4"/>
      <c r="D23" s="5"/>
      <c r="E23" s="4"/>
      <c r="F23" s="4"/>
    </row>
    <row r="24" spans="1:6" x14ac:dyDescent="0.25">
      <c r="A24" s="4"/>
      <c r="B24" s="4"/>
      <c r="C24" s="4"/>
      <c r="D24" s="5"/>
      <c r="E24" s="4"/>
      <c r="F24" s="4"/>
    </row>
    <row r="25" spans="1:6" x14ac:dyDescent="0.25">
      <c r="A25" s="4"/>
      <c r="B25" s="4"/>
      <c r="C25" s="4"/>
      <c r="D25" s="5"/>
      <c r="E25" s="4"/>
      <c r="F25" s="4"/>
    </row>
    <row r="26" spans="1:6" x14ac:dyDescent="0.25">
      <c r="A26" s="4"/>
      <c r="B26" s="4"/>
      <c r="C26" s="4"/>
      <c r="D26" s="5"/>
      <c r="E26" s="4"/>
      <c r="F26" s="4"/>
    </row>
    <row r="27" spans="1:6" x14ac:dyDescent="0.25">
      <c r="A27" s="4"/>
      <c r="B27" s="4"/>
      <c r="C27" s="4"/>
      <c r="D27" s="5"/>
      <c r="E27" s="4"/>
      <c r="F27" s="4"/>
    </row>
    <row r="28" spans="1:6" x14ac:dyDescent="0.25">
      <c r="A28" s="4"/>
      <c r="B28" s="4"/>
      <c r="C28" s="4"/>
      <c r="D28" s="5"/>
      <c r="E28" s="4"/>
      <c r="F28" s="4"/>
    </row>
    <row r="29" spans="1:6" x14ac:dyDescent="0.25">
      <c r="A29" s="4"/>
      <c r="B29" s="4"/>
      <c r="C29" s="4"/>
      <c r="D29" s="5"/>
      <c r="E29" s="4"/>
      <c r="F29" s="4"/>
    </row>
    <row r="30" spans="1:6" x14ac:dyDescent="0.25">
      <c r="A30" s="75"/>
      <c r="B30" s="75"/>
      <c r="C30" s="75"/>
      <c r="D30" s="79"/>
      <c r="E30" s="75"/>
      <c r="F30" s="75"/>
    </row>
    <row r="31" spans="1:6" x14ac:dyDescent="0.25">
      <c r="A31" s="75"/>
      <c r="B31" s="75"/>
      <c r="C31" s="75"/>
      <c r="D31" s="75"/>
      <c r="E31" s="75"/>
      <c r="F31" s="75"/>
    </row>
    <row r="35" spans="4:4" x14ac:dyDescent="0.25">
      <c r="D35" s="1"/>
    </row>
  </sheetData>
  <sheetProtection algorithmName="SHA-512" hashValue="0A9XuSQCJAI1pbCmWO490A8g2b0mSA5otNzKOW6UaORbtymEeVm0h0XDh1ulyFPPRS2Vg/mbbwvIW7A7yotH4A==" saltValue="xwRwFRdOenSc9hmSdc63Gw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322DB-54DB-4829-9A1C-81C43406CA21}">
  <sheetPr codeName="Blad2">
    <tabColor theme="7" tint="0.39997558519241921"/>
  </sheetPr>
  <dimension ref="A2:Q52"/>
  <sheetViews>
    <sheetView topLeftCell="A4" workbookViewId="0">
      <selection activeCell="F46" sqref="F46"/>
    </sheetView>
  </sheetViews>
  <sheetFormatPr defaultRowHeight="15" x14ac:dyDescent="0.25"/>
  <cols>
    <col min="1" max="1" width="24.7109375" customWidth="1"/>
    <col min="5" max="5" width="22.28515625" customWidth="1"/>
    <col min="6" max="6" width="12.42578125" customWidth="1"/>
    <col min="7" max="7" width="13.5703125" customWidth="1"/>
    <col min="9" max="9" width="22.7109375" customWidth="1"/>
    <col min="11" max="11" width="24.7109375" customWidth="1"/>
  </cols>
  <sheetData>
    <row r="2" spans="1:17" x14ac:dyDescent="0.25">
      <c r="A2" t="s">
        <v>20</v>
      </c>
      <c r="I2" s="1" t="s">
        <v>21</v>
      </c>
      <c r="M2" t="s">
        <v>22</v>
      </c>
    </row>
    <row r="3" spans="1:17" ht="15.75" thickBot="1" x14ac:dyDescent="0.3">
      <c r="I3" s="28" t="s">
        <v>23</v>
      </c>
    </row>
    <row r="4" spans="1:17" ht="60" x14ac:dyDescent="0.25">
      <c r="E4" s="16" t="s">
        <v>24</v>
      </c>
      <c r="F4" s="51">
        <v>15</v>
      </c>
      <c r="G4" s="3" t="s">
        <v>25</v>
      </c>
      <c r="I4" s="8"/>
      <c r="J4" s="9">
        <v>2005</v>
      </c>
      <c r="K4" s="9">
        <v>2015</v>
      </c>
      <c r="L4" s="9">
        <v>2020</v>
      </c>
      <c r="M4" s="9">
        <v>2021</v>
      </c>
      <c r="N4" s="9">
        <v>2025</v>
      </c>
      <c r="O4" s="102">
        <v>2030</v>
      </c>
      <c r="P4" s="103" t="s">
        <v>26</v>
      </c>
      <c r="Q4" s="104">
        <v>2040</v>
      </c>
    </row>
    <row r="5" spans="1:17" ht="45.75" thickBot="1" x14ac:dyDescent="0.3">
      <c r="A5" s="91" t="s">
        <v>27</v>
      </c>
      <c r="B5" s="92"/>
      <c r="C5" s="92"/>
      <c r="E5" s="3" t="s">
        <v>28</v>
      </c>
      <c r="F5" s="4">
        <v>80</v>
      </c>
      <c r="G5" s="3" t="s">
        <v>29</v>
      </c>
      <c r="I5" s="10" t="s">
        <v>30</v>
      </c>
      <c r="J5" s="7">
        <v>0.62</v>
      </c>
      <c r="K5" s="7">
        <v>0.68</v>
      </c>
      <c r="L5" s="7">
        <v>0.42</v>
      </c>
      <c r="M5" s="7" t="s">
        <v>31</v>
      </c>
      <c r="N5" s="7">
        <v>0.56000000000000005</v>
      </c>
      <c r="O5" s="105">
        <v>0.28000000000000003</v>
      </c>
      <c r="P5" s="105">
        <f>AVERAGE(O5,Q5)</f>
        <v>0.14000000000000001</v>
      </c>
      <c r="Q5" s="27">
        <v>0</v>
      </c>
    </row>
    <row r="6" spans="1:17" ht="46.5" x14ac:dyDescent="0.25">
      <c r="A6" s="119"/>
      <c r="B6" s="120" t="s">
        <v>32</v>
      </c>
      <c r="C6" s="125" t="s">
        <v>33</v>
      </c>
      <c r="E6" s="52" t="s">
        <v>34</v>
      </c>
      <c r="I6" s="11"/>
      <c r="J6" s="3"/>
      <c r="K6" s="3"/>
      <c r="L6" s="3"/>
      <c r="M6" s="3"/>
      <c r="N6" s="3"/>
      <c r="O6" s="3"/>
      <c r="P6" s="3"/>
      <c r="Q6" s="12"/>
    </row>
    <row r="7" spans="1:17" x14ac:dyDescent="0.25">
      <c r="A7" s="121" t="s">
        <v>35</v>
      </c>
      <c r="B7" s="93" t="s">
        <v>36</v>
      </c>
      <c r="C7" s="126">
        <v>2.8250000000000002</v>
      </c>
      <c r="I7" s="11"/>
      <c r="J7" s="3"/>
      <c r="K7" s="3"/>
      <c r="L7" s="3"/>
      <c r="M7" s="3"/>
      <c r="N7" s="3"/>
      <c r="O7" s="25"/>
      <c r="P7" s="25"/>
      <c r="Q7" s="12"/>
    </row>
    <row r="8" spans="1:17" ht="15.75" thickBot="1" x14ac:dyDescent="0.3">
      <c r="A8" s="121" t="s">
        <v>37</v>
      </c>
      <c r="B8" s="93" t="s">
        <v>36</v>
      </c>
      <c r="C8" s="126">
        <v>2.88</v>
      </c>
      <c r="I8" s="13"/>
      <c r="J8" s="14"/>
      <c r="K8" s="14"/>
      <c r="L8" s="14"/>
      <c r="M8" s="14"/>
      <c r="N8" s="14"/>
      <c r="O8" s="101"/>
      <c r="P8" s="101"/>
      <c r="Q8" s="15"/>
    </row>
    <row r="9" spans="1:17" ht="15.75" thickBot="1" x14ac:dyDescent="0.3">
      <c r="A9" s="122" t="s">
        <v>38</v>
      </c>
      <c r="B9" s="94" t="s">
        <v>39</v>
      </c>
      <c r="C9" s="127">
        <v>2.1389999999999998</v>
      </c>
      <c r="E9" s="17" t="s">
        <v>40</v>
      </c>
      <c r="F9" s="18" t="s">
        <v>41</v>
      </c>
      <c r="G9" s="19" t="s">
        <v>42</v>
      </c>
    </row>
    <row r="10" spans="1:17" ht="60.75" thickBot="1" x14ac:dyDescent="0.3">
      <c r="A10" s="122" t="s">
        <v>43</v>
      </c>
      <c r="B10" s="94" t="s">
        <v>39</v>
      </c>
      <c r="C10" s="127">
        <v>2.5000000000000001E-2</v>
      </c>
      <c r="E10" s="20" t="s">
        <v>44</v>
      </c>
      <c r="F10" s="21" t="s">
        <v>45</v>
      </c>
      <c r="G10" s="22" t="s">
        <v>46</v>
      </c>
      <c r="I10" s="26" t="s">
        <v>47</v>
      </c>
    </row>
    <row r="11" spans="1:17" ht="15.75" thickBot="1" x14ac:dyDescent="0.3">
      <c r="A11" s="122" t="s">
        <v>48</v>
      </c>
      <c r="B11" s="94" t="s">
        <v>39</v>
      </c>
      <c r="C11" s="127">
        <v>2.5999999999999999E-2</v>
      </c>
      <c r="I11" s="32" t="s">
        <v>49</v>
      </c>
    </row>
    <row r="12" spans="1:17" ht="19.5" thickBot="1" x14ac:dyDescent="0.35">
      <c r="A12" s="122" t="s">
        <v>50</v>
      </c>
      <c r="B12" s="94" t="s">
        <v>39</v>
      </c>
      <c r="C12" s="127">
        <v>1.9E-2</v>
      </c>
      <c r="E12" s="47" t="s">
        <v>51</v>
      </c>
      <c r="F12" s="18"/>
      <c r="G12" s="19"/>
      <c r="I12" s="33" t="s">
        <v>52</v>
      </c>
    </row>
    <row r="13" spans="1:17" x14ac:dyDescent="0.25">
      <c r="A13" s="121" t="s">
        <v>53</v>
      </c>
      <c r="B13" s="93" t="s">
        <v>36</v>
      </c>
      <c r="C13" s="126">
        <v>3.3809999999999998</v>
      </c>
      <c r="E13" s="23"/>
      <c r="F13" t="s">
        <v>54</v>
      </c>
      <c r="G13" s="24"/>
    </row>
    <row r="14" spans="1:17" x14ac:dyDescent="0.25">
      <c r="A14" s="121" t="s">
        <v>55</v>
      </c>
      <c r="B14" s="93" t="s">
        <v>36</v>
      </c>
      <c r="C14" s="126">
        <v>2.02</v>
      </c>
      <c r="E14" s="121" t="s">
        <v>56</v>
      </c>
      <c r="F14" s="94">
        <v>1.7789999999999999</v>
      </c>
      <c r="G14" s="12" t="s">
        <v>57</v>
      </c>
    </row>
    <row r="15" spans="1:17" x14ac:dyDescent="0.25">
      <c r="A15" s="121" t="s">
        <v>58</v>
      </c>
      <c r="B15" s="93" t="s">
        <v>36</v>
      </c>
      <c r="C15" s="126">
        <v>2.7930000000000001</v>
      </c>
      <c r="E15" s="121" t="s">
        <v>59</v>
      </c>
      <c r="F15" s="94">
        <v>0.11</v>
      </c>
      <c r="G15" s="129" t="s">
        <v>36</v>
      </c>
      <c r="I15" s="92" t="s">
        <v>60</v>
      </c>
    </row>
    <row r="16" spans="1:17" x14ac:dyDescent="0.25">
      <c r="A16" s="121" t="s">
        <v>61</v>
      </c>
      <c r="B16" s="93" t="s">
        <v>36</v>
      </c>
      <c r="C16" s="126">
        <v>2.6880000000000002</v>
      </c>
      <c r="E16" s="121" t="s">
        <v>62</v>
      </c>
      <c r="F16" s="94">
        <v>0.14499999999999999</v>
      </c>
      <c r="G16" s="129" t="s">
        <v>36</v>
      </c>
      <c r="I16" s="92" t="s">
        <v>63</v>
      </c>
    </row>
    <row r="17" spans="1:11" x14ac:dyDescent="0.25">
      <c r="A17" s="121" t="s">
        <v>64</v>
      </c>
      <c r="B17" s="93" t="s">
        <v>36</v>
      </c>
      <c r="C17" s="126">
        <v>2.5680000000000001</v>
      </c>
      <c r="E17" s="121" t="s">
        <v>65</v>
      </c>
      <c r="F17" s="94">
        <v>0</v>
      </c>
      <c r="G17" s="12" t="s">
        <v>39</v>
      </c>
    </row>
    <row r="18" spans="1:11" x14ac:dyDescent="0.25">
      <c r="A18" s="121" t="s">
        <v>66</v>
      </c>
      <c r="B18" s="93" t="s">
        <v>36</v>
      </c>
      <c r="C18" s="126">
        <v>2.7280000000000002</v>
      </c>
      <c r="E18" s="121" t="s">
        <v>67</v>
      </c>
      <c r="F18" s="94">
        <v>0</v>
      </c>
      <c r="G18" s="12" t="s">
        <v>57</v>
      </c>
    </row>
    <row r="19" spans="1:11" x14ac:dyDescent="0.25">
      <c r="A19" s="122" t="s">
        <v>68</v>
      </c>
      <c r="B19" s="94" t="s">
        <v>39</v>
      </c>
      <c r="C19" s="127">
        <v>2.4620000000000002</v>
      </c>
      <c r="E19" s="121" t="s">
        <v>69</v>
      </c>
      <c r="F19" s="94">
        <v>0</v>
      </c>
      <c r="G19" s="12" t="s">
        <v>57</v>
      </c>
    </row>
    <row r="20" spans="1:11" ht="15.75" thickBot="1" x14ac:dyDescent="0.3">
      <c r="A20" s="121" t="s">
        <v>70</v>
      </c>
      <c r="B20" s="93" t="s">
        <v>36</v>
      </c>
      <c r="C20" s="126">
        <v>2.7839999999999998</v>
      </c>
      <c r="E20" s="121" t="s">
        <v>71</v>
      </c>
      <c r="F20" s="94">
        <v>0</v>
      </c>
      <c r="G20" s="12" t="s">
        <v>57</v>
      </c>
    </row>
    <row r="21" spans="1:11" ht="45.75" thickBot="1" x14ac:dyDescent="0.3">
      <c r="A21" s="121" t="s">
        <v>72</v>
      </c>
      <c r="B21" s="93" t="s">
        <v>36</v>
      </c>
      <c r="C21" s="126">
        <v>2.7930000000000001</v>
      </c>
      <c r="E21" s="121" t="s">
        <v>73</v>
      </c>
      <c r="F21" s="94">
        <v>0</v>
      </c>
      <c r="G21" s="12" t="s">
        <v>57</v>
      </c>
      <c r="I21" s="48" t="str">
        <f>+K21&amp;$J$21&amp;" jaar"</f>
        <v>Totale CO2 besparing over de opgegeven periode van 0 jaar</v>
      </c>
      <c r="J21" s="76">
        <f>IF('1. Kosteneffectiviteit'!$C$5&gt;$F$4,$F$4,'1. Kosteneffectiviteit'!C5)</f>
        <v>0</v>
      </c>
      <c r="K21" s="48" t="s">
        <v>74</v>
      </c>
    </row>
    <row r="22" spans="1:11" ht="15.75" thickBot="1" x14ac:dyDescent="0.3">
      <c r="A22" s="121" t="s">
        <v>75</v>
      </c>
      <c r="B22" s="93" t="s">
        <v>36</v>
      </c>
      <c r="C22" s="126">
        <v>3.2250000000000001</v>
      </c>
      <c r="E22" s="121" t="s">
        <v>76</v>
      </c>
      <c r="F22" s="137">
        <v>265</v>
      </c>
      <c r="G22" s="129" t="s">
        <v>77</v>
      </c>
      <c r="K22" s="48"/>
    </row>
    <row r="23" spans="1:11" ht="45.75" thickBot="1" x14ac:dyDescent="0.3">
      <c r="A23" s="121" t="s">
        <v>78</v>
      </c>
      <c r="B23" s="93" t="s">
        <v>36</v>
      </c>
      <c r="C23" s="126">
        <v>2.1179999999999999</v>
      </c>
      <c r="E23" s="121" t="s">
        <v>79</v>
      </c>
      <c r="F23" s="94">
        <v>2.9449999999999998</v>
      </c>
      <c r="G23" s="129" t="s">
        <v>36</v>
      </c>
      <c r="I23" s="48" t="str">
        <f>+K23&amp;$J$21&amp;" jaar"</f>
        <v>Totale CO2 toename over de opgegeven periode van 0 jaar</v>
      </c>
      <c r="J23" s="3"/>
      <c r="K23" s="77" t="s">
        <v>80</v>
      </c>
    </row>
    <row r="24" spans="1:11" x14ac:dyDescent="0.25">
      <c r="A24" s="121" t="s">
        <v>81</v>
      </c>
      <c r="B24" s="93" t="s">
        <v>36</v>
      </c>
      <c r="C24" s="126">
        <v>2.9470000000000001</v>
      </c>
      <c r="E24" s="121" t="s">
        <v>82</v>
      </c>
      <c r="F24" s="94">
        <v>1.625</v>
      </c>
      <c r="G24" s="129" t="s">
        <v>39</v>
      </c>
    </row>
    <row r="25" spans="1:11" x14ac:dyDescent="0.25">
      <c r="A25" s="121" t="s">
        <v>83</v>
      </c>
      <c r="B25" s="93" t="s">
        <v>36</v>
      </c>
      <c r="C25" s="126">
        <v>3.0990000000000002</v>
      </c>
      <c r="E25" s="121" t="s">
        <v>84</v>
      </c>
      <c r="F25" s="94">
        <v>1.53</v>
      </c>
      <c r="G25" s="12" t="s">
        <v>39</v>
      </c>
    </row>
    <row r="26" spans="1:11" x14ac:dyDescent="0.25">
      <c r="A26" s="121" t="s">
        <v>85</v>
      </c>
      <c r="B26" s="93" t="s">
        <v>36</v>
      </c>
      <c r="C26" s="126">
        <v>3.4319999999999999</v>
      </c>
      <c r="E26" s="121" t="s">
        <v>86</v>
      </c>
      <c r="F26" s="94">
        <v>0</v>
      </c>
      <c r="G26" s="129" t="s">
        <v>36</v>
      </c>
    </row>
    <row r="27" spans="1:11" x14ac:dyDescent="0.25">
      <c r="A27" s="121" t="s">
        <v>87</v>
      </c>
      <c r="B27" s="93" t="s">
        <v>36</v>
      </c>
      <c r="C27" s="126">
        <v>2.911</v>
      </c>
      <c r="E27" s="121" t="s">
        <v>88</v>
      </c>
      <c r="F27" s="94">
        <v>0</v>
      </c>
      <c r="G27" s="129" t="s">
        <v>36</v>
      </c>
    </row>
    <row r="28" spans="1:11" x14ac:dyDescent="0.25">
      <c r="A28" s="121" t="s">
        <v>89</v>
      </c>
      <c r="B28" s="93" t="s">
        <v>36</v>
      </c>
      <c r="C28" s="126">
        <v>3.1520000000000001</v>
      </c>
      <c r="E28" s="121"/>
      <c r="F28" s="94"/>
      <c r="G28" s="12"/>
    </row>
    <row r="29" spans="1:11" x14ac:dyDescent="0.25">
      <c r="A29" s="121" t="s">
        <v>90</v>
      </c>
      <c r="B29" s="93" t="s">
        <v>36</v>
      </c>
      <c r="C29" s="126">
        <v>3.13</v>
      </c>
      <c r="E29" s="121"/>
      <c r="F29" s="94"/>
      <c r="G29" s="12"/>
    </row>
    <row r="30" spans="1:11" x14ac:dyDescent="0.25">
      <c r="A30" s="121" t="s">
        <v>91</v>
      </c>
      <c r="B30" s="93" t="s">
        <v>36</v>
      </c>
      <c r="C30" s="126">
        <v>3.0350000000000001</v>
      </c>
      <c r="E30" s="121"/>
      <c r="F30" s="94"/>
      <c r="G30" s="12"/>
    </row>
    <row r="31" spans="1:11" ht="25.35" customHeight="1" thickBot="1" x14ac:dyDescent="0.3">
      <c r="A31" s="121" t="s">
        <v>92</v>
      </c>
      <c r="B31" s="93" t="s">
        <v>36</v>
      </c>
      <c r="C31" s="126">
        <v>2.25</v>
      </c>
      <c r="E31" s="123"/>
      <c r="F31" s="96"/>
      <c r="G31" s="15"/>
    </row>
    <row r="32" spans="1:11" x14ac:dyDescent="0.25">
      <c r="A32" s="121" t="s">
        <v>93</v>
      </c>
      <c r="B32" s="93" t="s">
        <v>36</v>
      </c>
      <c r="C32" s="126">
        <v>2.0179999999999998</v>
      </c>
      <c r="E32" t="s">
        <v>94</v>
      </c>
    </row>
    <row r="33" spans="1:7" x14ac:dyDescent="0.25">
      <c r="A33" s="121" t="s">
        <v>95</v>
      </c>
      <c r="B33" s="93" t="s">
        <v>36</v>
      </c>
      <c r="C33" s="126">
        <v>1.8160000000000001</v>
      </c>
    </row>
    <row r="34" spans="1:7" ht="15.75" thickBot="1" x14ac:dyDescent="0.3">
      <c r="A34" s="123" t="s">
        <v>96</v>
      </c>
      <c r="B34" s="95" t="s">
        <v>36</v>
      </c>
      <c r="C34" s="128">
        <v>1.0349999999999999</v>
      </c>
    </row>
    <row r="35" spans="1:7" x14ac:dyDescent="0.25">
      <c r="A35" t="s">
        <v>94</v>
      </c>
      <c r="E35" s="124" t="s">
        <v>97</v>
      </c>
      <c r="F35" s="92"/>
    </row>
    <row r="36" spans="1:7" ht="15.75" thickBot="1" x14ac:dyDescent="0.3">
      <c r="E36" s="124"/>
      <c r="F36" s="92"/>
      <c r="G36" t="s">
        <v>98</v>
      </c>
    </row>
    <row r="37" spans="1:7" x14ac:dyDescent="0.25">
      <c r="E37" s="130" t="s">
        <v>99</v>
      </c>
      <c r="F37" s="131" t="s">
        <v>100</v>
      </c>
      <c r="G37" s="132">
        <v>8.9999999999999993E-3</v>
      </c>
    </row>
    <row r="38" spans="1:7" x14ac:dyDescent="0.25">
      <c r="E38" s="133" t="s">
        <v>101</v>
      </c>
      <c r="F38" s="93" t="s">
        <v>100</v>
      </c>
      <c r="G38" s="126">
        <v>8.9999999999999993E-3</v>
      </c>
    </row>
    <row r="39" spans="1:7" ht="33.75" x14ac:dyDescent="0.25">
      <c r="E39" s="134" t="s">
        <v>102</v>
      </c>
      <c r="F39" s="93" t="s">
        <v>100</v>
      </c>
      <c r="G39" s="126">
        <v>6.0000000000000001E-3</v>
      </c>
    </row>
    <row r="40" spans="1:7" x14ac:dyDescent="0.25">
      <c r="E40" s="133" t="s">
        <v>103</v>
      </c>
      <c r="F40" s="93" t="s">
        <v>100</v>
      </c>
      <c r="G40" s="126">
        <v>6.0000000000000001E-3</v>
      </c>
    </row>
    <row r="41" spans="1:7" ht="15.75" thickBot="1" x14ac:dyDescent="0.3">
      <c r="E41" s="135" t="s">
        <v>104</v>
      </c>
      <c r="F41" s="95" t="s">
        <v>100</v>
      </c>
      <c r="G41" s="128">
        <v>8.9999999999999993E-3</v>
      </c>
    </row>
    <row r="42" spans="1:7" x14ac:dyDescent="0.25">
      <c r="E42" t="s">
        <v>94</v>
      </c>
    </row>
    <row r="45" spans="1:7" x14ac:dyDescent="0.25">
      <c r="A45" s="90"/>
      <c r="B45" s="90"/>
      <c r="C45" s="90"/>
    </row>
    <row r="46" spans="1:7" x14ac:dyDescent="0.25">
      <c r="A46" s="90"/>
      <c r="B46" s="90"/>
      <c r="C46" s="90"/>
    </row>
    <row r="47" spans="1:7" x14ac:dyDescent="0.25">
      <c r="A47" s="90"/>
      <c r="B47" s="90"/>
      <c r="C47" s="90"/>
    </row>
    <row r="48" spans="1:7" x14ac:dyDescent="0.25">
      <c r="A48" s="90"/>
      <c r="B48" s="90"/>
      <c r="C48" s="90"/>
    </row>
    <row r="49" spans="1:3" x14ac:dyDescent="0.25">
      <c r="A49" s="90"/>
      <c r="B49" s="90"/>
      <c r="C49" s="90"/>
    </row>
    <row r="50" spans="1:3" x14ac:dyDescent="0.25">
      <c r="A50" s="90"/>
      <c r="B50" s="90"/>
      <c r="C50" s="90"/>
    </row>
    <row r="51" spans="1:3" x14ac:dyDescent="0.25">
      <c r="A51" s="90"/>
      <c r="B51" s="90"/>
      <c r="C51" s="90"/>
    </row>
    <row r="52" spans="1:3" x14ac:dyDescent="0.25">
      <c r="A52" s="90"/>
      <c r="B52" s="90"/>
      <c r="C52" s="90"/>
    </row>
  </sheetData>
  <sheetProtection algorithmName="SHA-512" hashValue="fh85TlfxpUK9x+lYhny4UZJ5/qhsS62RRitkxkpWA4GEeIlFgjchgbxTibOgircdycC6SqO46wkvtza5fHFZgg==" saltValue="tPi2xnCrucQChWVuc80E/Q==" spinCount="100000" sheet="1" objects="1" scenarios="1"/>
  <sortState xmlns:xlrd2="http://schemas.microsoft.com/office/spreadsheetml/2017/richdata2" ref="E15:G27">
    <sortCondition ref="E14:E27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542F-225A-41E5-AD49-BD2AD408F1D1}">
  <sheetPr codeName="Blad3">
    <tabColor rgb="FF0070C0"/>
  </sheetPr>
  <dimension ref="B1:O29"/>
  <sheetViews>
    <sheetView showGridLines="0" tabSelected="1" zoomScaleNormal="100" workbookViewId="0">
      <selection activeCell="N22" sqref="N22"/>
    </sheetView>
  </sheetViews>
  <sheetFormatPr defaultRowHeight="15" x14ac:dyDescent="0.25"/>
  <cols>
    <col min="1" max="1" width="4" customWidth="1"/>
    <col min="2" max="2" width="12" customWidth="1"/>
    <col min="7" max="7" width="7" customWidth="1"/>
    <col min="8" max="8" width="21.42578125" customWidth="1"/>
    <col min="9" max="9" width="8.28515625" customWidth="1"/>
    <col min="10" max="10" width="11.42578125" customWidth="1"/>
    <col min="11" max="11" width="9.140625" customWidth="1"/>
    <col min="12" max="12" width="19.85546875" customWidth="1"/>
  </cols>
  <sheetData>
    <row r="1" spans="2:15" ht="20.25" customHeight="1" x14ac:dyDescent="0.25"/>
    <row r="2" spans="2:15" ht="18.75" x14ac:dyDescent="0.3">
      <c r="B2" s="46" t="s">
        <v>105</v>
      </c>
      <c r="L2" s="196"/>
      <c r="M2" s="197"/>
      <c r="N2" s="197"/>
      <c r="O2" s="198"/>
    </row>
    <row r="3" spans="2:15" ht="18.75" x14ac:dyDescent="0.3">
      <c r="B3" s="46" t="s">
        <v>106</v>
      </c>
      <c r="L3" s="139"/>
      <c r="M3" s="139"/>
      <c r="N3" s="139"/>
      <c r="O3" s="139"/>
    </row>
    <row r="4" spans="2:15" x14ac:dyDescent="0.25">
      <c r="B4" t="s">
        <v>107</v>
      </c>
      <c r="L4" s="139"/>
      <c r="M4" s="139"/>
      <c r="N4" s="139"/>
      <c r="O4" s="139"/>
    </row>
    <row r="5" spans="2:15" ht="18.75" x14ac:dyDescent="0.3">
      <c r="B5" s="46"/>
      <c r="L5" s="139"/>
      <c r="M5" s="139"/>
      <c r="N5" s="139"/>
      <c r="O5" s="139"/>
    </row>
    <row r="6" spans="2:15" ht="18.75" x14ac:dyDescent="0.3">
      <c r="B6" s="46"/>
      <c r="L6" s="139"/>
      <c r="M6" s="139"/>
      <c r="N6" s="139"/>
      <c r="O6" s="139"/>
    </row>
    <row r="8" spans="2:15" x14ac:dyDescent="0.25">
      <c r="B8" t="s">
        <v>108</v>
      </c>
    </row>
    <row r="10" spans="2:15" x14ac:dyDescent="0.25">
      <c r="B10" t="s">
        <v>109</v>
      </c>
    </row>
    <row r="11" spans="2:15" x14ac:dyDescent="0.25">
      <c r="B11" t="s">
        <v>110</v>
      </c>
    </row>
    <row r="12" spans="2:15" x14ac:dyDescent="0.25">
      <c r="B12" t="s">
        <v>111</v>
      </c>
    </row>
    <row r="14" spans="2:15" x14ac:dyDescent="0.25">
      <c r="B14" s="1" t="s">
        <v>112</v>
      </c>
      <c r="C14" s="1"/>
      <c r="D14" s="1"/>
      <c r="E14" s="1"/>
      <c r="F14" s="1"/>
    </row>
    <row r="15" spans="2:15" x14ac:dyDescent="0.25">
      <c r="B15" t="s">
        <v>113</v>
      </c>
    </row>
    <row r="16" spans="2:15" x14ac:dyDescent="0.25">
      <c r="B16" t="s">
        <v>114</v>
      </c>
    </row>
    <row r="17" spans="2:10" x14ac:dyDescent="0.25">
      <c r="B17" t="s">
        <v>115</v>
      </c>
    </row>
    <row r="18" spans="2:10" x14ac:dyDescent="0.25">
      <c r="B18" t="s">
        <v>115</v>
      </c>
    </row>
    <row r="19" spans="2:10" x14ac:dyDescent="0.25">
      <c r="B19" t="s">
        <v>116</v>
      </c>
    </row>
    <row r="20" spans="2:10" x14ac:dyDescent="0.25">
      <c r="B20" t="s">
        <v>117</v>
      </c>
    </row>
    <row r="21" spans="2:10" x14ac:dyDescent="0.25">
      <c r="B21" t="s">
        <v>118</v>
      </c>
    </row>
    <row r="23" spans="2:10" x14ac:dyDescent="0.25">
      <c r="B23" t="s">
        <v>119</v>
      </c>
      <c r="I23" s="63">
        <f>+Datasheet!F5</f>
        <v>80</v>
      </c>
      <c r="J23" t="s">
        <v>120</v>
      </c>
    </row>
    <row r="24" spans="2:10" x14ac:dyDescent="0.25">
      <c r="B24" t="s">
        <v>121</v>
      </c>
      <c r="I24" s="64">
        <f>+Datasheet!F4</f>
        <v>15</v>
      </c>
      <c r="J24" t="s">
        <v>25</v>
      </c>
    </row>
    <row r="26" spans="2:10" x14ac:dyDescent="0.25">
      <c r="B26" s="1" t="s">
        <v>122</v>
      </c>
      <c r="C26" s="1"/>
      <c r="D26" s="1"/>
      <c r="E26" s="1"/>
      <c r="F26" s="1"/>
      <c r="G26" s="1"/>
      <c r="H26" s="1"/>
      <c r="I26" s="1"/>
      <c r="J26" s="1"/>
    </row>
    <row r="27" spans="2:10" s="109" customFormat="1" ht="18.75" customHeight="1" x14ac:dyDescent="0.25">
      <c r="B27" s="140" t="s">
        <v>123</v>
      </c>
      <c r="C27" s="140"/>
      <c r="D27" s="140"/>
      <c r="E27" s="140"/>
      <c r="F27" s="140"/>
      <c r="G27" s="140"/>
      <c r="H27" s="140"/>
      <c r="I27" s="140"/>
      <c r="J27" s="140"/>
    </row>
    <row r="28" spans="2:10" s="109" customFormat="1" ht="18" customHeight="1" x14ac:dyDescent="0.25">
      <c r="B28" s="1" t="s">
        <v>122</v>
      </c>
      <c r="C28" s="1"/>
      <c r="D28" s="1"/>
      <c r="E28" s="1"/>
      <c r="F28" s="1"/>
      <c r="G28" s="1"/>
      <c r="H28" s="1"/>
      <c r="I28" s="1"/>
      <c r="J28" s="1"/>
    </row>
    <row r="29" spans="2:10" ht="21" customHeight="1" x14ac:dyDescent="0.25">
      <c r="B29" s="142" t="s">
        <v>124</v>
      </c>
      <c r="C29" s="141"/>
      <c r="D29" s="141"/>
      <c r="E29" s="141"/>
      <c r="F29" s="141"/>
      <c r="G29" s="141"/>
      <c r="H29" s="141"/>
      <c r="I29" s="141"/>
      <c r="J29" s="141"/>
    </row>
  </sheetData>
  <sheetProtection algorithmName="SHA-512" hashValue="aikE8gyh9efolxfLIR87WL+oaHNwxHTdaWa1WCGewYkneZNVeDJCh946hUBgrFNciP5yPMQCSnLPDy1XpfNVuQ==" saltValue="g5oWXem+dP8u9pIBd5xH+Q==" spinCount="100000" sheet="1" selectLockedCells="1"/>
  <mergeCells count="1">
    <mergeCell ref="L2:O2"/>
  </mergeCells>
  <pageMargins left="0.70866141732283472" right="0.70866141732283472" top="0.74803149606299213" bottom="0.74803149606299213" header="0.31496062992125984" footer="0.31496062992125984"/>
  <pageSetup paperSize="9" scale="77" orientation="landscape" horizontalDpi="1200" verticalDpi="1200" r:id="rId1"/>
  <headerFooter>
    <oddFooter>&amp;LVersie: april 2024 &amp;C&amp;A&amp;R&amp;P van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DB51C-95FC-4567-95D5-B7AC080EDBCC}">
  <sheetPr codeName="Blad4">
    <tabColor rgb="FFFFFF00"/>
  </sheetPr>
  <dimension ref="A1:J38"/>
  <sheetViews>
    <sheetView showGridLines="0" zoomScaleNormal="100" workbookViewId="0">
      <selection activeCell="F9" sqref="F9"/>
    </sheetView>
  </sheetViews>
  <sheetFormatPr defaultRowHeight="15" x14ac:dyDescent="0.25"/>
  <cols>
    <col min="1" max="1" width="2.42578125" customWidth="1"/>
    <col min="2" max="2" width="36.140625" customWidth="1"/>
    <col min="3" max="3" width="30.7109375" customWidth="1"/>
    <col min="4" max="4" width="10" customWidth="1"/>
    <col min="5" max="5" width="9.7109375" customWidth="1"/>
    <col min="6" max="9" width="20.7109375" customWidth="1"/>
  </cols>
  <sheetData>
    <row r="1" spans="1:10" s="143" customFormat="1" ht="15.75" x14ac:dyDescent="0.25">
      <c r="B1" s="146" t="s">
        <v>125</v>
      </c>
    </row>
    <row r="3" spans="1:10" ht="15" hidden="1" customHeight="1" x14ac:dyDescent="0.25"/>
    <row r="4" spans="1:10" ht="22.5" customHeight="1" thickBot="1" x14ac:dyDescent="0.3">
      <c r="B4" s="199" t="s">
        <v>126</v>
      </c>
      <c r="C4" s="199"/>
    </row>
    <row r="5" spans="1:10" ht="14.25" customHeight="1" thickBot="1" x14ac:dyDescent="0.3">
      <c r="B5" s="6" t="s">
        <v>127</v>
      </c>
      <c r="C5" s="187"/>
      <c r="D5" t="s">
        <v>128</v>
      </c>
    </row>
    <row r="6" spans="1:10" ht="15" customHeight="1" x14ac:dyDescent="0.25"/>
    <row r="7" spans="1:10" ht="15.75" x14ac:dyDescent="0.25">
      <c r="B7" s="34" t="s">
        <v>129</v>
      </c>
      <c r="F7" s="166" t="s">
        <v>130</v>
      </c>
      <c r="G7" s="167" t="s">
        <v>131</v>
      </c>
      <c r="H7" s="155" t="s">
        <v>132</v>
      </c>
      <c r="I7" s="86" t="s">
        <v>133</v>
      </c>
      <c r="J7" s="89"/>
    </row>
    <row r="8" spans="1:10" x14ac:dyDescent="0.25">
      <c r="C8" s="41" t="s">
        <v>134</v>
      </c>
      <c r="D8" s="42" t="s">
        <v>32</v>
      </c>
      <c r="E8" s="80" t="s">
        <v>135</v>
      </c>
      <c r="F8" s="158" t="s">
        <v>136</v>
      </c>
      <c r="G8" s="159" t="s">
        <v>136</v>
      </c>
      <c r="H8" s="156" t="s">
        <v>136</v>
      </c>
      <c r="I8" s="88" t="s">
        <v>137</v>
      </c>
      <c r="J8" s="89"/>
    </row>
    <row r="9" spans="1:10" x14ac:dyDescent="0.25">
      <c r="A9">
        <v>1</v>
      </c>
      <c r="B9" s="84" t="s">
        <v>138</v>
      </c>
      <c r="C9" s="59"/>
      <c r="D9" s="65" t="str">
        <f>IFERROR(VLOOKUP($C9,Datasheet!$E$14:$G$26,3)," ")</f>
        <v xml:space="preserve"> </v>
      </c>
      <c r="E9" s="81">
        <f>IFERROR(VLOOKUP($C9,Datasheet!$E$14:$G$26,2),0)</f>
        <v>0</v>
      </c>
      <c r="F9" s="160"/>
      <c r="G9" s="161"/>
      <c r="H9" s="157">
        <f>+G9-F9</f>
        <v>0</v>
      </c>
      <c r="I9" s="87">
        <f>+H9*E9</f>
        <v>0</v>
      </c>
      <c r="J9" s="89"/>
    </row>
    <row r="10" spans="1:10" x14ac:dyDescent="0.25">
      <c r="B10" s="12" t="s">
        <v>138</v>
      </c>
      <c r="C10" s="61"/>
      <c r="D10" s="66" t="str">
        <f>IFERROR(VLOOKUP($C10,Datasheet!$E$14:$G$26,3)," ")</f>
        <v xml:space="preserve"> </v>
      </c>
      <c r="E10" s="82">
        <f>IFERROR(VLOOKUP($C10,Datasheet!$E$14:$G$26,2),0)</f>
        <v>0</v>
      </c>
      <c r="F10" s="160"/>
      <c r="G10" s="161"/>
      <c r="H10" s="157">
        <f>+G10-F10</f>
        <v>0</v>
      </c>
      <c r="I10" s="87">
        <f>+H10*E10</f>
        <v>0</v>
      </c>
      <c r="J10" s="89"/>
    </row>
    <row r="11" spans="1:10" x14ac:dyDescent="0.25">
      <c r="B11" s="85" t="s">
        <v>138</v>
      </c>
      <c r="C11" s="60"/>
      <c r="D11" s="66" t="str">
        <f>IFERROR(VLOOKUP($C11,Datasheet!$E$14:$G$26,3)," ")</f>
        <v xml:space="preserve"> </v>
      </c>
      <c r="E11" s="82">
        <f>IFERROR(VLOOKUP($C11,Datasheet!$E$14:$G$26,2),0)</f>
        <v>0</v>
      </c>
      <c r="F11" s="160"/>
      <c r="G11" s="161"/>
      <c r="H11" s="157">
        <f>+G11-F11</f>
        <v>0</v>
      </c>
      <c r="I11" s="87">
        <f>+H11*E11</f>
        <v>0</v>
      </c>
      <c r="J11" s="89"/>
    </row>
    <row r="12" spans="1:10" x14ac:dyDescent="0.25">
      <c r="C12" s="6"/>
      <c r="D12" s="67"/>
      <c r="E12" s="68"/>
      <c r="F12" s="162"/>
      <c r="G12" s="163"/>
      <c r="H12" s="157"/>
      <c r="I12" s="87"/>
      <c r="J12" s="89"/>
    </row>
    <row r="13" spans="1:10" x14ac:dyDescent="0.25">
      <c r="A13">
        <v>2</v>
      </c>
      <c r="B13" s="25" t="s">
        <v>139</v>
      </c>
      <c r="C13" s="61"/>
      <c r="D13" s="69" t="str">
        <f>IFERROR(VLOOKUP($C$13,Datasheet!$E$37:$H$42,2,)," ")</f>
        <v xml:space="preserve"> </v>
      </c>
      <c r="E13" s="82">
        <f>IFERROR(VLOOKUP($C$13,Datasheet!$E$37:$H$42,3,),0)</f>
        <v>0</v>
      </c>
      <c r="F13" s="160"/>
      <c r="G13" s="161"/>
      <c r="H13" s="157">
        <f>+G13-F13</f>
        <v>0</v>
      </c>
      <c r="I13" s="87">
        <f>+H13*E13</f>
        <v>0</v>
      </c>
      <c r="J13" s="89"/>
    </row>
    <row r="14" spans="1:10" x14ac:dyDescent="0.25">
      <c r="C14" s="6"/>
      <c r="D14" s="67"/>
      <c r="E14" s="68"/>
      <c r="F14" s="162"/>
      <c r="G14" s="163"/>
      <c r="H14" s="157"/>
      <c r="I14" s="87"/>
      <c r="J14" s="89"/>
    </row>
    <row r="15" spans="1:10" x14ac:dyDescent="0.25">
      <c r="A15">
        <v>3</v>
      </c>
      <c r="B15" s="25" t="s">
        <v>140</v>
      </c>
      <c r="C15" s="61"/>
      <c r="D15" s="66" t="str">
        <f>IFERROR(VLOOKUP($C15,Datasheet!$A$7:'Datasheet'!$C$34,2),"")</f>
        <v/>
      </c>
      <c r="E15" s="82">
        <f>IFERROR(VLOOKUP($C$15,Datasheet!$A$7:$C$34,3),0)</f>
        <v>0</v>
      </c>
      <c r="F15" s="160"/>
      <c r="G15" s="161"/>
      <c r="H15" s="157">
        <f>+G15-F15</f>
        <v>0</v>
      </c>
      <c r="I15" s="87">
        <f>+H15*E15</f>
        <v>0</v>
      </c>
      <c r="J15" s="89"/>
    </row>
    <row r="16" spans="1:10" x14ac:dyDescent="0.25">
      <c r="C16" s="6"/>
      <c r="D16" s="67"/>
      <c r="E16" s="68"/>
      <c r="F16" s="162"/>
      <c r="G16" s="163"/>
      <c r="H16" s="157"/>
      <c r="I16" s="87"/>
      <c r="J16" s="89"/>
    </row>
    <row r="17" spans="1:10" x14ac:dyDescent="0.25">
      <c r="A17">
        <v>4</v>
      </c>
      <c r="B17" s="25" t="s">
        <v>140</v>
      </c>
      <c r="C17" s="61"/>
      <c r="D17" s="66" t="str">
        <f>IFERROR(VLOOKUP($C$17,Datasheet!$A$7:$C$34,2),"")</f>
        <v/>
      </c>
      <c r="E17" s="82">
        <f>IFERROR(VLOOKUP($C$17,Datasheet!$A$7:$C$34,3),0)</f>
        <v>0</v>
      </c>
      <c r="F17" s="160"/>
      <c r="G17" s="161"/>
      <c r="H17" s="157">
        <f>+G17-F17</f>
        <v>0</v>
      </c>
      <c r="I17" s="87">
        <f>+H17*E17</f>
        <v>0</v>
      </c>
      <c r="J17" s="89"/>
    </row>
    <row r="18" spans="1:10" x14ac:dyDescent="0.25">
      <c r="C18" s="6"/>
      <c r="E18" s="29"/>
      <c r="F18" s="162"/>
      <c r="G18" s="163"/>
      <c r="H18" s="157"/>
      <c r="I18" s="87"/>
      <c r="J18" s="89"/>
    </row>
    <row r="19" spans="1:10" x14ac:dyDescent="0.25">
      <c r="A19">
        <v>5</v>
      </c>
      <c r="B19" s="145" t="s">
        <v>141</v>
      </c>
      <c r="C19" s="147"/>
      <c r="D19" s="148"/>
      <c r="E19" s="149"/>
      <c r="F19" s="160"/>
      <c r="G19" s="161"/>
      <c r="H19" s="157">
        <f>+G19-F19</f>
        <v>0</v>
      </c>
      <c r="I19" s="87">
        <f>+H19*E19</f>
        <v>0</v>
      </c>
      <c r="J19" s="89"/>
    </row>
    <row r="20" spans="1:10" x14ac:dyDescent="0.25">
      <c r="B20" t="s">
        <v>142</v>
      </c>
      <c r="C20" s="150"/>
      <c r="E20" s="29"/>
      <c r="F20" s="162"/>
      <c r="G20" s="163"/>
      <c r="H20" s="157"/>
      <c r="I20" s="87"/>
      <c r="J20" s="89"/>
    </row>
    <row r="21" spans="1:10" ht="15.75" thickBot="1" x14ac:dyDescent="0.3">
      <c r="A21">
        <v>6</v>
      </c>
      <c r="B21" s="3" t="s">
        <v>143</v>
      </c>
      <c r="C21" s="62" t="s">
        <v>144</v>
      </c>
      <c r="D21" s="3" t="s">
        <v>145</v>
      </c>
      <c r="E21" s="83">
        <f>Datasheet!$P$5</f>
        <v>0.14000000000000001</v>
      </c>
      <c r="F21" s="164"/>
      <c r="G21" s="165"/>
      <c r="H21" s="157">
        <f>+G21-F21</f>
        <v>0</v>
      </c>
      <c r="I21" s="87">
        <f>+H21*E21</f>
        <v>0</v>
      </c>
      <c r="J21" s="89"/>
    </row>
    <row r="22" spans="1:10" ht="15.75" hidden="1" thickBot="1" x14ac:dyDescent="0.3">
      <c r="C22" s="6"/>
      <c r="E22" s="45"/>
      <c r="F22" s="44"/>
      <c r="G22" s="44"/>
      <c r="H22" s="54"/>
      <c r="I22" s="55"/>
    </row>
    <row r="23" spans="1:10" ht="15.75" thickBot="1" x14ac:dyDescent="0.3">
      <c r="C23" s="6"/>
      <c r="E23" s="45"/>
      <c r="F23" s="53"/>
      <c r="G23" s="44"/>
      <c r="H23" s="38" t="s">
        <v>146</v>
      </c>
      <c r="I23" s="70">
        <f>SUM(I9:I21)</f>
        <v>0</v>
      </c>
    </row>
    <row r="24" spans="1:10" ht="15.75" thickBot="1" x14ac:dyDescent="0.3">
      <c r="B24" s="35" t="s">
        <v>147</v>
      </c>
      <c r="C24" s="36"/>
      <c r="D24" s="19"/>
      <c r="E24" s="29"/>
      <c r="F24" s="30"/>
      <c r="G24" s="30"/>
      <c r="H24" s="31"/>
      <c r="I24" s="39"/>
    </row>
    <row r="25" spans="1:10" ht="15.75" hidden="1" thickBot="1" x14ac:dyDescent="0.3">
      <c r="B25" s="23"/>
      <c r="C25" s="6"/>
      <c r="D25" s="24"/>
      <c r="E25" s="29"/>
      <c r="G25" s="30"/>
      <c r="H25" s="31"/>
    </row>
    <row r="26" spans="1:10" ht="15.75" thickBot="1" x14ac:dyDescent="0.3">
      <c r="B26" s="37" t="str">
        <f>IF($I$23&lt;=0,Datasheet!$I$11,Datasheet!$I$12)</f>
        <v>Totale besparing CO2/jaar</v>
      </c>
      <c r="C26" s="71">
        <f>-I23</f>
        <v>0</v>
      </c>
      <c r="D26" s="24" t="s">
        <v>135</v>
      </c>
      <c r="E26" s="29"/>
    </row>
    <row r="27" spans="1:10" ht="15.75" thickBot="1" x14ac:dyDescent="0.3">
      <c r="B27" s="20"/>
      <c r="C27" s="72">
        <f>+C26/1000</f>
        <v>0</v>
      </c>
      <c r="D27" s="22" t="s">
        <v>148</v>
      </c>
      <c r="E27" s="29"/>
    </row>
    <row r="28" spans="1:10" ht="15.75" thickBot="1" x14ac:dyDescent="0.3">
      <c r="C28" s="6"/>
      <c r="E28" s="29"/>
    </row>
    <row r="29" spans="1:10" ht="30.75" thickBot="1" x14ac:dyDescent="0.3">
      <c r="B29" s="78" t="str">
        <f>IF($I$37&lt;=0,Datasheet!$I$21,Datasheet!$I$23)</f>
        <v>Totale CO2 besparing over de opgegeven periode van 0 jaar</v>
      </c>
      <c r="C29" s="71">
        <f>IF($C$5&gt;Datasheet!$F$4,+C27*Datasheet!$F$4,$C$27*$C$5)</f>
        <v>0</v>
      </c>
      <c r="D29" s="49" t="s">
        <v>148</v>
      </c>
    </row>
    <row r="30" spans="1:10" ht="15.75" thickBot="1" x14ac:dyDescent="0.3">
      <c r="B30" s="107" t="str">
        <f>IF($C$5&lt;=0,"Vul de levensduur in boven aan het blad!","")</f>
        <v>Vul de levensduur in boven aan het blad!</v>
      </c>
      <c r="C30" s="6"/>
    </row>
    <row r="31" spans="1:10" ht="15.75" thickBot="1" x14ac:dyDescent="0.3">
      <c r="B31" s="26" t="s">
        <v>149</v>
      </c>
      <c r="C31" s="151"/>
      <c r="D31" s="56" t="s">
        <v>150</v>
      </c>
    </row>
    <row r="32" spans="1:10" ht="17.25" customHeight="1" thickBot="1" x14ac:dyDescent="0.3">
      <c r="B32" s="20" t="s">
        <v>151</v>
      </c>
      <c r="C32" s="73">
        <f>IFERROR(+C31/C29,0)</f>
        <v>0</v>
      </c>
      <c r="D32" s="58" t="s">
        <v>152</v>
      </c>
    </row>
    <row r="33" spans="2:3" x14ac:dyDescent="0.25">
      <c r="B33" s="74" t="str">
        <f>IF(C32&gt;Datasheet!$F$5,"Let op, kosteneffectiviteit mag maximaal "&amp;Datasheet!$F$5&amp;" euro per ton CO2 zijn !","De kosteneffectiviteit valt binnen de norm")</f>
        <v>De kosteneffectiviteit valt binnen de norm</v>
      </c>
    </row>
    <row r="35" spans="2:3" x14ac:dyDescent="0.25">
      <c r="B35" s="6"/>
      <c r="C35" s="6"/>
    </row>
    <row r="36" spans="2:3" x14ac:dyDescent="0.25">
      <c r="B36" s="6"/>
      <c r="C36" s="6"/>
    </row>
    <row r="37" spans="2:3" x14ac:dyDescent="0.25">
      <c r="C37" s="6"/>
    </row>
    <row r="38" spans="2:3" x14ac:dyDescent="0.25">
      <c r="C38" s="6"/>
    </row>
  </sheetData>
  <sheetProtection algorithmName="SHA-512" hashValue="STGBW2u4e9cYV0k7UTOl5oM8k+C/UgcNEsvzMeb6N3tZRN14ZTPWyzR1uiHZ+S/uUPQw213GDJscBfeErmPXvQ==" saltValue="fILEi4q5fxAw21HzxlNIKQ==" spinCount="100000" sheet="1" selectLockedCells="1"/>
  <dataConsolidate/>
  <mergeCells count="1">
    <mergeCell ref="B4:C4"/>
  </mergeCells>
  <conditionalFormatting sqref="C26:C27">
    <cfRule type="cellIs" dxfId="37" priority="1" operator="lessThan">
      <formula>0</formula>
    </cfRule>
    <cfRule type="cellIs" dxfId="36" priority="2" operator="greaterThan">
      <formula>0</formula>
    </cfRule>
  </conditionalFormatting>
  <conditionalFormatting sqref="C29">
    <cfRule type="cellIs" dxfId="35" priority="21" operator="lessThan">
      <formula>0</formula>
    </cfRule>
    <cfRule type="cellIs" dxfId="34" priority="22" operator="greaterThan">
      <formula>0</formula>
    </cfRule>
  </conditionalFormatting>
  <conditionalFormatting sqref="I9:I11">
    <cfRule type="cellIs" dxfId="31" priority="13" operator="greaterThan">
      <formula>0</formula>
    </cfRule>
    <cfRule type="cellIs" dxfId="30" priority="14" operator="lessThan">
      <formula>0</formula>
    </cfRule>
  </conditionalFormatting>
  <conditionalFormatting sqref="I13">
    <cfRule type="cellIs" dxfId="29" priority="11" operator="greaterThan">
      <formula>0</formula>
    </cfRule>
    <cfRule type="cellIs" dxfId="28" priority="12" operator="lessThan">
      <formula>0</formula>
    </cfRule>
  </conditionalFormatting>
  <conditionalFormatting sqref="I15">
    <cfRule type="cellIs" dxfId="27" priority="9" operator="greaterThan">
      <formula>0</formula>
    </cfRule>
    <cfRule type="cellIs" dxfId="26" priority="10" operator="lessThan">
      <formula>0</formula>
    </cfRule>
  </conditionalFormatting>
  <conditionalFormatting sqref="I17">
    <cfRule type="cellIs" dxfId="25" priority="7" operator="greaterThan">
      <formula>0</formula>
    </cfRule>
    <cfRule type="cellIs" dxfId="24" priority="8" operator="lessThan">
      <formula>0</formula>
    </cfRule>
  </conditionalFormatting>
  <conditionalFormatting sqref="I19">
    <cfRule type="cellIs" dxfId="23" priority="5" operator="greaterThan">
      <formula>0</formula>
    </cfRule>
    <cfRule type="cellIs" dxfId="22" priority="6" operator="lessThan">
      <formula>0</formula>
    </cfRule>
  </conditionalFormatting>
  <conditionalFormatting sqref="I21">
    <cfRule type="cellIs" dxfId="21" priority="3" operator="greaterThan">
      <formula>0</formula>
    </cfRule>
    <cfRule type="cellIs" dxfId="20" priority="4" operator="lessThan">
      <formula>0</formula>
    </cfRule>
  </conditionalFormatting>
  <dataValidations count="1">
    <dataValidation type="whole" allowBlank="1" showInputMessage="1" showErrorMessage="1" error="de maximale levensduur is 15 jaar" sqref="C5" xr:uid="{A31BD66F-8F6E-4D9B-B73F-D58231A63399}">
      <formula1>1</formula1>
      <formula2>15</formula2>
    </dataValidation>
  </dataValidations>
  <pageMargins left="0.70866141732283472" right="0.70866141732283472" top="0.74803149606299213" bottom="0.74803149606299213" header="0.31496062992125984" footer="0.31496062992125984"/>
  <pageSetup paperSize="9" scale="77" orientation="landscape" horizontalDpi="1200" verticalDpi="1200" r:id="rId1"/>
  <headerFooter>
    <oddFooter>&amp;LVersie: april 2024 &amp;C&amp;A&amp;R&amp;P van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0" operator="greaterThan" id="{FC80DC17-6DF6-4D52-96B3-F8AE9A489F59}">
            <xm:f>Datasheet!$F$5</xm:f>
            <x14:dxf>
              <fill>
                <patternFill>
                  <bgColor rgb="FFFF0000"/>
                </patternFill>
              </fill>
            </x14:dxf>
          </x14:cfRule>
          <x14:cfRule type="cellIs" priority="31" operator="lessThanOrEqual" id="{BC529BF6-9ABF-45DA-9CD6-9E0FA6246DFE}">
            <xm:f>Datasheet!$F$5</xm:f>
            <x14:dxf>
              <fill>
                <patternFill>
                  <bgColor rgb="FF92D050"/>
                </patternFill>
              </fill>
            </x14:dxf>
          </x14:cfRule>
          <xm:sqref>C32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50DD52E-2544-4D01-AEA2-F94E50C1EC99}">
          <x14:formula1>
            <xm:f>Datasheet!$E$14:$E$27</xm:f>
          </x14:formula1>
          <xm:sqref>C9:C11</xm:sqref>
        </x14:dataValidation>
        <x14:dataValidation type="list" allowBlank="1" showInputMessage="1" showErrorMessage="1" xr:uid="{75C13D07-D136-42AA-BB9C-F20A4CF228E4}">
          <x14:formula1>
            <xm:f>Datasheet!$A$7:$A$34</xm:f>
          </x14:formula1>
          <xm:sqref>C15 C17</xm:sqref>
        </x14:dataValidation>
        <x14:dataValidation type="list" allowBlank="1" showInputMessage="1" showErrorMessage="1" xr:uid="{00216725-6C14-4B73-A37A-853D7CDEECC5}">
          <x14:formula1>
            <xm:f>Datasheet!$E$37:$E$41</xm:f>
          </x14:formula1>
          <xm:sqref>C13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D806E-43EF-407A-86D9-61AA5CCDC393}">
  <sheetPr codeName="Blad5">
    <tabColor rgb="FFFFFF00"/>
  </sheetPr>
  <dimension ref="A1:G37"/>
  <sheetViews>
    <sheetView showGridLines="0" zoomScaleNormal="100" workbookViewId="0">
      <selection activeCell="C10" sqref="C10"/>
    </sheetView>
  </sheetViews>
  <sheetFormatPr defaultRowHeight="15" x14ac:dyDescent="0.25"/>
  <cols>
    <col min="1" max="1" width="2.42578125" customWidth="1"/>
    <col min="2" max="2" width="34" customWidth="1"/>
    <col min="3" max="3" width="30.7109375" customWidth="1"/>
    <col min="4" max="4" width="8.85546875" customWidth="1"/>
    <col min="5" max="5" width="9.7109375" customWidth="1"/>
    <col min="6" max="7" width="20.7109375" customWidth="1"/>
  </cols>
  <sheetData>
    <row r="1" spans="1:7" s="154" customFormat="1" ht="15.75" x14ac:dyDescent="0.25">
      <c r="B1" s="144" t="s">
        <v>153</v>
      </c>
    </row>
    <row r="3" spans="1:7" ht="15" hidden="1" customHeight="1" thickBot="1" x14ac:dyDescent="0.3">
      <c r="F3" s="43"/>
    </row>
    <row r="4" spans="1:7" ht="18.75" customHeight="1" x14ac:dyDescent="0.35">
      <c r="B4" s="153" t="s">
        <v>154</v>
      </c>
      <c r="C4" s="46"/>
    </row>
    <row r="5" spans="1:7" ht="28.9" hidden="1" customHeight="1" x14ac:dyDescent="0.25">
      <c r="B5" s="50"/>
      <c r="C5" s="97"/>
    </row>
    <row r="6" spans="1:7" ht="15" customHeight="1" thickBot="1" x14ac:dyDescent="0.3"/>
    <row r="7" spans="1:7" ht="16.5" thickBot="1" x14ac:dyDescent="0.3">
      <c r="B7" s="34" t="s">
        <v>129</v>
      </c>
      <c r="F7" s="166" t="s">
        <v>155</v>
      </c>
      <c r="G7" s="167" t="s">
        <v>133</v>
      </c>
    </row>
    <row r="8" spans="1:7" x14ac:dyDescent="0.25">
      <c r="C8" s="41" t="s">
        <v>134</v>
      </c>
      <c r="D8" s="42" t="s">
        <v>32</v>
      </c>
      <c r="E8" s="80" t="s">
        <v>135</v>
      </c>
      <c r="F8" s="158" t="s">
        <v>136</v>
      </c>
      <c r="G8" s="168" t="s">
        <v>137</v>
      </c>
    </row>
    <row r="9" spans="1:7" x14ac:dyDescent="0.25">
      <c r="A9">
        <v>1</v>
      </c>
      <c r="B9" s="84" t="s">
        <v>138</v>
      </c>
      <c r="C9" s="59"/>
      <c r="D9" s="65" t="str">
        <f>IFERROR(VLOOKUP($C9,Datasheet!$E$14:$G$26,3)," ")</f>
        <v xml:space="preserve"> </v>
      </c>
      <c r="E9" s="81">
        <f>IFERROR(VLOOKUP($C9,Datasheet!$E$14:$G$26,2),0)</f>
        <v>0</v>
      </c>
      <c r="F9" s="160"/>
      <c r="G9" s="169">
        <f>+F9*E9</f>
        <v>0</v>
      </c>
    </row>
    <row r="10" spans="1:7" x14ac:dyDescent="0.25">
      <c r="B10" s="12" t="s">
        <v>138</v>
      </c>
      <c r="C10" s="61"/>
      <c r="D10" s="66" t="str">
        <f>IFERROR(VLOOKUP($C10,Datasheet!$E$14:$G$26,3)," ")</f>
        <v xml:space="preserve"> </v>
      </c>
      <c r="E10" s="82">
        <f>IFERROR(VLOOKUP($C10,Datasheet!$E$14:$G$26,2),0)</f>
        <v>0</v>
      </c>
      <c r="F10" s="160"/>
      <c r="G10" s="169">
        <f t="shared" ref="G10:G21" si="0">+F10*E10</f>
        <v>0</v>
      </c>
    </row>
    <row r="11" spans="1:7" x14ac:dyDescent="0.25">
      <c r="B11" s="85" t="s">
        <v>138</v>
      </c>
      <c r="C11" s="60"/>
      <c r="D11" s="66" t="str">
        <f>IFERROR(VLOOKUP($C11,Datasheet!$E$14:$G$26,3)," ")</f>
        <v xml:space="preserve"> </v>
      </c>
      <c r="E11" s="82">
        <f>IFERROR(VLOOKUP($C11,Datasheet!$E$14:$G$26,2),0)</f>
        <v>0</v>
      </c>
      <c r="F11" s="160"/>
      <c r="G11" s="169">
        <f t="shared" si="0"/>
        <v>0</v>
      </c>
    </row>
    <row r="12" spans="1:7" x14ac:dyDescent="0.25">
      <c r="C12" s="6"/>
      <c r="D12" s="67"/>
      <c r="E12" s="68"/>
      <c r="F12" s="162"/>
      <c r="G12" s="169">
        <f t="shared" si="0"/>
        <v>0</v>
      </c>
    </row>
    <row r="13" spans="1:7" x14ac:dyDescent="0.25">
      <c r="A13">
        <v>2</v>
      </c>
      <c r="B13" s="25" t="s">
        <v>139</v>
      </c>
      <c r="C13" s="61"/>
      <c r="D13" s="69" t="str">
        <f>IFERROR(VLOOKUP($C$13,Datasheet!$E$37:$H$42,2,)," ")</f>
        <v xml:space="preserve"> </v>
      </c>
      <c r="E13" s="82">
        <f>IFERROR(VLOOKUP($C$13,Datasheet!$E$37:$H$42,3,),0)</f>
        <v>0</v>
      </c>
      <c r="F13" s="160"/>
      <c r="G13" s="169">
        <f t="shared" si="0"/>
        <v>0</v>
      </c>
    </row>
    <row r="14" spans="1:7" x14ac:dyDescent="0.25">
      <c r="C14" s="6"/>
      <c r="D14" s="67"/>
      <c r="E14" s="68"/>
      <c r="F14" s="162"/>
      <c r="G14" s="169">
        <f t="shared" si="0"/>
        <v>0</v>
      </c>
    </row>
    <row r="15" spans="1:7" x14ac:dyDescent="0.25">
      <c r="A15">
        <v>3</v>
      </c>
      <c r="B15" s="25" t="s">
        <v>140</v>
      </c>
      <c r="C15" s="61"/>
      <c r="D15" s="66" t="str">
        <f>IFERROR(VLOOKUP($C15,Datasheet!$A$7:'Datasheet'!$C$34,2),"")</f>
        <v/>
      </c>
      <c r="E15" s="82">
        <f>IFERROR(VLOOKUP($C$15,Datasheet!$A$7:$C$34,3),0)</f>
        <v>0</v>
      </c>
      <c r="F15" s="160"/>
      <c r="G15" s="169">
        <f t="shared" si="0"/>
        <v>0</v>
      </c>
    </row>
    <row r="16" spans="1:7" x14ac:dyDescent="0.25">
      <c r="C16" s="6"/>
      <c r="D16" s="67"/>
      <c r="E16" s="68"/>
      <c r="F16" s="162"/>
      <c r="G16" s="169">
        <f t="shared" si="0"/>
        <v>0</v>
      </c>
    </row>
    <row r="17" spans="1:7" x14ac:dyDescent="0.25">
      <c r="A17">
        <v>4</v>
      </c>
      <c r="B17" s="25" t="s">
        <v>140</v>
      </c>
      <c r="C17" s="61"/>
      <c r="D17" s="66" t="str">
        <f>IFERROR(VLOOKUP($C$17,Datasheet!$A$7:$C$34,2),"")</f>
        <v/>
      </c>
      <c r="E17" s="82">
        <f>IFERROR(VLOOKUP($C$17,Datasheet!$A$7:$C$34,3),0)</f>
        <v>0</v>
      </c>
      <c r="F17" s="160"/>
      <c r="G17" s="169">
        <f t="shared" si="0"/>
        <v>0</v>
      </c>
    </row>
    <row r="18" spans="1:7" x14ac:dyDescent="0.25">
      <c r="C18" s="6"/>
      <c r="E18" s="29"/>
      <c r="F18" s="162"/>
      <c r="G18" s="169">
        <f t="shared" si="0"/>
        <v>0</v>
      </c>
    </row>
    <row r="19" spans="1:7" x14ac:dyDescent="0.25">
      <c r="A19">
        <v>5</v>
      </c>
      <c r="B19" s="152" t="s">
        <v>156</v>
      </c>
      <c r="C19" s="147"/>
      <c r="D19" s="148"/>
      <c r="E19" s="149"/>
      <c r="F19" s="160"/>
      <c r="G19" s="169">
        <f t="shared" si="0"/>
        <v>0</v>
      </c>
    </row>
    <row r="20" spans="1:7" x14ac:dyDescent="0.25">
      <c r="B20" t="s">
        <v>142</v>
      </c>
      <c r="C20" s="150"/>
      <c r="E20" s="29"/>
      <c r="F20" s="162"/>
      <c r="G20" s="169">
        <f t="shared" si="0"/>
        <v>0</v>
      </c>
    </row>
    <row r="21" spans="1:7" ht="15.75" thickBot="1" x14ac:dyDescent="0.3">
      <c r="A21">
        <v>6</v>
      </c>
      <c r="B21" s="3" t="s">
        <v>143</v>
      </c>
      <c r="C21" s="62" t="s">
        <v>144</v>
      </c>
      <c r="D21" s="3" t="s">
        <v>145</v>
      </c>
      <c r="E21" s="83">
        <f>Datasheet!$P$5</f>
        <v>0.14000000000000001</v>
      </c>
      <c r="F21" s="160"/>
      <c r="G21" s="169">
        <f t="shared" si="0"/>
        <v>0</v>
      </c>
    </row>
    <row r="22" spans="1:7" hidden="1" x14ac:dyDescent="0.25">
      <c r="C22" s="6"/>
      <c r="E22" s="45"/>
      <c r="F22" s="170"/>
      <c r="G22" s="171"/>
    </row>
    <row r="23" spans="1:7" ht="18" customHeight="1" thickBot="1" x14ac:dyDescent="0.3">
      <c r="F23" s="172" t="s">
        <v>157</v>
      </c>
      <c r="G23" s="173">
        <f>SUM(G9:G21)</f>
        <v>0</v>
      </c>
    </row>
    <row r="24" spans="1:7" hidden="1" x14ac:dyDescent="0.25">
      <c r="F24" s="106"/>
      <c r="G24" s="39"/>
    </row>
    <row r="25" spans="1:7" x14ac:dyDescent="0.25">
      <c r="B25" t="s">
        <v>158</v>
      </c>
      <c r="C25" s="99">
        <f>'1. Kosteneffectiviteit'!E9*'1. Kosteneffectiviteit'!G9+'1. Kosteneffectiviteit'!E10*'1. Kosteneffectiviteit'!G10+'1. Kosteneffectiviteit'!E11*'1. Kosteneffectiviteit'!G11+'1. Kosteneffectiviteit'!E13*'1. Kosteneffectiviteit'!G13+'1. Kosteneffectiviteit'!E15*'1. Kosteneffectiviteit'!G15+'1. Kosteneffectiviteit'!E17*'1. Kosteneffectiviteit'!G17+'1. Kosteneffectiviteit'!E19*'1. Kosteneffectiviteit'!G19+'1. Kosteneffectiviteit'!E21*'1. Kosteneffectiviteit'!G21</f>
        <v>0</v>
      </c>
      <c r="D25" t="s">
        <v>135</v>
      </c>
      <c r="F25" s="98"/>
      <c r="G25" s="39"/>
    </row>
    <row r="26" spans="1:7" ht="30" x14ac:dyDescent="0.25">
      <c r="B26" s="6" t="s">
        <v>159</v>
      </c>
      <c r="C26" s="100">
        <f>G23-C25</f>
        <v>0</v>
      </c>
      <c r="D26" t="s">
        <v>135</v>
      </c>
      <c r="F26" s="98"/>
      <c r="G26" s="39"/>
    </row>
    <row r="27" spans="1:7" x14ac:dyDescent="0.25">
      <c r="C27" s="6"/>
      <c r="E27" s="45"/>
      <c r="F27" s="30"/>
      <c r="G27" s="39"/>
    </row>
    <row r="28" spans="1:7" ht="15.75" thickBot="1" x14ac:dyDescent="0.3">
      <c r="B28" s="35" t="s">
        <v>147</v>
      </c>
      <c r="C28" s="36"/>
      <c r="D28" s="19"/>
      <c r="E28" s="29"/>
    </row>
    <row r="29" spans="1:7" ht="15.75" hidden="1" thickBot="1" x14ac:dyDescent="0.3">
      <c r="B29" s="23"/>
      <c r="C29" s="6"/>
      <c r="D29" s="24"/>
      <c r="E29" s="29"/>
    </row>
    <row r="30" spans="1:7" ht="15.75" thickBot="1" x14ac:dyDescent="0.3">
      <c r="B30" s="37" t="str">
        <f>IF($G$23&lt;=0,Datasheet!$I$11,Datasheet!$I$12)</f>
        <v>Totale besparing CO2/jaar</v>
      </c>
      <c r="C30" s="71">
        <f>C26</f>
        <v>0</v>
      </c>
      <c r="D30" s="24" t="s">
        <v>135</v>
      </c>
      <c r="E30" s="29"/>
    </row>
    <row r="31" spans="1:7" ht="15.75" thickBot="1" x14ac:dyDescent="0.3">
      <c r="B31" s="20"/>
      <c r="C31" s="72">
        <f>+C30/1000</f>
        <v>0</v>
      </c>
      <c r="D31" s="22" t="s">
        <v>148</v>
      </c>
      <c r="E31" s="29"/>
    </row>
    <row r="32" spans="1:7" x14ac:dyDescent="0.25">
      <c r="C32" s="6"/>
      <c r="E32" s="29"/>
    </row>
    <row r="33" spans="2:5" ht="15.75" hidden="1" thickBot="1" x14ac:dyDescent="0.3">
      <c r="C33" s="6"/>
      <c r="E33" s="29"/>
    </row>
    <row r="34" spans="2:5" x14ac:dyDescent="0.25">
      <c r="B34" s="6"/>
      <c r="C34" s="6"/>
    </row>
    <row r="35" spans="2:5" x14ac:dyDescent="0.25">
      <c r="B35" s="6"/>
      <c r="C35" s="6"/>
    </row>
    <row r="36" spans="2:5" x14ac:dyDescent="0.25">
      <c r="C36" s="6"/>
    </row>
    <row r="37" spans="2:5" x14ac:dyDescent="0.25">
      <c r="C37" s="6"/>
    </row>
  </sheetData>
  <sheetProtection algorithmName="SHA-512" hashValue="+fk0Mr6t7WLGtp2CiM+eHIY2jac+EpxtBSWiMXOpEgnGLaWWxWnAUQOEjbSDp4gRYiiS5FbRsWjqOf9kMaPQFA==" saltValue="GoUCt0XBmrck+tOVmGv9xQ==" spinCount="100000" sheet="1" selectLockedCells="1"/>
  <dataConsolidate/>
  <conditionalFormatting sqref="C30:C31">
    <cfRule type="cellIs" dxfId="19" priority="1" operator="lessThan">
      <formula>0</formula>
    </cfRule>
    <cfRule type="cellIs" dxfId="18" priority="2" operator="greaterThan">
      <formula>0</formula>
    </cfRule>
  </conditionalFormatting>
  <conditionalFormatting sqref="G9:G21">
    <cfRule type="cellIs" dxfId="17" priority="15" operator="greaterThan">
      <formula>0</formula>
    </cfRule>
    <cfRule type="cellIs" dxfId="16" priority="16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8" orientation="landscape" horizontalDpi="1200" verticalDpi="1200" r:id="rId1"/>
  <headerFooter>
    <oddFooter>&amp;LVersie: april 2024 &amp;C&amp;A&amp;R&amp;P van &amp;N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6DC2562-3FAB-4675-9940-A450B998B036}">
          <x14:formula1>
            <xm:f>Datasheet!$E$14:$E$27</xm:f>
          </x14:formula1>
          <xm:sqref>C9:C11</xm:sqref>
        </x14:dataValidation>
        <x14:dataValidation type="list" allowBlank="1" showInputMessage="1" showErrorMessage="1" xr:uid="{423FD8B7-E982-48BF-B0D8-3573FEB96F34}">
          <x14:formula1>
            <xm:f>Datasheet!$A$7:$A$34</xm:f>
          </x14:formula1>
          <xm:sqref>C15 C17</xm:sqref>
        </x14:dataValidation>
        <x14:dataValidation type="list" allowBlank="1" showInputMessage="1" showErrorMessage="1" xr:uid="{6D00763B-A048-4280-B5D7-4EF6DD907324}">
          <x14:formula1>
            <xm:f>Datasheet!$E$37:$E$41</xm:f>
          </x14:formula1>
          <xm:sqref>C13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5E3E4-2E97-4E28-B10A-B7ADA87BE22B}">
  <sheetPr>
    <tabColor rgb="FFFFFF00"/>
  </sheetPr>
  <dimension ref="A1:J53"/>
  <sheetViews>
    <sheetView showGridLines="0" zoomScaleNormal="100" workbookViewId="0">
      <selection activeCell="C9" sqref="C9"/>
    </sheetView>
  </sheetViews>
  <sheetFormatPr defaultRowHeight="15" x14ac:dyDescent="0.25"/>
  <cols>
    <col min="1" max="1" width="2.42578125" customWidth="1"/>
    <col min="2" max="2" width="36.140625" customWidth="1"/>
    <col min="3" max="3" width="30.7109375" customWidth="1"/>
    <col min="4" max="4" width="9.5703125" customWidth="1"/>
    <col min="5" max="5" width="9.7109375" customWidth="1"/>
    <col min="6" max="9" width="20.7109375" customWidth="1"/>
    <col min="10" max="10" width="32.140625" customWidth="1"/>
  </cols>
  <sheetData>
    <row r="1" spans="1:9" s="154" customFormat="1" ht="15.75" x14ac:dyDescent="0.25">
      <c r="B1" s="144" t="s">
        <v>160</v>
      </c>
    </row>
    <row r="3" spans="1:9" ht="15" hidden="1" customHeight="1" x14ac:dyDescent="0.25"/>
    <row r="4" spans="1:9" ht="21.75" customHeight="1" thickBot="1" x14ac:dyDescent="0.4">
      <c r="B4" s="153" t="s">
        <v>126</v>
      </c>
    </row>
    <row r="5" spans="1:9" ht="15" customHeight="1" thickBot="1" x14ac:dyDescent="0.3">
      <c r="B5" s="204" t="s">
        <v>127</v>
      </c>
      <c r="C5" s="187"/>
      <c r="D5" t="s">
        <v>25</v>
      </c>
    </row>
    <row r="6" spans="1:9" ht="15" customHeight="1" x14ac:dyDescent="0.25"/>
    <row r="7" spans="1:9" ht="15.75" x14ac:dyDescent="0.25">
      <c r="B7" s="34" t="s">
        <v>129</v>
      </c>
      <c r="F7" s="166" t="s">
        <v>130</v>
      </c>
      <c r="G7" s="176" t="s">
        <v>131</v>
      </c>
      <c r="H7" s="155" t="s">
        <v>132</v>
      </c>
      <c r="I7" s="176" t="s">
        <v>133</v>
      </c>
    </row>
    <row r="8" spans="1:9" x14ac:dyDescent="0.25">
      <c r="C8" s="41" t="s">
        <v>134</v>
      </c>
      <c r="D8" s="42" t="s">
        <v>32</v>
      </c>
      <c r="E8" s="80" t="s">
        <v>135</v>
      </c>
      <c r="F8" s="158" t="s">
        <v>161</v>
      </c>
      <c r="G8" s="177" t="s">
        <v>161</v>
      </c>
      <c r="H8" s="156" t="s">
        <v>162</v>
      </c>
      <c r="I8" s="181" t="s">
        <v>137</v>
      </c>
    </row>
    <row r="9" spans="1:9" x14ac:dyDescent="0.25">
      <c r="A9">
        <v>1</v>
      </c>
      <c r="B9" s="84" t="s">
        <v>138</v>
      </c>
      <c r="C9" s="59"/>
      <c r="D9" s="65" t="str">
        <f>IFERROR(VLOOKUP($C9,Datasheet!$E$14:$G$26,3)," ")</f>
        <v xml:space="preserve"> </v>
      </c>
      <c r="E9" s="81">
        <f>IFERROR(VLOOKUP($C9,Datasheet!$E$14:$G$26,2),0)</f>
        <v>0</v>
      </c>
      <c r="F9" s="160"/>
      <c r="G9" s="178"/>
      <c r="H9" s="157">
        <f>+G9-F9</f>
        <v>0</v>
      </c>
      <c r="I9" s="181">
        <f>+H9*E9</f>
        <v>0</v>
      </c>
    </row>
    <row r="10" spans="1:9" x14ac:dyDescent="0.25">
      <c r="B10" s="12" t="s">
        <v>138</v>
      </c>
      <c r="C10" s="61"/>
      <c r="D10" s="66" t="str">
        <f>IFERROR(VLOOKUP($C10,Datasheet!$E$14:$G$26,3)," ")</f>
        <v xml:space="preserve"> </v>
      </c>
      <c r="E10" s="82">
        <f>IFERROR(VLOOKUP($C10,Datasheet!$E$14:$G$26,2),0)</f>
        <v>0</v>
      </c>
      <c r="F10" s="160"/>
      <c r="G10" s="178"/>
      <c r="H10" s="157">
        <f>+G10-F10</f>
        <v>0</v>
      </c>
      <c r="I10" s="181">
        <f>+H10*E10</f>
        <v>0</v>
      </c>
    </row>
    <row r="11" spans="1:9" x14ac:dyDescent="0.25">
      <c r="B11" s="85" t="s">
        <v>138</v>
      </c>
      <c r="C11" s="60"/>
      <c r="D11" s="66" t="str">
        <f>IFERROR(VLOOKUP($C11,Datasheet!$E$14:$G$26,3)," ")</f>
        <v xml:space="preserve"> </v>
      </c>
      <c r="E11" s="82">
        <f>IFERROR(VLOOKUP($C11,Datasheet!$E$14:$G$26,2),0)</f>
        <v>0</v>
      </c>
      <c r="F11" s="160"/>
      <c r="G11" s="178"/>
      <c r="H11" s="157">
        <f>+G11-F11</f>
        <v>0</v>
      </c>
      <c r="I11" s="181">
        <f>+H11*E11</f>
        <v>0</v>
      </c>
    </row>
    <row r="12" spans="1:9" x14ac:dyDescent="0.25">
      <c r="C12" s="6"/>
      <c r="D12" s="67"/>
      <c r="E12" s="68"/>
      <c r="F12" s="162"/>
      <c r="G12" s="179"/>
      <c r="H12" s="157"/>
      <c r="I12" s="181"/>
    </row>
    <row r="13" spans="1:9" x14ac:dyDescent="0.25">
      <c r="A13">
        <v>2</v>
      </c>
      <c r="B13" s="25" t="s">
        <v>139</v>
      </c>
      <c r="C13" s="61"/>
      <c r="D13" s="69" t="str">
        <f>IFERROR(VLOOKUP($C$13,Datasheet!$E$37:$H$42,2,)," ")</f>
        <v xml:space="preserve"> </v>
      </c>
      <c r="E13" s="82">
        <f>IFERROR(VLOOKUP($C$13,Datasheet!$E$37:$H$42,3,),0)</f>
        <v>0</v>
      </c>
      <c r="F13" s="160"/>
      <c r="G13" s="178"/>
      <c r="H13" s="157">
        <f>+G13-F13</f>
        <v>0</v>
      </c>
      <c r="I13" s="181">
        <f>+H13*E13</f>
        <v>0</v>
      </c>
    </row>
    <row r="14" spans="1:9" x14ac:dyDescent="0.25">
      <c r="C14" s="6"/>
      <c r="D14" s="67"/>
      <c r="E14" s="68"/>
      <c r="F14" s="162"/>
      <c r="G14" s="179"/>
      <c r="H14" s="157"/>
      <c r="I14" s="181"/>
    </row>
    <row r="15" spans="1:9" x14ac:dyDescent="0.25">
      <c r="A15">
        <v>3</v>
      </c>
      <c r="B15" s="25" t="s">
        <v>140</v>
      </c>
      <c r="C15" s="61"/>
      <c r="D15" s="66" t="str">
        <f>IFERROR(VLOOKUP($C15,Datasheet!$A$7:'Datasheet'!$C$34,2),"")</f>
        <v/>
      </c>
      <c r="E15" s="82">
        <f>IFERROR(VLOOKUP($C$15,Datasheet!$A$7:$C$34,3),0)</f>
        <v>0</v>
      </c>
      <c r="F15" s="160"/>
      <c r="G15" s="178"/>
      <c r="H15" s="157">
        <f>+G15-F15</f>
        <v>0</v>
      </c>
      <c r="I15" s="181">
        <f>+H15*E15</f>
        <v>0</v>
      </c>
    </row>
    <row r="16" spans="1:9" x14ac:dyDescent="0.25">
      <c r="C16" s="6"/>
      <c r="D16" s="67"/>
      <c r="E16" s="68"/>
      <c r="F16" s="162"/>
      <c r="G16" s="179"/>
      <c r="H16" s="157"/>
      <c r="I16" s="181"/>
    </row>
    <row r="17" spans="1:10" x14ac:dyDescent="0.25">
      <c r="A17">
        <v>4</v>
      </c>
      <c r="B17" s="25" t="s">
        <v>140</v>
      </c>
      <c r="C17" s="61"/>
      <c r="D17" s="66" t="str">
        <f>IFERROR(VLOOKUP($C$17,Datasheet!$A$7:$C$34,2),"")</f>
        <v/>
      </c>
      <c r="E17" s="82">
        <f>IFERROR(VLOOKUP($C$17,Datasheet!$A$7:$C$34,3),0)</f>
        <v>0</v>
      </c>
      <c r="F17" s="160"/>
      <c r="G17" s="178"/>
      <c r="H17" s="157">
        <f>+G17-F17</f>
        <v>0</v>
      </c>
      <c r="I17" s="181">
        <f>+H17*E17</f>
        <v>0</v>
      </c>
    </row>
    <row r="18" spans="1:10" x14ac:dyDescent="0.25">
      <c r="C18" s="6"/>
      <c r="E18" s="29"/>
      <c r="F18" s="162"/>
      <c r="G18" s="179"/>
      <c r="H18" s="157"/>
      <c r="I18" s="181"/>
      <c r="J18" s="182" t="s">
        <v>142</v>
      </c>
    </row>
    <row r="19" spans="1:10" x14ac:dyDescent="0.25">
      <c r="A19">
        <v>5</v>
      </c>
      <c r="B19" s="152" t="s">
        <v>163</v>
      </c>
      <c r="C19" s="148"/>
      <c r="D19" s="148"/>
      <c r="E19" s="149"/>
      <c r="F19" s="160"/>
      <c r="G19" s="178"/>
      <c r="H19" s="157">
        <f>+G19-F19</f>
        <v>0</v>
      </c>
      <c r="I19" s="181">
        <f>+H19*E19</f>
        <v>0</v>
      </c>
      <c r="J19" s="175"/>
    </row>
    <row r="20" spans="1:10" x14ac:dyDescent="0.25">
      <c r="C20" s="6"/>
      <c r="E20" s="29"/>
      <c r="F20" s="162"/>
      <c r="G20" s="179"/>
      <c r="H20" s="157"/>
      <c r="I20" s="181"/>
    </row>
    <row r="21" spans="1:10" x14ac:dyDescent="0.25">
      <c r="A21">
        <v>6</v>
      </c>
      <c r="B21" s="3" t="s">
        <v>143</v>
      </c>
      <c r="C21" s="16" t="s">
        <v>144</v>
      </c>
      <c r="D21" s="3" t="s">
        <v>145</v>
      </c>
      <c r="E21" s="83">
        <f>Datasheet!$P$5</f>
        <v>0.14000000000000001</v>
      </c>
      <c r="F21" s="164"/>
      <c r="G21" s="180"/>
      <c r="H21" s="157">
        <f>+G21-F21</f>
        <v>0</v>
      </c>
      <c r="I21" s="174">
        <f>+H21*E21</f>
        <v>0</v>
      </c>
    </row>
    <row r="22" spans="1:10" x14ac:dyDescent="0.25">
      <c r="C22" s="6"/>
      <c r="E22" s="45"/>
      <c r="F22" s="44"/>
      <c r="G22" s="44"/>
      <c r="H22" s="54"/>
      <c r="I22" s="55"/>
    </row>
    <row r="23" spans="1:10" ht="15.75" thickBot="1" x14ac:dyDescent="0.3">
      <c r="C23" s="6"/>
      <c r="E23" s="45"/>
      <c r="F23" s="44"/>
      <c r="G23" s="44"/>
      <c r="H23" s="38" t="s">
        <v>164</v>
      </c>
      <c r="I23" s="70">
        <f>SUM(I9:I21)</f>
        <v>0</v>
      </c>
    </row>
    <row r="24" spans="1:10" x14ac:dyDescent="0.25">
      <c r="C24" s="6"/>
      <c r="E24" s="45"/>
      <c r="F24" s="44"/>
      <c r="G24" s="44"/>
      <c r="H24" s="54"/>
      <c r="I24" s="55"/>
    </row>
    <row r="25" spans="1:10" ht="15.75" x14ac:dyDescent="0.25">
      <c r="B25" s="34" t="s">
        <v>165</v>
      </c>
      <c r="C25" s="108"/>
      <c r="F25" s="166" t="s">
        <v>130</v>
      </c>
      <c r="G25" s="176" t="s">
        <v>131</v>
      </c>
      <c r="H25" s="185" t="s">
        <v>132</v>
      </c>
      <c r="I25" s="176" t="s">
        <v>133</v>
      </c>
    </row>
    <row r="26" spans="1:10" x14ac:dyDescent="0.25">
      <c r="C26" s="188" t="s">
        <v>166</v>
      </c>
      <c r="D26" s="191" t="s">
        <v>32</v>
      </c>
      <c r="E26" s="80" t="s">
        <v>135</v>
      </c>
      <c r="F26" s="158" t="s">
        <v>161</v>
      </c>
      <c r="G26" s="177" t="s">
        <v>161</v>
      </c>
      <c r="H26" s="156" t="s">
        <v>162</v>
      </c>
      <c r="I26" s="183" t="s">
        <v>137</v>
      </c>
      <c r="J26" s="182" t="s">
        <v>142</v>
      </c>
    </row>
    <row r="27" spans="1:10" x14ac:dyDescent="0.25">
      <c r="B27" s="25" t="s">
        <v>167</v>
      </c>
      <c r="C27" s="189"/>
      <c r="D27" s="192"/>
      <c r="E27" s="149"/>
      <c r="F27" s="160"/>
      <c r="G27" s="178"/>
      <c r="H27" s="157">
        <f t="shared" ref="H27:H36" si="0">+G27-F27</f>
        <v>0</v>
      </c>
      <c r="I27" s="181">
        <f t="shared" ref="I27:I36" si="1">+H27*E27</f>
        <v>0</v>
      </c>
      <c r="J27" s="184"/>
    </row>
    <row r="28" spans="1:10" x14ac:dyDescent="0.25">
      <c r="B28" s="25" t="s">
        <v>168</v>
      </c>
      <c r="C28" s="189"/>
      <c r="D28" s="192"/>
      <c r="E28" s="149"/>
      <c r="F28" s="160"/>
      <c r="G28" s="178"/>
      <c r="H28" s="157">
        <f t="shared" si="0"/>
        <v>0</v>
      </c>
      <c r="I28" s="181">
        <f t="shared" si="1"/>
        <v>0</v>
      </c>
      <c r="J28" s="184"/>
    </row>
    <row r="29" spans="1:10" x14ac:dyDescent="0.25">
      <c r="B29" s="25" t="s">
        <v>169</v>
      </c>
      <c r="C29" s="189"/>
      <c r="D29" s="192"/>
      <c r="E29" s="149"/>
      <c r="F29" s="160"/>
      <c r="G29" s="178"/>
      <c r="H29" s="157">
        <f t="shared" si="0"/>
        <v>0</v>
      </c>
      <c r="I29" s="181">
        <f t="shared" si="1"/>
        <v>0</v>
      </c>
      <c r="J29" s="184"/>
    </row>
    <row r="30" spans="1:10" x14ac:dyDescent="0.25">
      <c r="B30" s="25" t="s">
        <v>170</v>
      </c>
      <c r="C30" s="189"/>
      <c r="D30" s="192"/>
      <c r="E30" s="149"/>
      <c r="F30" s="160"/>
      <c r="G30" s="178"/>
      <c r="H30" s="157">
        <f t="shared" si="0"/>
        <v>0</v>
      </c>
      <c r="I30" s="181">
        <f t="shared" si="1"/>
        <v>0</v>
      </c>
      <c r="J30" s="184"/>
    </row>
    <row r="31" spans="1:10" x14ac:dyDescent="0.25">
      <c r="B31" s="25" t="s">
        <v>171</v>
      </c>
      <c r="C31" s="189"/>
      <c r="D31" s="192"/>
      <c r="E31" s="149"/>
      <c r="F31" s="160"/>
      <c r="G31" s="178"/>
      <c r="H31" s="157">
        <f t="shared" si="0"/>
        <v>0</v>
      </c>
      <c r="I31" s="181">
        <f t="shared" si="1"/>
        <v>0</v>
      </c>
      <c r="J31" s="184"/>
    </row>
    <row r="32" spans="1:10" x14ac:dyDescent="0.25">
      <c r="B32" s="25" t="s">
        <v>172</v>
      </c>
      <c r="C32" s="189"/>
      <c r="D32" s="192"/>
      <c r="E32" s="149"/>
      <c r="F32" s="160"/>
      <c r="G32" s="178"/>
      <c r="H32" s="157">
        <f t="shared" si="0"/>
        <v>0</v>
      </c>
      <c r="I32" s="181">
        <f t="shared" si="1"/>
        <v>0</v>
      </c>
      <c r="J32" s="184"/>
    </row>
    <row r="33" spans="2:10" x14ac:dyDescent="0.25">
      <c r="B33" s="25" t="s">
        <v>173</v>
      </c>
      <c r="C33" s="189"/>
      <c r="D33" s="192"/>
      <c r="E33" s="149"/>
      <c r="F33" s="160"/>
      <c r="G33" s="178"/>
      <c r="H33" s="157">
        <f t="shared" si="0"/>
        <v>0</v>
      </c>
      <c r="I33" s="181">
        <f t="shared" si="1"/>
        <v>0</v>
      </c>
      <c r="J33" s="184"/>
    </row>
    <row r="34" spans="2:10" x14ac:dyDescent="0.25">
      <c r="B34" s="25" t="s">
        <v>174</v>
      </c>
      <c r="C34" s="189"/>
      <c r="D34" s="192"/>
      <c r="E34" s="149"/>
      <c r="F34" s="160"/>
      <c r="G34" s="178"/>
      <c r="H34" s="157">
        <f t="shared" si="0"/>
        <v>0</v>
      </c>
      <c r="I34" s="181">
        <f t="shared" si="1"/>
        <v>0</v>
      </c>
      <c r="J34" s="184"/>
    </row>
    <row r="35" spans="2:10" x14ac:dyDescent="0.25">
      <c r="B35" s="25" t="s">
        <v>175</v>
      </c>
      <c r="C35" s="189"/>
      <c r="D35" s="192"/>
      <c r="E35" s="149"/>
      <c r="F35" s="160"/>
      <c r="G35" s="178"/>
      <c r="H35" s="157">
        <f t="shared" si="0"/>
        <v>0</v>
      </c>
      <c r="I35" s="181">
        <f t="shared" si="1"/>
        <v>0</v>
      </c>
      <c r="J35" s="184"/>
    </row>
    <row r="36" spans="2:10" x14ac:dyDescent="0.25">
      <c r="B36" s="25" t="s">
        <v>176</v>
      </c>
      <c r="C36" s="190"/>
      <c r="D36" s="192"/>
      <c r="E36" s="149"/>
      <c r="F36" s="164"/>
      <c r="G36" s="180"/>
      <c r="H36" s="186">
        <f t="shared" si="0"/>
        <v>0</v>
      </c>
      <c r="I36" s="174">
        <f t="shared" si="1"/>
        <v>0</v>
      </c>
      <c r="J36" s="175"/>
    </row>
    <row r="37" spans="2:10" x14ac:dyDescent="0.25">
      <c r="C37" s="6"/>
      <c r="E37" s="45"/>
      <c r="F37" s="44"/>
      <c r="G37" s="44"/>
      <c r="H37" s="54"/>
      <c r="I37" s="55"/>
    </row>
    <row r="38" spans="2:10" ht="15.75" thickBot="1" x14ac:dyDescent="0.3">
      <c r="E38" s="45"/>
      <c r="F38" s="53"/>
      <c r="G38" s="44"/>
      <c r="H38" s="38" t="s">
        <v>164</v>
      </c>
      <c r="I38" s="70">
        <f>SUM(I27:I36)</f>
        <v>0</v>
      </c>
    </row>
    <row r="39" spans="2:10" hidden="1" x14ac:dyDescent="0.25">
      <c r="B39" s="35" t="s">
        <v>147</v>
      </c>
      <c r="C39" s="36"/>
      <c r="D39" s="19"/>
      <c r="E39" s="29"/>
      <c r="F39" s="30"/>
      <c r="G39" s="30"/>
      <c r="H39" s="31"/>
      <c r="I39" s="39"/>
    </row>
    <row r="40" spans="2:10" ht="15.75" thickBot="1" x14ac:dyDescent="0.3">
      <c r="B40" s="193" t="s">
        <v>147</v>
      </c>
      <c r="C40" s="194"/>
      <c r="D40" s="195"/>
      <c r="E40" s="29"/>
      <c r="G40" s="30"/>
      <c r="H40" s="38" t="s">
        <v>146</v>
      </c>
      <c r="I40" s="70">
        <f>I23+I38</f>
        <v>0</v>
      </c>
    </row>
    <row r="41" spans="2:10" ht="15.75" thickBot="1" x14ac:dyDescent="0.3">
      <c r="B41" s="37" t="str">
        <f>IF($I$23&lt;=0,Datasheet!$I$11,Datasheet!$I$12)</f>
        <v>Totale besparing CO2/jaar</v>
      </c>
      <c r="C41" s="71">
        <f>-I40</f>
        <v>0</v>
      </c>
      <c r="D41" s="24" t="s">
        <v>135</v>
      </c>
      <c r="E41" s="29"/>
    </row>
    <row r="42" spans="2:10" ht="15.75" thickBot="1" x14ac:dyDescent="0.3">
      <c r="B42" s="20"/>
      <c r="C42" s="72">
        <f>+C41/1000</f>
        <v>0</v>
      </c>
      <c r="D42" s="22" t="s">
        <v>148</v>
      </c>
      <c r="E42" s="29"/>
    </row>
    <row r="43" spans="2:10" ht="15.75" thickBot="1" x14ac:dyDescent="0.3">
      <c r="C43" s="6"/>
      <c r="E43" s="29"/>
    </row>
    <row r="44" spans="2:10" ht="30.75" thickBot="1" x14ac:dyDescent="0.3">
      <c r="B44" s="138" t="str">
        <f>IF($I$52&lt;=0,Datasheet!$I$21,Datasheet!$I$23)</f>
        <v>Totale CO2 besparing over de opgegeven periode van 0 jaar</v>
      </c>
      <c r="C44" s="71">
        <f>IF($C$5&gt;Datasheet!$F$4,+C42*Datasheet!$F$4,$C$42*$C$5)</f>
        <v>0</v>
      </c>
      <c r="D44" s="49" t="s">
        <v>148</v>
      </c>
    </row>
    <row r="45" spans="2:10" ht="15.75" thickBot="1" x14ac:dyDescent="0.3">
      <c r="B45" s="107" t="str">
        <f>IF($C$5&lt;=0,"Vul de levensduur in boven aan het blad!","")</f>
        <v>Vul de levensduur in boven aan het blad!</v>
      </c>
      <c r="C45" s="6"/>
    </row>
    <row r="46" spans="2:10" ht="15.75" thickBot="1" x14ac:dyDescent="0.3">
      <c r="B46" s="26" t="s">
        <v>149</v>
      </c>
      <c r="C46" s="57"/>
      <c r="D46" s="56" t="s">
        <v>150</v>
      </c>
    </row>
    <row r="47" spans="2:10" ht="17.25" customHeight="1" thickBot="1" x14ac:dyDescent="0.3">
      <c r="B47" s="20" t="s">
        <v>151</v>
      </c>
      <c r="C47" s="73">
        <f>IFERROR(+C46/C44,0)</f>
        <v>0</v>
      </c>
      <c r="D47" s="58" t="s">
        <v>152</v>
      </c>
    </row>
    <row r="48" spans="2:10" x14ac:dyDescent="0.25">
      <c r="B48" s="74" t="str">
        <f>IF(C47&gt;Datasheet!$F$5,"Let op, kosteneffectiviteit mag maximaal "&amp;Datasheet!$F$5&amp;" euro per ton CO2 zijn !","De kosteneffectiviteit valt binnen de norm")</f>
        <v>De kosteneffectiviteit valt binnen de norm</v>
      </c>
    </row>
    <row r="50" spans="2:3" x14ac:dyDescent="0.25">
      <c r="B50" s="6"/>
      <c r="C50" s="6"/>
    </row>
    <row r="51" spans="2:3" x14ac:dyDescent="0.25">
      <c r="B51" s="6"/>
      <c r="C51" s="6"/>
    </row>
    <row r="52" spans="2:3" x14ac:dyDescent="0.25">
      <c r="C52" s="6"/>
    </row>
    <row r="53" spans="2:3" x14ac:dyDescent="0.25">
      <c r="C53" s="6"/>
    </row>
  </sheetData>
  <sheetProtection algorithmName="SHA-512" hashValue="axyj0aNl3qP3x69U57T1XfG8Ute6Auei/ahc6UNvHdcVfA84ReQlJL20KV4eQRkGU/jy+/DVz2MiogYaTlU4VA==" saltValue="FEkFt49SXcVcydxPzxHwSg==" spinCount="100000" sheet="1" selectLockedCells="1"/>
  <dataConsolidate/>
  <conditionalFormatting sqref="C41:C42">
    <cfRule type="cellIs" dxfId="15" priority="19" operator="lessThan">
      <formula>0</formula>
    </cfRule>
    <cfRule type="cellIs" dxfId="14" priority="20" operator="greaterThan">
      <formula>0</formula>
    </cfRule>
  </conditionalFormatting>
  <conditionalFormatting sqref="C44">
    <cfRule type="cellIs" dxfId="13" priority="33" operator="lessThan">
      <formula>0</formula>
    </cfRule>
    <cfRule type="cellIs" dxfId="12" priority="34" operator="greaterThan">
      <formula>0</formula>
    </cfRule>
  </conditionalFormatting>
  <conditionalFormatting sqref="I9:I11">
    <cfRule type="cellIs" dxfId="9" priority="31" operator="greaterThan">
      <formula>0</formula>
    </cfRule>
    <cfRule type="cellIs" dxfId="8" priority="32" operator="lessThan">
      <formula>0</formula>
    </cfRule>
  </conditionalFormatting>
  <conditionalFormatting sqref="I13">
    <cfRule type="cellIs" dxfId="7" priority="29" operator="greaterThan">
      <formula>0</formula>
    </cfRule>
    <cfRule type="cellIs" dxfId="6" priority="30" operator="lessThan">
      <formula>0</formula>
    </cfRule>
  </conditionalFormatting>
  <conditionalFormatting sqref="I15">
    <cfRule type="cellIs" dxfId="5" priority="27" operator="greaterThan">
      <formula>0</formula>
    </cfRule>
    <cfRule type="cellIs" dxfId="4" priority="28" operator="lessThan">
      <formula>0</formula>
    </cfRule>
  </conditionalFormatting>
  <conditionalFormatting sqref="I21">
    <cfRule type="cellIs" dxfId="3" priority="21" operator="greaterThan">
      <formula>0</formula>
    </cfRule>
    <cfRule type="cellIs" dxfId="2" priority="22" operator="lessThan">
      <formula>0</formula>
    </cfRule>
  </conditionalFormatting>
  <conditionalFormatting sqref="I27:I36">
    <cfRule type="cellIs" dxfId="1" priority="1" operator="greaterThan">
      <formula>0</formula>
    </cfRule>
    <cfRule type="cellIs" dxfId="0" priority="2" operator="lessThan">
      <formula>0</formula>
    </cfRule>
  </conditionalFormatting>
  <dataValidations count="1">
    <dataValidation type="whole" allowBlank="1" showInputMessage="1" showErrorMessage="1" error="de maximale levensduur is 15 jaar" sqref="C5" xr:uid="{1FBFF852-CA59-4AC9-A651-C75A5E3B9C86}">
      <formula1>1</formula1>
      <formula2>15</formula2>
    </dataValidation>
  </dataValidations>
  <pageMargins left="0.70866141732283472" right="0.70866141732283472" top="0.74803149606299213" bottom="0.74803149606299213" header="0.31496062992125984" footer="0.31496062992125984"/>
  <pageSetup paperSize="9" scale="77" orientation="landscape" horizontalDpi="1200" verticalDpi="1200" r:id="rId1"/>
  <headerFooter>
    <oddFooter>&amp;LVersie: april 2024 &amp;C&amp;A&amp;R&amp;P van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5" operator="greaterThan" id="{E175BA7B-EF9E-4F40-B788-CF6E02425D11}">
            <xm:f>Datasheet!$F$5</xm:f>
            <x14:dxf>
              <fill>
                <patternFill>
                  <bgColor rgb="FFFF0000"/>
                </patternFill>
              </fill>
            </x14:dxf>
          </x14:cfRule>
          <x14:cfRule type="cellIs" priority="36" operator="lessThanOrEqual" id="{D5AB53E9-22F9-49A4-BE90-8E26ADDDD1EA}">
            <xm:f>Datasheet!$F$5</xm:f>
            <x14:dxf>
              <fill>
                <patternFill>
                  <bgColor rgb="FF92D050"/>
                </patternFill>
              </fill>
            </x14:dxf>
          </x14:cfRule>
          <xm:sqref>C47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D592CE8-12F7-4A3F-B48A-502D91273BF9}">
          <x14:formula1>
            <xm:f>Datasheet!$E$37:$E$41</xm:f>
          </x14:formula1>
          <xm:sqref>C13</xm:sqref>
        </x14:dataValidation>
        <x14:dataValidation type="list" allowBlank="1" showInputMessage="1" showErrorMessage="1" xr:uid="{F24DCE4B-F6FA-42B3-B878-E4B1DDD0D644}">
          <x14:formula1>
            <xm:f>Datasheet!$A$7:$A$34</xm:f>
          </x14:formula1>
          <xm:sqref>C15 C17</xm:sqref>
        </x14:dataValidation>
        <x14:dataValidation type="list" allowBlank="1" showInputMessage="1" showErrorMessage="1" xr:uid="{11C7061E-9F48-49FB-90B2-E16D70E4854D}">
          <x14:formula1>
            <xm:f>Datasheet!$E$14:$E$27</xm:f>
          </x14:formula1>
          <xm:sqref>C9:C11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D9EF8-708C-4266-B005-E30CD0697797}">
  <dimension ref="A1:H307"/>
  <sheetViews>
    <sheetView topLeftCell="A37" workbookViewId="0">
      <selection activeCell="C6" sqref="C6"/>
    </sheetView>
  </sheetViews>
  <sheetFormatPr defaultRowHeight="15" x14ac:dyDescent="0.25"/>
  <cols>
    <col min="1" max="1" width="45.42578125" customWidth="1"/>
    <col min="2" max="5" width="13" customWidth="1"/>
    <col min="6" max="7" width="19.42578125" customWidth="1"/>
  </cols>
  <sheetData>
    <row r="1" spans="1:8" ht="170.1" customHeight="1" x14ac:dyDescent="0.25">
      <c r="A1" s="201" t="s">
        <v>177</v>
      </c>
      <c r="B1" s="201"/>
      <c r="C1" s="201"/>
      <c r="D1" s="201"/>
      <c r="E1" s="201"/>
      <c r="F1" s="201"/>
      <c r="G1" s="201"/>
      <c r="H1" s="201"/>
    </row>
    <row r="2" spans="1:8" ht="30" customHeight="1" x14ac:dyDescent="0.4">
      <c r="A2" s="2" t="s">
        <v>178</v>
      </c>
    </row>
    <row r="3" spans="1:8" ht="300" customHeight="1" x14ac:dyDescent="0.25">
      <c r="A3" s="200" t="s">
        <v>179</v>
      </c>
      <c r="B3" s="201"/>
      <c r="C3" s="201"/>
      <c r="D3" s="201"/>
      <c r="E3" s="201"/>
      <c r="F3" s="201"/>
      <c r="G3" s="201"/>
      <c r="H3" s="201"/>
    </row>
    <row r="4" spans="1:8" ht="39.950000000000003" customHeight="1" x14ac:dyDescent="0.4">
      <c r="A4" s="203" t="s">
        <v>180</v>
      </c>
      <c r="B4" s="201"/>
      <c r="C4" s="201"/>
      <c r="D4" s="201"/>
      <c r="E4" s="201"/>
      <c r="F4" s="201"/>
      <c r="G4" s="201"/>
      <c r="H4" s="201"/>
    </row>
    <row r="5" spans="1:8" ht="39.950000000000003" customHeight="1" x14ac:dyDescent="0.3">
      <c r="A5" s="114" t="s">
        <v>181</v>
      </c>
      <c r="B5" s="202" t="s">
        <v>182</v>
      </c>
      <c r="C5" s="201"/>
      <c r="D5" s="201"/>
      <c r="E5" s="201"/>
      <c r="F5" s="201"/>
    </row>
    <row r="6" spans="1:8" x14ac:dyDescent="0.25">
      <c r="A6" s="113"/>
      <c r="B6" s="113" t="s">
        <v>183</v>
      </c>
      <c r="C6" s="113" t="s">
        <v>184</v>
      </c>
      <c r="D6" s="113" t="s">
        <v>185</v>
      </c>
      <c r="E6" s="113" t="s">
        <v>186</v>
      </c>
      <c r="F6" s="113" t="s">
        <v>32</v>
      </c>
      <c r="G6" s="113" t="s">
        <v>187</v>
      </c>
    </row>
    <row r="7" spans="1:8" ht="15.75" x14ac:dyDescent="0.25">
      <c r="A7" t="s">
        <v>188</v>
      </c>
      <c r="B7" s="117">
        <v>3.0590000000000002</v>
      </c>
      <c r="C7" s="117">
        <v>2.3740000000000001</v>
      </c>
      <c r="D7" s="117">
        <v>0.68500000000000005</v>
      </c>
      <c r="E7" s="115">
        <v>0</v>
      </c>
      <c r="F7" s="111" t="s">
        <v>39</v>
      </c>
      <c r="G7">
        <v>32.47</v>
      </c>
      <c r="H7" s="110" t="s">
        <v>189</v>
      </c>
    </row>
    <row r="8" spans="1:8" ht="15.75" x14ac:dyDescent="0.25">
      <c r="A8" t="s">
        <v>190</v>
      </c>
      <c r="B8" s="117">
        <v>3.4620000000000002</v>
      </c>
      <c r="C8" s="117">
        <v>2.6459999999999999</v>
      </c>
      <c r="D8" s="117">
        <v>0.81599999999999995</v>
      </c>
      <c r="E8" s="115">
        <v>0</v>
      </c>
      <c r="F8" s="111" t="s">
        <v>39</v>
      </c>
      <c r="G8">
        <v>36.11</v>
      </c>
      <c r="H8" s="110" t="s">
        <v>189</v>
      </c>
    </row>
    <row r="9" spans="1:8" ht="15.75" x14ac:dyDescent="0.25">
      <c r="A9" t="s">
        <v>191</v>
      </c>
      <c r="B9" s="117">
        <v>3.2629999999999999</v>
      </c>
      <c r="C9" s="117">
        <v>2.46</v>
      </c>
      <c r="D9" s="117">
        <v>0.80300000000000005</v>
      </c>
      <c r="E9" s="115">
        <v>0</v>
      </c>
      <c r="F9" s="111" t="s">
        <v>39</v>
      </c>
      <c r="G9">
        <v>34.32</v>
      </c>
      <c r="H9" s="110" t="s">
        <v>189</v>
      </c>
    </row>
    <row r="10" spans="1:8" ht="15.75" x14ac:dyDescent="0.25">
      <c r="A10" t="s">
        <v>192</v>
      </c>
      <c r="B10" s="117">
        <v>2.831</v>
      </c>
      <c r="C10" s="117">
        <v>2.246</v>
      </c>
      <c r="D10" s="117">
        <v>0.58499999999999996</v>
      </c>
      <c r="E10" s="115">
        <v>0</v>
      </c>
      <c r="F10" s="111" t="s">
        <v>36</v>
      </c>
      <c r="G10">
        <v>38</v>
      </c>
      <c r="H10" s="110" t="s">
        <v>189</v>
      </c>
    </row>
    <row r="11" spans="1:8" ht="15.75" x14ac:dyDescent="0.25">
      <c r="A11" t="s">
        <v>193</v>
      </c>
      <c r="B11" s="117">
        <v>3.6509999999999998</v>
      </c>
      <c r="C11" s="117">
        <v>2.9449999999999998</v>
      </c>
      <c r="D11" s="117">
        <v>0.70599999999999996</v>
      </c>
      <c r="E11" s="115">
        <v>0</v>
      </c>
      <c r="F11" s="111" t="s">
        <v>36</v>
      </c>
      <c r="G11">
        <v>49</v>
      </c>
      <c r="H11" s="110" t="s">
        <v>189</v>
      </c>
    </row>
    <row r="12" spans="1:8" ht="15.75" x14ac:dyDescent="0.25">
      <c r="A12" t="s">
        <v>194</v>
      </c>
      <c r="B12" s="117">
        <v>1.792</v>
      </c>
      <c r="C12" s="117">
        <v>1.625</v>
      </c>
      <c r="D12" s="117">
        <v>0.16700000000000001</v>
      </c>
      <c r="E12" s="115">
        <v>0</v>
      </c>
      <c r="F12" s="111" t="s">
        <v>39</v>
      </c>
      <c r="G12">
        <v>24.23</v>
      </c>
      <c r="H12" s="110" t="s">
        <v>189</v>
      </c>
    </row>
    <row r="13" spans="1:8" ht="15.75" x14ac:dyDescent="0.25">
      <c r="A13" t="s">
        <v>195</v>
      </c>
      <c r="B13" s="117">
        <v>3.4359999999999999</v>
      </c>
      <c r="C13" s="117">
        <v>2.7189999999999999</v>
      </c>
      <c r="D13" s="117">
        <v>0.71699999999999997</v>
      </c>
      <c r="E13" s="115">
        <v>0</v>
      </c>
      <c r="F13" s="111" t="s">
        <v>39</v>
      </c>
      <c r="G13">
        <v>35.869999999999997</v>
      </c>
      <c r="H13" s="110" t="s">
        <v>189</v>
      </c>
    </row>
    <row r="14" spans="1:8" ht="15.75" x14ac:dyDescent="0.25">
      <c r="A14" t="s">
        <v>196</v>
      </c>
      <c r="B14" s="117">
        <v>3.762</v>
      </c>
      <c r="C14" s="112">
        <v>3.11</v>
      </c>
      <c r="D14" s="117">
        <v>0.65200000000000002</v>
      </c>
      <c r="E14" s="115">
        <v>0</v>
      </c>
      <c r="F14" s="111" t="s">
        <v>39</v>
      </c>
      <c r="G14">
        <v>39.770000000000003</v>
      </c>
      <c r="H14" s="110" t="s">
        <v>189</v>
      </c>
    </row>
    <row r="15" spans="1:8" ht="15.75" x14ac:dyDescent="0.25">
      <c r="A15" t="s">
        <v>197</v>
      </c>
      <c r="B15" s="117">
        <v>3.2280000000000002</v>
      </c>
      <c r="C15" s="117">
        <v>2.532</v>
      </c>
      <c r="D15" s="117">
        <v>0.69599999999999995</v>
      </c>
      <c r="E15" s="115">
        <v>0</v>
      </c>
      <c r="F15" s="111" t="s">
        <v>39</v>
      </c>
      <c r="G15">
        <v>34.799999999999997</v>
      </c>
      <c r="H15" s="110" t="s">
        <v>189</v>
      </c>
    </row>
    <row r="16" spans="1:8" ht="15.75" x14ac:dyDescent="0.25">
      <c r="A16" t="s">
        <v>198</v>
      </c>
      <c r="B16" s="117">
        <v>12.516</v>
      </c>
      <c r="C16" s="115">
        <v>0</v>
      </c>
      <c r="D16" s="117">
        <v>12.516</v>
      </c>
      <c r="E16" s="115">
        <v>0</v>
      </c>
      <c r="F16" s="111" t="s">
        <v>36</v>
      </c>
      <c r="G16">
        <v>120</v>
      </c>
      <c r="H16" s="110" t="s">
        <v>189</v>
      </c>
    </row>
    <row r="17" spans="1:8" ht="15.75" x14ac:dyDescent="0.25">
      <c r="A17" t="s">
        <v>199</v>
      </c>
      <c r="B17" s="117">
        <v>1.607</v>
      </c>
      <c r="C17" s="117">
        <v>1.1060000000000001</v>
      </c>
      <c r="D17" s="117">
        <v>0.501</v>
      </c>
      <c r="E17" s="115">
        <v>0</v>
      </c>
      <c r="F17" s="111" t="s">
        <v>39</v>
      </c>
      <c r="G17">
        <v>16</v>
      </c>
      <c r="H17" s="110" t="s">
        <v>189</v>
      </c>
    </row>
    <row r="18" spans="1:8" ht="39.950000000000003" customHeight="1" x14ac:dyDescent="0.3">
      <c r="A18" s="114" t="s">
        <v>200</v>
      </c>
      <c r="B18" s="202" t="s">
        <v>182</v>
      </c>
      <c r="C18" s="201"/>
      <c r="D18" s="201"/>
      <c r="E18" s="201"/>
      <c r="F18" s="201"/>
    </row>
    <row r="19" spans="1:8" x14ac:dyDescent="0.25">
      <c r="A19" s="113"/>
      <c r="B19" s="113" t="s">
        <v>183</v>
      </c>
      <c r="C19" s="113" t="s">
        <v>184</v>
      </c>
      <c r="D19" s="113" t="s">
        <v>185</v>
      </c>
      <c r="E19" s="113" t="s">
        <v>186</v>
      </c>
      <c r="F19" s="113" t="s">
        <v>32</v>
      </c>
      <c r="G19" s="113" t="s">
        <v>187</v>
      </c>
    </row>
    <row r="20" spans="1:8" ht="15.75" x14ac:dyDescent="0.25">
      <c r="A20" t="s">
        <v>201</v>
      </c>
      <c r="B20" s="117">
        <v>2.794</v>
      </c>
      <c r="C20" s="117">
        <v>2.1389999999999998</v>
      </c>
      <c r="D20" s="117">
        <v>0.65500000000000003</v>
      </c>
      <c r="E20" s="117">
        <v>0.14899999999999999</v>
      </c>
      <c r="F20" s="111" t="s">
        <v>39</v>
      </c>
      <c r="G20">
        <v>31.31</v>
      </c>
      <c r="H20" s="110" t="s">
        <v>189</v>
      </c>
    </row>
    <row r="21" spans="1:8" ht="15.75" x14ac:dyDescent="0.25">
      <c r="A21" t="s">
        <v>202</v>
      </c>
      <c r="B21" s="117">
        <v>3.2509999999999999</v>
      </c>
      <c r="C21" s="117">
        <v>2.4620000000000002</v>
      </c>
      <c r="D21" s="117">
        <v>0.78800000000000003</v>
      </c>
      <c r="E21" s="117">
        <v>0.17599999999999999</v>
      </c>
      <c r="F21" s="111" t="s">
        <v>39</v>
      </c>
      <c r="G21">
        <v>35.9</v>
      </c>
      <c r="H21" s="110" t="s">
        <v>189</v>
      </c>
    </row>
    <row r="22" spans="1:8" ht="15.75" x14ac:dyDescent="0.25">
      <c r="A22" t="s">
        <v>203</v>
      </c>
      <c r="B22" s="117">
        <v>2.5579999999999998</v>
      </c>
      <c r="C22" s="117">
        <v>1.8580000000000001</v>
      </c>
      <c r="D22" s="117">
        <v>0.7</v>
      </c>
      <c r="E22" s="117">
        <v>0.73399999999999999</v>
      </c>
      <c r="F22" s="111" t="s">
        <v>39</v>
      </c>
      <c r="G22">
        <v>35.4</v>
      </c>
      <c r="H22" s="110" t="s">
        <v>189</v>
      </c>
    </row>
    <row r="23" spans="1:8" ht="15.75" x14ac:dyDescent="0.25">
      <c r="A23" t="s">
        <v>204</v>
      </c>
      <c r="B23" s="117">
        <v>0.80700000000000005</v>
      </c>
      <c r="C23" s="117">
        <v>0.372</v>
      </c>
      <c r="D23" s="117">
        <v>0.434</v>
      </c>
      <c r="E23" s="117">
        <v>1.266</v>
      </c>
      <c r="F23" s="111" t="s">
        <v>39</v>
      </c>
      <c r="G23">
        <v>22.61</v>
      </c>
      <c r="H23" s="110" t="s">
        <v>189</v>
      </c>
    </row>
    <row r="24" spans="1:8" ht="39.950000000000003" customHeight="1" x14ac:dyDescent="0.3">
      <c r="A24" s="114" t="s">
        <v>205</v>
      </c>
      <c r="B24" s="202" t="s">
        <v>182</v>
      </c>
      <c r="C24" s="201"/>
      <c r="D24" s="201"/>
      <c r="E24" s="201"/>
      <c r="F24" s="201"/>
    </row>
    <row r="25" spans="1:8" x14ac:dyDescent="0.25">
      <c r="A25" s="113"/>
      <c r="B25" s="113" t="s">
        <v>183</v>
      </c>
      <c r="C25" s="113" t="s">
        <v>184</v>
      </c>
      <c r="D25" s="113" t="s">
        <v>185</v>
      </c>
      <c r="E25" s="113" t="s">
        <v>186</v>
      </c>
      <c r="F25" s="113" t="s">
        <v>32</v>
      </c>
      <c r="G25" s="113" t="s">
        <v>187</v>
      </c>
    </row>
    <row r="26" spans="1:8" ht="15.75" x14ac:dyDescent="0.25">
      <c r="A26" t="s">
        <v>206</v>
      </c>
      <c r="B26" s="117">
        <v>1.0920000000000001</v>
      </c>
      <c r="C26" s="115">
        <v>0</v>
      </c>
      <c r="D26" s="117">
        <v>1.0920000000000001</v>
      </c>
      <c r="E26" s="115">
        <v>0</v>
      </c>
      <c r="F26" s="111" t="s">
        <v>36</v>
      </c>
      <c r="G26">
        <v>120</v>
      </c>
      <c r="H26" s="110" t="s">
        <v>189</v>
      </c>
    </row>
    <row r="27" spans="1:8" ht="15.75" x14ac:dyDescent="0.25">
      <c r="A27" t="s">
        <v>207</v>
      </c>
      <c r="B27" s="117">
        <v>0.46800000000000003</v>
      </c>
      <c r="C27" s="117">
        <v>2.5999999999999999E-2</v>
      </c>
      <c r="D27" s="117">
        <v>0.442</v>
      </c>
      <c r="E27" s="117">
        <v>2.4460000000000002</v>
      </c>
      <c r="F27" s="111" t="s">
        <v>39</v>
      </c>
      <c r="G27">
        <v>34.54</v>
      </c>
      <c r="H27" s="110" t="s">
        <v>189</v>
      </c>
    </row>
    <row r="28" spans="1:8" ht="15.75" x14ac:dyDescent="0.25">
      <c r="A28" t="s">
        <v>208</v>
      </c>
      <c r="B28" s="117">
        <v>0.44500000000000001</v>
      </c>
      <c r="C28" s="117">
        <v>2.5000000000000001E-2</v>
      </c>
      <c r="D28" s="117">
        <v>0.42</v>
      </c>
      <c r="E28" s="117">
        <v>2.5089999999999999</v>
      </c>
      <c r="F28" s="111" t="s">
        <v>39</v>
      </c>
      <c r="G28">
        <v>33.020000000000003</v>
      </c>
      <c r="H28" s="110" t="s">
        <v>189</v>
      </c>
    </row>
    <row r="29" spans="1:8" ht="15.75" x14ac:dyDescent="0.25">
      <c r="A29" t="s">
        <v>209</v>
      </c>
      <c r="B29" s="117">
        <v>0.60399999999999998</v>
      </c>
      <c r="C29" s="117">
        <v>0.11</v>
      </c>
      <c r="D29" s="117">
        <v>0.49399999999999999</v>
      </c>
      <c r="E29" s="117">
        <v>2.1360000000000001</v>
      </c>
      <c r="F29" s="111" t="s">
        <v>36</v>
      </c>
      <c r="G29">
        <v>38</v>
      </c>
      <c r="H29" s="110" t="s">
        <v>189</v>
      </c>
    </row>
    <row r="30" spans="1:8" ht="15.75" x14ac:dyDescent="0.25">
      <c r="A30" t="s">
        <v>210</v>
      </c>
      <c r="B30" s="117">
        <v>0.59499999999999997</v>
      </c>
      <c r="C30" s="117">
        <v>0.14499999999999999</v>
      </c>
      <c r="D30" s="117">
        <v>0.45</v>
      </c>
      <c r="E30" s="117">
        <v>2.754</v>
      </c>
      <c r="F30" s="111" t="s">
        <v>36</v>
      </c>
      <c r="G30">
        <v>49</v>
      </c>
      <c r="H30" s="110" t="s">
        <v>189</v>
      </c>
    </row>
    <row r="31" spans="1:8" ht="15.75" x14ac:dyDescent="0.25">
      <c r="A31" t="s">
        <v>211</v>
      </c>
      <c r="B31" s="117">
        <v>0.40899999999999997</v>
      </c>
      <c r="C31" s="117">
        <v>1.9E-2</v>
      </c>
      <c r="D31" s="117">
        <v>0.39</v>
      </c>
      <c r="E31" s="117">
        <v>1.49</v>
      </c>
      <c r="F31" s="111" t="s">
        <v>39</v>
      </c>
      <c r="G31">
        <v>20.87</v>
      </c>
      <c r="H31" s="110" t="s">
        <v>189</v>
      </c>
    </row>
    <row r="32" spans="1:8" ht="15.75" x14ac:dyDescent="0.25">
      <c r="A32" t="s">
        <v>212</v>
      </c>
      <c r="B32" s="117">
        <v>0.25900000000000001</v>
      </c>
      <c r="C32" s="117">
        <v>1.7999999999999999E-2</v>
      </c>
      <c r="D32" s="117">
        <v>0.24099999999999999</v>
      </c>
      <c r="E32" s="117">
        <v>2.4769999999999999</v>
      </c>
      <c r="F32" s="111" t="s">
        <v>39</v>
      </c>
      <c r="G32">
        <v>33.880000000000003</v>
      </c>
      <c r="H32" s="110" t="s">
        <v>189</v>
      </c>
    </row>
    <row r="33" spans="1:8" ht="15.75" x14ac:dyDescent="0.25">
      <c r="A33" t="s">
        <v>213</v>
      </c>
      <c r="B33" s="117">
        <v>0.23799999999999999</v>
      </c>
      <c r="C33" s="115">
        <v>0</v>
      </c>
      <c r="D33" s="117">
        <v>0.23799999999999999</v>
      </c>
      <c r="E33" s="117">
        <v>1.1060000000000001</v>
      </c>
      <c r="F33" s="111" t="s">
        <v>39</v>
      </c>
      <c r="G33">
        <v>16</v>
      </c>
      <c r="H33" s="110" t="s">
        <v>189</v>
      </c>
    </row>
    <row r="34" spans="1:8" ht="15.75" x14ac:dyDescent="0.25">
      <c r="A34" t="s">
        <v>214</v>
      </c>
      <c r="B34" s="117">
        <v>8.5999999999999993E-2</v>
      </c>
      <c r="C34" s="115">
        <v>0</v>
      </c>
      <c r="D34" s="117">
        <v>8.5999999999999993E-2</v>
      </c>
      <c r="E34" s="117">
        <v>1.1060000000000001</v>
      </c>
      <c r="F34" s="111" t="s">
        <v>39</v>
      </c>
      <c r="G34">
        <v>16</v>
      </c>
      <c r="H34" s="110" t="s">
        <v>189</v>
      </c>
    </row>
    <row r="35" spans="1:8" ht="15.75" x14ac:dyDescent="0.25">
      <c r="A35" t="s">
        <v>215</v>
      </c>
      <c r="C35" s="117">
        <v>0.26</v>
      </c>
      <c r="F35" s="111" t="s">
        <v>39</v>
      </c>
      <c r="H35" s="110" t="s">
        <v>189</v>
      </c>
    </row>
    <row r="36" spans="1:8" ht="39.950000000000003" customHeight="1" x14ac:dyDescent="0.4">
      <c r="A36" s="203" t="s">
        <v>216</v>
      </c>
      <c r="B36" s="201"/>
      <c r="C36" s="201"/>
      <c r="D36" s="201"/>
      <c r="E36" s="201"/>
      <c r="F36" s="201"/>
      <c r="G36" s="201"/>
      <c r="H36" s="201"/>
    </row>
    <row r="37" spans="1:8" ht="39.950000000000003" customHeight="1" x14ac:dyDescent="0.3">
      <c r="A37" s="114" t="s">
        <v>217</v>
      </c>
      <c r="B37" s="202" t="s">
        <v>182</v>
      </c>
      <c r="C37" s="201"/>
      <c r="D37" s="201"/>
      <c r="E37" s="201"/>
      <c r="F37" s="201"/>
    </row>
    <row r="38" spans="1:8" x14ac:dyDescent="0.25">
      <c r="A38" s="113"/>
      <c r="B38" s="113" t="s">
        <v>218</v>
      </c>
      <c r="C38" s="113" t="s">
        <v>219</v>
      </c>
      <c r="D38" s="113" t="s">
        <v>220</v>
      </c>
      <c r="E38" s="113" t="s">
        <v>221</v>
      </c>
      <c r="F38" s="113" t="s">
        <v>32</v>
      </c>
      <c r="G38" s="113" t="s">
        <v>187</v>
      </c>
    </row>
    <row r="39" spans="1:8" ht="15.75" x14ac:dyDescent="0.25">
      <c r="A39" t="s">
        <v>104</v>
      </c>
      <c r="B39" s="117">
        <v>7.6999999999999999E-2</v>
      </c>
      <c r="C39" s="117">
        <v>8.9999999999999993E-3</v>
      </c>
      <c r="D39" s="117">
        <v>6.8000000000000005E-2</v>
      </c>
      <c r="E39" s="117">
        <v>1.833</v>
      </c>
      <c r="F39" s="111" t="s">
        <v>100</v>
      </c>
      <c r="G39">
        <v>19.3</v>
      </c>
      <c r="H39" s="110" t="s">
        <v>189</v>
      </c>
    </row>
    <row r="40" spans="1:8" ht="15.75" x14ac:dyDescent="0.25">
      <c r="A40" t="s">
        <v>99</v>
      </c>
      <c r="B40" s="117">
        <v>6.2E-2</v>
      </c>
      <c r="C40" s="117">
        <v>8.9999999999999993E-3</v>
      </c>
      <c r="D40" s="117">
        <v>5.2999999999999999E-2</v>
      </c>
      <c r="E40" s="117">
        <v>1.833</v>
      </c>
      <c r="F40" s="111" t="s">
        <v>100</v>
      </c>
      <c r="G40">
        <v>19.3</v>
      </c>
      <c r="H40" s="110" t="s">
        <v>189</v>
      </c>
    </row>
    <row r="41" spans="1:8" ht="15.75" x14ac:dyDescent="0.25">
      <c r="A41" t="s">
        <v>222</v>
      </c>
      <c r="B41" s="117">
        <v>3.5000000000000003E-2</v>
      </c>
      <c r="C41" s="117">
        <v>6.0000000000000001E-3</v>
      </c>
      <c r="D41" s="117">
        <v>2.9000000000000001E-2</v>
      </c>
      <c r="E41" s="117">
        <v>1.833</v>
      </c>
      <c r="F41" s="111" t="s">
        <v>100</v>
      </c>
      <c r="G41">
        <v>19.3</v>
      </c>
      <c r="H41" s="110" t="s">
        <v>189</v>
      </c>
    </row>
    <row r="42" spans="1:8" ht="15.75" x14ac:dyDescent="0.25">
      <c r="A42" t="s">
        <v>223</v>
      </c>
      <c r="B42" s="117">
        <v>0.55600000000000005</v>
      </c>
      <c r="C42" s="117">
        <v>6.0000000000000001E-3</v>
      </c>
      <c r="D42" s="117">
        <v>0.55000000000000004</v>
      </c>
      <c r="E42" s="117">
        <v>1.833</v>
      </c>
      <c r="F42" s="111" t="s">
        <v>100</v>
      </c>
      <c r="G42">
        <v>19.3</v>
      </c>
      <c r="H42" s="110" t="s">
        <v>189</v>
      </c>
    </row>
    <row r="43" spans="1:8" ht="15.75" x14ac:dyDescent="0.25">
      <c r="A43" t="s">
        <v>224</v>
      </c>
      <c r="B43" s="117">
        <v>5.3999999999999999E-2</v>
      </c>
      <c r="C43" s="117">
        <v>8.9999999999999993E-3</v>
      </c>
      <c r="D43" s="117">
        <v>4.4999999999999998E-2</v>
      </c>
      <c r="E43" s="117">
        <v>1.833</v>
      </c>
      <c r="F43" s="111" t="s">
        <v>100</v>
      </c>
      <c r="G43">
        <v>19.3</v>
      </c>
      <c r="H43" s="110" t="s">
        <v>189</v>
      </c>
    </row>
    <row r="44" spans="1:8" ht="39.950000000000003" customHeight="1" x14ac:dyDescent="0.3">
      <c r="A44" s="114" t="s">
        <v>225</v>
      </c>
      <c r="B44" s="202" t="s">
        <v>182</v>
      </c>
      <c r="C44" s="201"/>
      <c r="D44" s="201"/>
      <c r="E44" s="201"/>
      <c r="F44" s="201"/>
    </row>
    <row r="45" spans="1:8" x14ac:dyDescent="0.25">
      <c r="A45" s="113"/>
      <c r="B45" s="113" t="s">
        <v>218</v>
      </c>
      <c r="C45" s="113" t="s">
        <v>219</v>
      </c>
      <c r="D45" s="113" t="s">
        <v>220</v>
      </c>
      <c r="E45" s="113" t="s">
        <v>221</v>
      </c>
      <c r="F45" s="113" t="s">
        <v>32</v>
      </c>
      <c r="G45" s="113" t="s">
        <v>187</v>
      </c>
    </row>
    <row r="46" spans="1:8" ht="15.75" x14ac:dyDescent="0.25">
      <c r="A46" t="s">
        <v>226</v>
      </c>
      <c r="B46" s="117">
        <v>2.1339999999999999</v>
      </c>
      <c r="C46" s="117">
        <v>1.7789999999999999</v>
      </c>
      <c r="D46" s="117">
        <v>0.35499999999999998</v>
      </c>
      <c r="E46" s="115">
        <v>0</v>
      </c>
      <c r="F46" s="111" t="s">
        <v>57</v>
      </c>
      <c r="G46">
        <v>31.65</v>
      </c>
      <c r="H46" s="110" t="s">
        <v>189</v>
      </c>
    </row>
    <row r="47" spans="1:8" ht="15.75" x14ac:dyDescent="0.25">
      <c r="A47" t="s">
        <v>227</v>
      </c>
      <c r="B47" s="117">
        <v>0.30499999999999999</v>
      </c>
      <c r="C47" s="115">
        <v>0</v>
      </c>
      <c r="D47" s="117">
        <v>0.30499999999999999</v>
      </c>
      <c r="E47" s="117">
        <v>1.7789999999999999</v>
      </c>
      <c r="F47" s="111" t="s">
        <v>57</v>
      </c>
      <c r="G47">
        <v>31.65</v>
      </c>
      <c r="H47" s="110" t="s">
        <v>189</v>
      </c>
    </row>
    <row r="48" spans="1:8" ht="15.75" x14ac:dyDescent="0.25">
      <c r="A48" t="s">
        <v>228</v>
      </c>
      <c r="B48" s="117">
        <v>0.17499999999999999</v>
      </c>
      <c r="C48" s="115">
        <v>0</v>
      </c>
      <c r="D48" s="117">
        <v>0.17499999999999999</v>
      </c>
      <c r="E48" s="117">
        <v>1.7789999999999999</v>
      </c>
      <c r="F48" s="111" t="s">
        <v>57</v>
      </c>
      <c r="G48">
        <v>31.65</v>
      </c>
      <c r="H48" s="110" t="s">
        <v>189</v>
      </c>
    </row>
    <row r="49" spans="1:8" ht="15.75" x14ac:dyDescent="0.25">
      <c r="A49" t="s">
        <v>229</v>
      </c>
      <c r="B49" s="117">
        <v>0.35699999999999998</v>
      </c>
      <c r="C49" s="115">
        <v>0</v>
      </c>
      <c r="D49" s="117">
        <v>0.35699999999999998</v>
      </c>
      <c r="E49" s="117">
        <v>1.7789999999999999</v>
      </c>
      <c r="F49" s="111" t="s">
        <v>57</v>
      </c>
      <c r="G49">
        <v>31.65</v>
      </c>
      <c r="H49" s="110" t="s">
        <v>189</v>
      </c>
    </row>
    <row r="50" spans="1:8" ht="15.75" x14ac:dyDescent="0.25">
      <c r="A50" t="s">
        <v>230</v>
      </c>
      <c r="B50" s="117">
        <v>0.85899999999999999</v>
      </c>
      <c r="C50" s="115">
        <v>0</v>
      </c>
      <c r="D50" s="117">
        <v>0.85899999999999999</v>
      </c>
      <c r="E50" s="117">
        <v>1.7789999999999999</v>
      </c>
      <c r="F50" s="111" t="s">
        <v>57</v>
      </c>
      <c r="G50">
        <v>31.65</v>
      </c>
      <c r="H50" s="110" t="s">
        <v>189</v>
      </c>
    </row>
    <row r="51" spans="1:8" ht="15.75" x14ac:dyDescent="0.25">
      <c r="A51" t="s">
        <v>231</v>
      </c>
      <c r="B51" s="117">
        <v>1.7250000000000001</v>
      </c>
      <c r="C51" s="117">
        <v>1.53</v>
      </c>
      <c r="D51" s="118">
        <v>0.19539999999999999</v>
      </c>
      <c r="E51" s="115">
        <v>0</v>
      </c>
      <c r="F51" s="111" t="s">
        <v>39</v>
      </c>
      <c r="G51">
        <v>25.41</v>
      </c>
      <c r="H51" s="110" t="s">
        <v>189</v>
      </c>
    </row>
    <row r="52" spans="1:8" ht="15.75" x14ac:dyDescent="0.25">
      <c r="A52" t="s">
        <v>232</v>
      </c>
      <c r="B52" s="117">
        <v>0.50900000000000001</v>
      </c>
      <c r="C52" s="115">
        <v>0</v>
      </c>
      <c r="D52" s="117">
        <v>0.50900000000000001</v>
      </c>
      <c r="E52" s="117">
        <v>1.53</v>
      </c>
      <c r="F52" s="111" t="s">
        <v>39</v>
      </c>
      <c r="G52">
        <v>25.41</v>
      </c>
      <c r="H52" s="110" t="s">
        <v>189</v>
      </c>
    </row>
    <row r="53" spans="1:8" ht="15.75" x14ac:dyDescent="0.25">
      <c r="A53" t="s">
        <v>233</v>
      </c>
      <c r="B53" t="s">
        <v>234</v>
      </c>
      <c r="C53" t="s">
        <v>234</v>
      </c>
      <c r="D53" t="s">
        <v>234</v>
      </c>
      <c r="E53" t="s">
        <v>234</v>
      </c>
      <c r="F53" s="111" t="s">
        <v>57</v>
      </c>
      <c r="G53">
        <v>31.65</v>
      </c>
      <c r="H53" s="110" t="s">
        <v>189</v>
      </c>
    </row>
    <row r="54" spans="1:8" ht="15.75" x14ac:dyDescent="0.25">
      <c r="A54" t="s">
        <v>235</v>
      </c>
      <c r="B54" t="s">
        <v>234</v>
      </c>
      <c r="C54" t="s">
        <v>234</v>
      </c>
      <c r="D54" t="s">
        <v>234</v>
      </c>
      <c r="E54" t="s">
        <v>234</v>
      </c>
      <c r="F54" s="111" t="s">
        <v>57</v>
      </c>
      <c r="G54">
        <v>31.65</v>
      </c>
      <c r="H54" s="110" t="s">
        <v>189</v>
      </c>
    </row>
    <row r="55" spans="1:8" ht="39.950000000000003" customHeight="1" x14ac:dyDescent="0.3">
      <c r="A55" s="114" t="s">
        <v>236</v>
      </c>
      <c r="B55" s="202" t="s">
        <v>182</v>
      </c>
      <c r="C55" s="201"/>
      <c r="D55" s="201"/>
      <c r="E55" s="201"/>
      <c r="F55" s="201"/>
    </row>
    <row r="56" spans="1:8" x14ac:dyDescent="0.25">
      <c r="A56" s="113"/>
      <c r="B56" s="113" t="s">
        <v>218</v>
      </c>
      <c r="C56" s="113" t="s">
        <v>219</v>
      </c>
      <c r="D56" s="113" t="s">
        <v>220</v>
      </c>
      <c r="E56" s="113" t="s">
        <v>221</v>
      </c>
      <c r="F56" s="113" t="s">
        <v>32</v>
      </c>
      <c r="G56" s="113" t="s">
        <v>187</v>
      </c>
    </row>
    <row r="57" spans="1:8" ht="15.75" x14ac:dyDescent="0.25">
      <c r="A57" t="s">
        <v>237</v>
      </c>
      <c r="C57" s="117">
        <v>2.8250000000000002</v>
      </c>
      <c r="F57" s="111" t="s">
        <v>36</v>
      </c>
      <c r="G57">
        <v>44</v>
      </c>
      <c r="H57" s="110" t="s">
        <v>189</v>
      </c>
    </row>
    <row r="58" spans="1:8" ht="15.75" x14ac:dyDescent="0.25">
      <c r="A58" t="s">
        <v>238</v>
      </c>
      <c r="C58" s="117">
        <v>3.3809999999999998</v>
      </c>
      <c r="F58" s="111" t="s">
        <v>36</v>
      </c>
      <c r="G58">
        <v>41.9</v>
      </c>
      <c r="H58" s="110" t="s">
        <v>189</v>
      </c>
    </row>
    <row r="59" spans="1:8" ht="15.75" x14ac:dyDescent="0.25">
      <c r="A59" t="s">
        <v>239</v>
      </c>
      <c r="C59" s="117">
        <v>2.7930000000000001</v>
      </c>
      <c r="F59" s="111" t="s">
        <v>36</v>
      </c>
      <c r="G59">
        <v>45.2</v>
      </c>
      <c r="H59" s="110" t="s">
        <v>189</v>
      </c>
    </row>
    <row r="60" spans="1:8" ht="15.75" x14ac:dyDescent="0.25">
      <c r="A60" t="s">
        <v>240</v>
      </c>
      <c r="C60" s="117">
        <v>2.7839999999999998</v>
      </c>
      <c r="F60" s="111" t="s">
        <v>36</v>
      </c>
      <c r="G60">
        <v>45.2</v>
      </c>
      <c r="H60" s="110" t="s">
        <v>189</v>
      </c>
    </row>
    <row r="61" spans="1:8" ht="15.75" x14ac:dyDescent="0.25">
      <c r="A61" t="s">
        <v>241</v>
      </c>
      <c r="C61" s="117">
        <v>2.7930000000000001</v>
      </c>
      <c r="F61" s="111" t="s">
        <v>36</v>
      </c>
      <c r="G61">
        <v>38.1</v>
      </c>
      <c r="H61" s="110" t="s">
        <v>189</v>
      </c>
    </row>
    <row r="62" spans="1:8" ht="15.75" x14ac:dyDescent="0.25">
      <c r="A62" t="s">
        <v>242</v>
      </c>
      <c r="C62" s="117">
        <v>3.2250000000000001</v>
      </c>
      <c r="F62" s="111" t="s">
        <v>36</v>
      </c>
      <c r="G62">
        <v>44</v>
      </c>
      <c r="H62" s="110" t="s">
        <v>189</v>
      </c>
    </row>
    <row r="63" spans="1:8" ht="15.75" x14ac:dyDescent="0.25">
      <c r="A63" t="s">
        <v>243</v>
      </c>
      <c r="C63" s="117">
        <v>2.1179999999999999</v>
      </c>
      <c r="F63" s="111" t="s">
        <v>36</v>
      </c>
      <c r="G63">
        <v>27.5</v>
      </c>
      <c r="H63" s="110" t="s">
        <v>189</v>
      </c>
    </row>
    <row r="64" spans="1:8" ht="15.75" x14ac:dyDescent="0.25">
      <c r="A64" t="s">
        <v>244</v>
      </c>
      <c r="C64" s="117">
        <v>2.9470000000000001</v>
      </c>
      <c r="F64" s="111" t="s">
        <v>36</v>
      </c>
      <c r="G64">
        <v>40.200000000000003</v>
      </c>
      <c r="H64" s="110" t="s">
        <v>189</v>
      </c>
    </row>
    <row r="65" spans="1:8" ht="15.75" x14ac:dyDescent="0.25">
      <c r="A65" t="s">
        <v>245</v>
      </c>
      <c r="C65" s="117">
        <v>3.0990000000000002</v>
      </c>
      <c r="F65" s="111" t="s">
        <v>36</v>
      </c>
      <c r="G65">
        <v>43.1</v>
      </c>
      <c r="H65" s="110" t="s">
        <v>189</v>
      </c>
    </row>
    <row r="66" spans="1:8" ht="15.75" x14ac:dyDescent="0.25">
      <c r="A66" t="s">
        <v>246</v>
      </c>
      <c r="C66" s="117">
        <v>3.4319999999999999</v>
      </c>
      <c r="F66" s="111" t="s">
        <v>36</v>
      </c>
      <c r="G66">
        <v>35.200000000000003</v>
      </c>
      <c r="H66" s="110" t="s">
        <v>189</v>
      </c>
    </row>
    <row r="67" spans="1:8" ht="15.75" x14ac:dyDescent="0.25">
      <c r="A67" t="s">
        <v>247</v>
      </c>
      <c r="C67" s="117">
        <v>3.1520000000000001</v>
      </c>
      <c r="F67" s="111" t="s">
        <v>36</v>
      </c>
      <c r="G67">
        <v>43</v>
      </c>
      <c r="H67" s="110" t="s">
        <v>189</v>
      </c>
    </row>
    <row r="68" spans="1:8" ht="15.75" x14ac:dyDescent="0.25">
      <c r="A68" t="s">
        <v>248</v>
      </c>
      <c r="C68" s="117">
        <v>2.911</v>
      </c>
      <c r="F68" s="111" t="s">
        <v>36</v>
      </c>
      <c r="G68">
        <v>45.2</v>
      </c>
      <c r="H68" s="110" t="s">
        <v>189</v>
      </c>
    </row>
    <row r="69" spans="1:8" ht="15.75" x14ac:dyDescent="0.25">
      <c r="A69" t="s">
        <v>249</v>
      </c>
      <c r="C69" s="117">
        <v>3.13</v>
      </c>
      <c r="F69" s="111" t="s">
        <v>36</v>
      </c>
      <c r="G69">
        <v>42.7</v>
      </c>
      <c r="H69" s="110" t="s">
        <v>189</v>
      </c>
    </row>
    <row r="70" spans="1:8" ht="15.75" x14ac:dyDescent="0.25">
      <c r="A70" t="s">
        <v>250</v>
      </c>
      <c r="C70" s="117">
        <v>3.0350000000000001</v>
      </c>
      <c r="F70" s="111" t="s">
        <v>36</v>
      </c>
      <c r="G70">
        <v>41.4</v>
      </c>
      <c r="H70" s="110" t="s">
        <v>189</v>
      </c>
    </row>
    <row r="71" spans="1:8" ht="39.950000000000003" customHeight="1" x14ac:dyDescent="0.3">
      <c r="A71" s="114" t="s">
        <v>251</v>
      </c>
      <c r="B71" s="202" t="s">
        <v>182</v>
      </c>
      <c r="C71" s="201"/>
      <c r="D71" s="201"/>
      <c r="E71" s="201"/>
      <c r="F71" s="201"/>
    </row>
    <row r="72" spans="1:8" x14ac:dyDescent="0.25">
      <c r="A72" s="113"/>
      <c r="B72" s="113" t="s">
        <v>218</v>
      </c>
      <c r="C72" s="113" t="s">
        <v>219</v>
      </c>
      <c r="D72" s="113" t="s">
        <v>220</v>
      </c>
      <c r="E72" s="113" t="s">
        <v>221</v>
      </c>
      <c r="F72" s="113" t="s">
        <v>32</v>
      </c>
      <c r="G72" s="113" t="s">
        <v>187</v>
      </c>
    </row>
    <row r="73" spans="1:8" ht="15.75" x14ac:dyDescent="0.25">
      <c r="A73" t="s">
        <v>252</v>
      </c>
      <c r="C73" s="117">
        <v>2.88</v>
      </c>
      <c r="F73" s="111" t="s">
        <v>36</v>
      </c>
      <c r="G73">
        <v>29.3</v>
      </c>
      <c r="H73" s="110" t="s">
        <v>189</v>
      </c>
    </row>
    <row r="74" spans="1:8" ht="15.75" x14ac:dyDescent="0.25">
      <c r="A74" t="s">
        <v>253</v>
      </c>
      <c r="C74" s="117">
        <v>2.02</v>
      </c>
      <c r="F74" s="111" t="s">
        <v>36</v>
      </c>
      <c r="G74">
        <v>20</v>
      </c>
      <c r="H74" s="110" t="s">
        <v>189</v>
      </c>
    </row>
    <row r="75" spans="1:8" ht="15.75" x14ac:dyDescent="0.25">
      <c r="A75" t="s">
        <v>254</v>
      </c>
      <c r="C75" s="117">
        <v>2.6880000000000002</v>
      </c>
      <c r="F75" s="111" t="s">
        <v>36</v>
      </c>
      <c r="G75">
        <v>28.6</v>
      </c>
      <c r="H75" s="110" t="s">
        <v>189</v>
      </c>
    </row>
    <row r="76" spans="1:8" ht="15.75" x14ac:dyDescent="0.25">
      <c r="A76" t="s">
        <v>66</v>
      </c>
      <c r="C76" s="117">
        <v>2.7280000000000002</v>
      </c>
      <c r="F76" s="111" t="s">
        <v>36</v>
      </c>
      <c r="G76">
        <v>28.6</v>
      </c>
      <c r="H76" s="110" t="s">
        <v>189</v>
      </c>
    </row>
    <row r="77" spans="1:8" ht="15.75" x14ac:dyDescent="0.25">
      <c r="A77" t="s">
        <v>64</v>
      </c>
      <c r="C77" s="117">
        <v>2.5680000000000001</v>
      </c>
      <c r="F77" s="111" t="s">
        <v>36</v>
      </c>
      <c r="G77">
        <v>28.6</v>
      </c>
      <c r="H77" s="110" t="s">
        <v>189</v>
      </c>
    </row>
    <row r="78" spans="1:8" ht="15.75" x14ac:dyDescent="0.25">
      <c r="A78" t="s">
        <v>255</v>
      </c>
      <c r="C78" s="112">
        <v>2.25</v>
      </c>
      <c r="F78" s="111" t="s">
        <v>36</v>
      </c>
      <c r="G78">
        <v>24.3</v>
      </c>
      <c r="H78" s="110" t="s">
        <v>189</v>
      </c>
    </row>
    <row r="79" spans="1:8" ht="15.75" x14ac:dyDescent="0.25">
      <c r="A79" t="s">
        <v>256</v>
      </c>
      <c r="C79" s="117">
        <v>1.8160000000000001</v>
      </c>
      <c r="F79" s="111" t="s">
        <v>36</v>
      </c>
      <c r="G79">
        <v>18.899999999999999</v>
      </c>
      <c r="H79" s="110" t="s">
        <v>189</v>
      </c>
    </row>
    <row r="80" spans="1:8" ht="15.75" x14ac:dyDescent="0.25">
      <c r="A80" t="s">
        <v>257</v>
      </c>
      <c r="C80" s="117">
        <v>2.0179999999999998</v>
      </c>
      <c r="F80" s="111" t="s">
        <v>36</v>
      </c>
      <c r="G80">
        <v>20.7</v>
      </c>
      <c r="H80" s="110" t="s">
        <v>189</v>
      </c>
    </row>
    <row r="81" spans="1:8" ht="15.75" x14ac:dyDescent="0.25">
      <c r="A81" t="s">
        <v>258</v>
      </c>
      <c r="C81" s="117">
        <v>1.0349999999999999</v>
      </c>
      <c r="F81" s="111" t="s">
        <v>36</v>
      </c>
      <c r="G81">
        <v>9.76</v>
      </c>
      <c r="H81" s="110" t="s">
        <v>189</v>
      </c>
    </row>
    <row r="82" spans="1:8" ht="39.950000000000003" customHeight="1" x14ac:dyDescent="0.4">
      <c r="A82" s="203" t="s">
        <v>259</v>
      </c>
      <c r="B82" s="201"/>
      <c r="C82" s="201"/>
      <c r="D82" s="201"/>
      <c r="E82" s="201"/>
      <c r="F82" s="201"/>
      <c r="G82" s="201"/>
      <c r="H82" s="201"/>
    </row>
    <row r="83" spans="1:8" x14ac:dyDescent="0.25">
      <c r="B83" s="202" t="s">
        <v>182</v>
      </c>
      <c r="C83" s="201"/>
      <c r="D83" s="201"/>
      <c r="E83" s="201"/>
      <c r="F83" s="201"/>
    </row>
    <row r="84" spans="1:8" x14ac:dyDescent="0.25">
      <c r="A84" s="113"/>
      <c r="B84" s="113" t="s">
        <v>260</v>
      </c>
      <c r="C84" s="113" t="s">
        <v>261</v>
      </c>
      <c r="D84" s="113" t="s">
        <v>262</v>
      </c>
      <c r="E84" s="113" t="s">
        <v>263</v>
      </c>
      <c r="F84" s="113" t="s">
        <v>32</v>
      </c>
      <c r="G84" s="113" t="s">
        <v>187</v>
      </c>
    </row>
    <row r="85" spans="1:8" ht="15.75" x14ac:dyDescent="0.25">
      <c r="A85" t="s">
        <v>264</v>
      </c>
      <c r="B85" s="117">
        <v>0.48299999999999998</v>
      </c>
      <c r="C85" s="117">
        <v>0.40100000000000002</v>
      </c>
      <c r="D85" s="117">
        <v>8.2000000000000003E-2</v>
      </c>
      <c r="E85" s="117">
        <v>2E-3</v>
      </c>
      <c r="F85" s="111" t="s">
        <v>145</v>
      </c>
      <c r="G85">
        <v>3.6</v>
      </c>
      <c r="H85" s="110" t="s">
        <v>189</v>
      </c>
    </row>
    <row r="86" spans="1:8" ht="15.75" x14ac:dyDescent="0.25">
      <c r="A86" t="s">
        <v>265</v>
      </c>
      <c r="B86" s="117">
        <v>0.24399999999999999</v>
      </c>
      <c r="C86" s="117">
        <v>0.2</v>
      </c>
      <c r="D86" s="117">
        <v>4.3999999999999997E-2</v>
      </c>
      <c r="E86" s="117">
        <v>1.6E-2</v>
      </c>
      <c r="F86" s="111" t="s">
        <v>145</v>
      </c>
      <c r="G86">
        <v>3.6</v>
      </c>
      <c r="H86" s="110" t="s">
        <v>189</v>
      </c>
    </row>
    <row r="87" spans="1:8" ht="15.75" x14ac:dyDescent="0.25">
      <c r="A87" t="s">
        <v>266</v>
      </c>
      <c r="B87" s="115">
        <v>0</v>
      </c>
      <c r="C87" s="115">
        <v>0</v>
      </c>
      <c r="D87" s="115">
        <v>0</v>
      </c>
      <c r="E87" s="117">
        <v>1.6E-2</v>
      </c>
      <c r="F87" s="111" t="s">
        <v>145</v>
      </c>
      <c r="G87">
        <v>3.6</v>
      </c>
      <c r="H87" s="110" t="s">
        <v>189</v>
      </c>
    </row>
    <row r="88" spans="1:8" ht="15.75" x14ac:dyDescent="0.25">
      <c r="A88" t="s">
        <v>267</v>
      </c>
      <c r="B88" s="115">
        <v>0</v>
      </c>
      <c r="C88" s="115">
        <v>0</v>
      </c>
      <c r="D88" s="115">
        <v>0</v>
      </c>
      <c r="E88" s="117">
        <v>6.2E-2</v>
      </c>
      <c r="F88" s="111" t="s">
        <v>145</v>
      </c>
      <c r="G88">
        <v>3.6</v>
      </c>
      <c r="H88" s="110" t="s">
        <v>189</v>
      </c>
    </row>
    <row r="89" spans="1:8" ht="15.75" x14ac:dyDescent="0.25">
      <c r="A89" t="s">
        <v>268</v>
      </c>
      <c r="B89" s="115">
        <v>0</v>
      </c>
      <c r="C89" s="115">
        <v>0</v>
      </c>
      <c r="D89" s="115">
        <v>0</v>
      </c>
      <c r="E89" s="117">
        <v>4.0000000000000001E-3</v>
      </c>
      <c r="F89" s="111" t="s">
        <v>145</v>
      </c>
      <c r="G89">
        <v>3.6</v>
      </c>
      <c r="H89" s="110" t="s">
        <v>189</v>
      </c>
    </row>
    <row r="90" spans="1:8" ht="15.75" x14ac:dyDescent="0.25">
      <c r="A90" t="s">
        <v>269</v>
      </c>
      <c r="B90" s="117">
        <v>7.0999999999999994E-2</v>
      </c>
      <c r="C90" s="115">
        <v>0</v>
      </c>
      <c r="D90" s="117">
        <v>7.0999999999999994E-2</v>
      </c>
      <c r="E90" s="117">
        <v>2E-3</v>
      </c>
      <c r="F90" s="111" t="s">
        <v>145</v>
      </c>
      <c r="G90">
        <v>3.6</v>
      </c>
      <c r="H90" s="110" t="s">
        <v>189</v>
      </c>
    </row>
    <row r="91" spans="1:8" ht="15.75" x14ac:dyDescent="0.25">
      <c r="A91" t="s">
        <v>270</v>
      </c>
      <c r="B91" t="s">
        <v>271</v>
      </c>
      <c r="D91" s="117">
        <v>4.3999999999999997E-2</v>
      </c>
      <c r="F91" s="111" t="s">
        <v>145</v>
      </c>
      <c r="G91">
        <v>3.6</v>
      </c>
      <c r="H91" s="110" t="s">
        <v>189</v>
      </c>
    </row>
    <row r="92" spans="1:8" ht="39.950000000000003" customHeight="1" x14ac:dyDescent="0.4">
      <c r="A92" s="203" t="s">
        <v>272</v>
      </c>
      <c r="B92" s="201"/>
      <c r="C92" s="201"/>
      <c r="D92" s="201"/>
      <c r="E92" s="201"/>
      <c r="F92" s="201"/>
      <c r="G92" s="201"/>
      <c r="H92" s="201"/>
    </row>
    <row r="93" spans="1:8" x14ac:dyDescent="0.25">
      <c r="B93" s="202" t="s">
        <v>182</v>
      </c>
      <c r="C93" s="201"/>
      <c r="D93" s="201"/>
      <c r="E93" s="201"/>
      <c r="F93" s="201"/>
    </row>
    <row r="94" spans="1:8" x14ac:dyDescent="0.25">
      <c r="A94" s="113"/>
      <c r="B94" s="113" t="s">
        <v>260</v>
      </c>
      <c r="C94" s="113" t="s">
        <v>273</v>
      </c>
      <c r="D94" s="113" t="s">
        <v>274</v>
      </c>
      <c r="E94" s="113" t="s">
        <v>31</v>
      </c>
      <c r="F94" s="113" t="s">
        <v>32</v>
      </c>
      <c r="G94" s="113" t="s">
        <v>187</v>
      </c>
    </row>
    <row r="95" spans="1:8" ht="15.75" x14ac:dyDescent="0.25">
      <c r="A95" t="s">
        <v>275</v>
      </c>
      <c r="B95" s="112">
        <v>40.450000000000003</v>
      </c>
      <c r="C95" s="112">
        <v>34.31</v>
      </c>
      <c r="D95" s="112">
        <v>6.14</v>
      </c>
      <c r="F95" s="111" t="s">
        <v>276</v>
      </c>
      <c r="G95">
        <v>1000</v>
      </c>
      <c r="H95" s="110" t="s">
        <v>189</v>
      </c>
    </row>
    <row r="96" spans="1:8" ht="15.75" x14ac:dyDescent="0.25">
      <c r="A96" t="s">
        <v>277</v>
      </c>
      <c r="B96" s="116">
        <v>11.3</v>
      </c>
      <c r="C96" s="116">
        <v>9.3000000000000007</v>
      </c>
      <c r="D96" s="116">
        <v>2</v>
      </c>
      <c r="F96" s="111" t="s">
        <v>276</v>
      </c>
      <c r="G96">
        <v>1000</v>
      </c>
      <c r="H96" s="110" t="s">
        <v>189</v>
      </c>
    </row>
    <row r="97" spans="1:8" ht="39.950000000000003" customHeight="1" x14ac:dyDescent="0.4">
      <c r="A97" s="203" t="s">
        <v>278</v>
      </c>
      <c r="B97" s="201"/>
      <c r="C97" s="201"/>
      <c r="D97" s="201"/>
      <c r="E97" s="201"/>
      <c r="F97" s="201"/>
      <c r="G97" s="201"/>
      <c r="H97" s="201"/>
    </row>
    <row r="98" spans="1:8" ht="39.950000000000003" customHeight="1" x14ac:dyDescent="0.3">
      <c r="A98" s="114" t="s">
        <v>279</v>
      </c>
      <c r="B98" s="202" t="s">
        <v>182</v>
      </c>
      <c r="C98" s="201"/>
      <c r="D98" s="201"/>
      <c r="E98" s="201"/>
      <c r="F98" s="201"/>
    </row>
    <row r="99" spans="1:8" x14ac:dyDescent="0.25">
      <c r="A99" s="113"/>
      <c r="B99" s="113" t="s">
        <v>280</v>
      </c>
      <c r="C99" s="113" t="s">
        <v>31</v>
      </c>
      <c r="D99" s="113" t="s">
        <v>31</v>
      </c>
      <c r="E99" s="113" t="s">
        <v>281</v>
      </c>
      <c r="F99" s="113" t="s">
        <v>32</v>
      </c>
      <c r="G99" s="113" t="s">
        <v>187</v>
      </c>
    </row>
    <row r="100" spans="1:8" ht="15.75" x14ac:dyDescent="0.25">
      <c r="A100" t="s">
        <v>282</v>
      </c>
      <c r="B100" s="115">
        <v>4728</v>
      </c>
      <c r="E100" s="115">
        <v>3922</v>
      </c>
      <c r="F100" s="111" t="s">
        <v>36</v>
      </c>
      <c r="H100" s="110" t="s">
        <v>189</v>
      </c>
    </row>
    <row r="101" spans="1:8" ht="15.75" x14ac:dyDescent="0.25">
      <c r="A101" t="s">
        <v>283</v>
      </c>
      <c r="B101" s="115">
        <v>2262</v>
      </c>
      <c r="E101" s="115">
        <v>2107</v>
      </c>
      <c r="F101" s="111" t="s">
        <v>36</v>
      </c>
      <c r="H101" s="110" t="s">
        <v>189</v>
      </c>
    </row>
    <row r="102" spans="1:8" ht="15.75" x14ac:dyDescent="0.25">
      <c r="A102" t="s">
        <v>284</v>
      </c>
      <c r="B102" s="115">
        <v>1908</v>
      </c>
      <c r="E102" s="115">
        <v>1774</v>
      </c>
      <c r="F102" s="111" t="s">
        <v>36</v>
      </c>
      <c r="H102" s="110" t="s">
        <v>189</v>
      </c>
    </row>
    <row r="103" spans="1:8" ht="15.75" x14ac:dyDescent="0.25">
      <c r="A103" t="s">
        <v>285</v>
      </c>
      <c r="B103" s="115">
        <v>1965</v>
      </c>
      <c r="E103" s="115">
        <v>1825</v>
      </c>
      <c r="F103" s="111" t="s">
        <v>36</v>
      </c>
      <c r="H103" s="110" t="s">
        <v>189</v>
      </c>
    </row>
    <row r="104" spans="1:8" ht="15.75" x14ac:dyDescent="0.25">
      <c r="A104" t="s">
        <v>286</v>
      </c>
      <c r="B104" s="115">
        <v>2256</v>
      </c>
      <c r="E104" s="115">
        <v>2088</v>
      </c>
      <c r="F104" s="111" t="s">
        <v>36</v>
      </c>
      <c r="H104" s="110" t="s">
        <v>189</v>
      </c>
    </row>
    <row r="105" spans="1:8" ht="15.75" x14ac:dyDescent="0.25">
      <c r="A105" t="s">
        <v>287</v>
      </c>
      <c r="B105" s="115">
        <v>2508</v>
      </c>
      <c r="E105" s="115">
        <v>2346</v>
      </c>
      <c r="F105" s="111" t="s">
        <v>36</v>
      </c>
      <c r="H105" s="110" t="s">
        <v>189</v>
      </c>
    </row>
    <row r="106" spans="1:8" ht="15.75" x14ac:dyDescent="0.25">
      <c r="A106" t="s">
        <v>288</v>
      </c>
      <c r="B106" s="115">
        <v>2917</v>
      </c>
      <c r="E106" s="115">
        <v>2729</v>
      </c>
      <c r="F106" s="111" t="s">
        <v>36</v>
      </c>
      <c r="H106" s="110" t="s">
        <v>189</v>
      </c>
    </row>
    <row r="107" spans="1:8" ht="15.75" x14ac:dyDescent="0.25">
      <c r="A107" t="s">
        <v>289</v>
      </c>
      <c r="B107" s="115">
        <v>2425</v>
      </c>
      <c r="E107" s="115">
        <v>2265</v>
      </c>
      <c r="F107" s="111" t="s">
        <v>36</v>
      </c>
      <c r="H107" s="110" t="s">
        <v>189</v>
      </c>
    </row>
    <row r="108" spans="1:8" ht="15.75" x14ac:dyDescent="0.25">
      <c r="A108" t="s">
        <v>290</v>
      </c>
      <c r="B108" s="115">
        <v>1494</v>
      </c>
      <c r="E108" s="115">
        <v>1387</v>
      </c>
      <c r="F108" s="111" t="s">
        <v>36</v>
      </c>
      <c r="H108" s="110" t="s">
        <v>189</v>
      </c>
    </row>
    <row r="109" spans="1:8" ht="15.75" x14ac:dyDescent="0.25">
      <c r="A109" t="s">
        <v>291</v>
      </c>
      <c r="B109" s="115">
        <v>1505</v>
      </c>
      <c r="E109" s="115">
        <v>1397</v>
      </c>
      <c r="F109" s="111" t="s">
        <v>36</v>
      </c>
      <c r="H109" s="110" t="s">
        <v>189</v>
      </c>
    </row>
    <row r="110" spans="1:8" ht="15.75" x14ac:dyDescent="0.25">
      <c r="A110" t="s">
        <v>292</v>
      </c>
      <c r="B110" s="115">
        <v>643</v>
      </c>
      <c r="E110" s="115">
        <v>601</v>
      </c>
      <c r="F110" s="111" t="s">
        <v>36</v>
      </c>
      <c r="H110" s="110" t="s">
        <v>189</v>
      </c>
    </row>
    <row r="111" spans="1:8" ht="15.75" x14ac:dyDescent="0.25">
      <c r="A111" t="s">
        <v>293</v>
      </c>
      <c r="B111" s="115">
        <v>2292</v>
      </c>
      <c r="E111" s="115">
        <v>2140</v>
      </c>
      <c r="F111" s="111" t="s">
        <v>36</v>
      </c>
      <c r="H111" s="110" t="s">
        <v>189</v>
      </c>
    </row>
    <row r="112" spans="1:8" ht="15.75" x14ac:dyDescent="0.25">
      <c r="A112" t="s">
        <v>294</v>
      </c>
      <c r="B112" s="115">
        <v>779</v>
      </c>
      <c r="E112" s="115">
        <v>698</v>
      </c>
      <c r="F112" s="111" t="s">
        <v>36</v>
      </c>
      <c r="H112" s="110" t="s">
        <v>189</v>
      </c>
    </row>
    <row r="113" spans="1:8" ht="15.75" x14ac:dyDescent="0.25">
      <c r="A113" t="s">
        <v>295</v>
      </c>
      <c r="B113" s="115">
        <v>148</v>
      </c>
      <c r="E113" s="115">
        <v>146</v>
      </c>
      <c r="F113" s="111" t="s">
        <v>36</v>
      </c>
      <c r="H113" s="110" t="s">
        <v>189</v>
      </c>
    </row>
    <row r="114" spans="1:8" ht="15.75" x14ac:dyDescent="0.25">
      <c r="A114" t="s">
        <v>296</v>
      </c>
      <c r="B114" s="115">
        <v>4775</v>
      </c>
      <c r="E114" s="115">
        <v>3985</v>
      </c>
      <c r="F114" s="111" t="s">
        <v>36</v>
      </c>
      <c r="H114" s="110" t="s">
        <v>189</v>
      </c>
    </row>
    <row r="115" spans="1:8" ht="15.75" x14ac:dyDescent="0.25">
      <c r="A115" t="s">
        <v>297</v>
      </c>
      <c r="B115" s="115">
        <v>673</v>
      </c>
      <c r="E115" s="115">
        <v>631</v>
      </c>
      <c r="F115" s="111" t="s">
        <v>36</v>
      </c>
      <c r="H115" s="110" t="s">
        <v>189</v>
      </c>
    </row>
    <row r="116" spans="1:8" ht="39.950000000000003" customHeight="1" x14ac:dyDescent="0.3">
      <c r="A116" s="114" t="s">
        <v>298</v>
      </c>
      <c r="B116" s="202" t="s">
        <v>182</v>
      </c>
      <c r="C116" s="201"/>
      <c r="D116" s="201"/>
      <c r="E116" s="201"/>
      <c r="F116" s="201"/>
    </row>
    <row r="117" spans="1:8" x14ac:dyDescent="0.25">
      <c r="A117" s="113"/>
      <c r="B117" s="113" t="s">
        <v>280</v>
      </c>
      <c r="C117" s="113" t="s">
        <v>31</v>
      </c>
      <c r="D117" s="113" t="s">
        <v>31</v>
      </c>
      <c r="E117" s="113" t="s">
        <v>281</v>
      </c>
      <c r="F117" s="113" t="s">
        <v>32</v>
      </c>
      <c r="G117" s="113" t="s">
        <v>187</v>
      </c>
    </row>
    <row r="118" spans="1:8" ht="15.75" x14ac:dyDescent="0.25">
      <c r="A118" t="s">
        <v>299</v>
      </c>
      <c r="B118" s="117">
        <v>0.45400000000000001</v>
      </c>
      <c r="F118" s="111" t="s">
        <v>36</v>
      </c>
      <c r="H118" s="110" t="s">
        <v>189</v>
      </c>
    </row>
    <row r="119" spans="1:8" ht="15.75" x14ac:dyDescent="0.25">
      <c r="A119" t="s">
        <v>300</v>
      </c>
      <c r="B119" s="115">
        <v>1960</v>
      </c>
      <c r="E119" s="115">
        <v>1810</v>
      </c>
      <c r="F119" s="111" t="s">
        <v>36</v>
      </c>
      <c r="H119" s="110" t="s">
        <v>189</v>
      </c>
    </row>
    <row r="120" spans="1:8" ht="39.950000000000003" customHeight="1" x14ac:dyDescent="0.3">
      <c r="A120" s="114" t="s">
        <v>301</v>
      </c>
      <c r="B120" s="202" t="s">
        <v>182</v>
      </c>
      <c r="C120" s="201"/>
      <c r="D120" s="201"/>
      <c r="E120" s="201"/>
      <c r="F120" s="201"/>
    </row>
    <row r="121" spans="1:8" x14ac:dyDescent="0.25">
      <c r="A121" s="113"/>
      <c r="B121" s="113" t="s">
        <v>280</v>
      </c>
      <c r="C121" s="113" t="s">
        <v>31</v>
      </c>
      <c r="D121" s="113" t="s">
        <v>31</v>
      </c>
      <c r="E121" s="113" t="s">
        <v>281</v>
      </c>
      <c r="F121" s="113" t="s">
        <v>32</v>
      </c>
      <c r="G121" s="113" t="s">
        <v>187</v>
      </c>
    </row>
    <row r="122" spans="1:8" ht="15.75" x14ac:dyDescent="0.25">
      <c r="A122" t="s">
        <v>302</v>
      </c>
      <c r="B122" s="117">
        <v>0.501</v>
      </c>
      <c r="F122" s="111" t="s">
        <v>36</v>
      </c>
      <c r="H122" s="110" t="s">
        <v>189</v>
      </c>
    </row>
    <row r="123" spans="1:8" ht="15.75" x14ac:dyDescent="0.25">
      <c r="A123" t="s">
        <v>303</v>
      </c>
      <c r="B123" s="117">
        <v>0.315</v>
      </c>
      <c r="F123" s="111" t="s">
        <v>36</v>
      </c>
      <c r="H123" s="110" t="s">
        <v>189</v>
      </c>
    </row>
    <row r="124" spans="1:8" ht="15.75" x14ac:dyDescent="0.25">
      <c r="A124" t="s">
        <v>304</v>
      </c>
      <c r="B124" s="115">
        <v>3740</v>
      </c>
      <c r="E124" s="115">
        <v>3500</v>
      </c>
      <c r="F124" s="111" t="s">
        <v>36</v>
      </c>
      <c r="H124" s="110" t="s">
        <v>189</v>
      </c>
    </row>
    <row r="125" spans="1:8" ht="15.75" x14ac:dyDescent="0.25">
      <c r="A125" t="s">
        <v>305</v>
      </c>
      <c r="B125" s="115">
        <v>1530</v>
      </c>
      <c r="E125" s="115">
        <v>1430</v>
      </c>
      <c r="F125" s="111" t="s">
        <v>36</v>
      </c>
      <c r="H125" s="110" t="s">
        <v>189</v>
      </c>
    </row>
    <row r="126" spans="1:8" ht="15.75" x14ac:dyDescent="0.25">
      <c r="A126" t="s">
        <v>306</v>
      </c>
      <c r="B126" s="115">
        <v>5810</v>
      </c>
      <c r="E126" s="115">
        <v>4470</v>
      </c>
      <c r="F126" s="111" t="s">
        <v>36</v>
      </c>
      <c r="H126" s="110" t="s">
        <v>189</v>
      </c>
    </row>
    <row r="127" spans="1:8" ht="15.75" x14ac:dyDescent="0.25">
      <c r="A127" t="s">
        <v>307</v>
      </c>
      <c r="B127" s="115">
        <v>14600</v>
      </c>
      <c r="E127" s="115">
        <v>14800</v>
      </c>
      <c r="F127" s="111" t="s">
        <v>36</v>
      </c>
      <c r="H127" s="110" t="s">
        <v>189</v>
      </c>
    </row>
    <row r="128" spans="1:8" ht="15.75" x14ac:dyDescent="0.25">
      <c r="A128" t="s">
        <v>308</v>
      </c>
      <c r="B128" s="115">
        <v>962</v>
      </c>
      <c r="E128" s="115">
        <v>1030</v>
      </c>
      <c r="F128" s="111" t="s">
        <v>36</v>
      </c>
      <c r="H128" s="110" t="s">
        <v>189</v>
      </c>
    </row>
    <row r="129" spans="1:8" ht="15.75" x14ac:dyDescent="0.25">
      <c r="A129" t="s">
        <v>309</v>
      </c>
      <c r="B129" s="115">
        <v>771</v>
      </c>
      <c r="E129" s="115">
        <v>675</v>
      </c>
      <c r="F129" s="111" t="s">
        <v>36</v>
      </c>
      <c r="H129" s="110" t="s">
        <v>189</v>
      </c>
    </row>
    <row r="130" spans="1:8" ht="39.950000000000003" customHeight="1" x14ac:dyDescent="0.3">
      <c r="A130" s="114" t="s">
        <v>310</v>
      </c>
      <c r="B130" s="202" t="s">
        <v>182</v>
      </c>
      <c r="C130" s="201"/>
      <c r="D130" s="201"/>
      <c r="E130" s="201"/>
      <c r="F130" s="201"/>
    </row>
    <row r="131" spans="1:8" x14ac:dyDescent="0.25">
      <c r="A131" s="113"/>
      <c r="B131" s="113" t="s">
        <v>280</v>
      </c>
      <c r="C131" s="113" t="s">
        <v>31</v>
      </c>
      <c r="D131" s="113" t="s">
        <v>31</v>
      </c>
      <c r="E131" s="113" t="s">
        <v>281</v>
      </c>
      <c r="F131" s="113" t="s">
        <v>32</v>
      </c>
      <c r="G131" s="113" t="s">
        <v>187</v>
      </c>
    </row>
    <row r="132" spans="1:8" ht="15.75" x14ac:dyDescent="0.25">
      <c r="A132" t="s">
        <v>311</v>
      </c>
      <c r="B132" s="112">
        <v>0.02</v>
      </c>
      <c r="F132" s="111" t="s">
        <v>36</v>
      </c>
      <c r="H132" s="110" t="s">
        <v>189</v>
      </c>
    </row>
    <row r="133" spans="1:8" ht="15.75" x14ac:dyDescent="0.25">
      <c r="A133" t="s">
        <v>312</v>
      </c>
      <c r="B133" s="117">
        <v>6.0000000000000001E-3</v>
      </c>
      <c r="F133" s="111" t="s">
        <v>36</v>
      </c>
      <c r="H133" s="110" t="s">
        <v>189</v>
      </c>
    </row>
    <row r="134" spans="1:8" ht="15.75" x14ac:dyDescent="0.25">
      <c r="A134" t="s">
        <v>313</v>
      </c>
      <c r="B134" s="115">
        <v>3</v>
      </c>
      <c r="F134" s="111" t="s">
        <v>36</v>
      </c>
      <c r="H134" s="110" t="s">
        <v>189</v>
      </c>
    </row>
    <row r="135" spans="1:8" ht="15.75" x14ac:dyDescent="0.25">
      <c r="A135" t="s">
        <v>314</v>
      </c>
      <c r="B135" s="115">
        <v>5</v>
      </c>
      <c r="F135" s="111" t="s">
        <v>36</v>
      </c>
      <c r="H135" s="110" t="s">
        <v>189</v>
      </c>
    </row>
    <row r="136" spans="1:8" ht="15.75" x14ac:dyDescent="0.25">
      <c r="A136" t="s">
        <v>315</v>
      </c>
      <c r="B136" s="115">
        <v>0</v>
      </c>
      <c r="F136" s="111" t="s">
        <v>36</v>
      </c>
      <c r="H136" s="110" t="s">
        <v>189</v>
      </c>
    </row>
    <row r="137" spans="1:8" ht="15.75" x14ac:dyDescent="0.25">
      <c r="A137" t="s">
        <v>316</v>
      </c>
      <c r="B137" s="115">
        <v>1</v>
      </c>
      <c r="F137" s="111" t="s">
        <v>36</v>
      </c>
      <c r="H137" s="110" t="s">
        <v>189</v>
      </c>
    </row>
    <row r="138" spans="1:8" ht="39.950000000000003" customHeight="1" x14ac:dyDescent="0.4">
      <c r="A138" s="203" t="s">
        <v>317</v>
      </c>
      <c r="B138" s="201"/>
      <c r="C138" s="201"/>
      <c r="D138" s="201"/>
      <c r="E138" s="201"/>
      <c r="F138" s="201"/>
      <c r="G138" s="201"/>
      <c r="H138" s="201"/>
    </row>
    <row r="139" spans="1:8" x14ac:dyDescent="0.25">
      <c r="B139" s="202" t="s">
        <v>182</v>
      </c>
      <c r="C139" s="201"/>
      <c r="D139" s="201"/>
      <c r="E139" s="201"/>
      <c r="F139" s="201"/>
    </row>
    <row r="140" spans="1:8" x14ac:dyDescent="0.25">
      <c r="A140" s="113"/>
      <c r="B140" s="113" t="s">
        <v>280</v>
      </c>
      <c r="C140" s="113" t="s">
        <v>31</v>
      </c>
      <c r="D140" s="113" t="s">
        <v>31</v>
      </c>
      <c r="E140" s="113" t="s">
        <v>31</v>
      </c>
      <c r="F140" s="113" t="s">
        <v>32</v>
      </c>
      <c r="G140" s="113" t="s">
        <v>187</v>
      </c>
    </row>
    <row r="141" spans="1:8" ht="15.75" x14ac:dyDescent="0.25">
      <c r="A141" t="s">
        <v>318</v>
      </c>
      <c r="B141" s="115">
        <v>273</v>
      </c>
      <c r="F141" s="111" t="s">
        <v>36</v>
      </c>
      <c r="H141" s="110" t="s">
        <v>189</v>
      </c>
    </row>
    <row r="142" spans="1:8" ht="15.75" x14ac:dyDescent="0.25">
      <c r="A142" t="s">
        <v>319</v>
      </c>
      <c r="B142" s="115">
        <v>27</v>
      </c>
      <c r="F142" s="111" t="s">
        <v>36</v>
      </c>
      <c r="H142" s="110" t="s">
        <v>189</v>
      </c>
    </row>
    <row r="143" spans="1:8" ht="15.75" x14ac:dyDescent="0.25">
      <c r="A143" t="s">
        <v>320</v>
      </c>
      <c r="B143" s="115">
        <v>17400</v>
      </c>
      <c r="F143" s="111" t="s">
        <v>36</v>
      </c>
      <c r="H143" s="110" t="s">
        <v>189</v>
      </c>
    </row>
    <row r="144" spans="1:8" ht="15.75" x14ac:dyDescent="0.25">
      <c r="A144" t="s">
        <v>321</v>
      </c>
      <c r="B144" s="115">
        <v>24300</v>
      </c>
      <c r="F144" s="111" t="s">
        <v>36</v>
      </c>
      <c r="H144" s="110" t="s">
        <v>189</v>
      </c>
    </row>
    <row r="145" spans="1:8" ht="39.950000000000003" customHeight="1" x14ac:dyDescent="0.3">
      <c r="A145" s="114" t="s">
        <v>322</v>
      </c>
      <c r="B145" s="202" t="s">
        <v>182</v>
      </c>
      <c r="C145" s="201"/>
      <c r="D145" s="201"/>
      <c r="E145" s="201"/>
      <c r="F145" s="201"/>
    </row>
    <row r="146" spans="1:8" x14ac:dyDescent="0.25">
      <c r="A146" s="113"/>
      <c r="B146" s="113" t="s">
        <v>280</v>
      </c>
      <c r="C146" s="113" t="s">
        <v>31</v>
      </c>
      <c r="D146" s="113" t="s">
        <v>31</v>
      </c>
      <c r="E146" s="113" t="s">
        <v>31</v>
      </c>
      <c r="F146" s="113" t="s">
        <v>32</v>
      </c>
      <c r="G146" s="113" t="s">
        <v>187</v>
      </c>
    </row>
    <row r="147" spans="1:8" ht="15.75" x14ac:dyDescent="0.25">
      <c r="A147" t="s">
        <v>323</v>
      </c>
      <c r="B147" s="115">
        <v>2590</v>
      </c>
      <c r="F147" s="111" t="s">
        <v>36</v>
      </c>
      <c r="H147" s="110" t="s">
        <v>189</v>
      </c>
    </row>
    <row r="148" spans="1:8" ht="15.75" x14ac:dyDescent="0.25">
      <c r="A148" t="s">
        <v>324</v>
      </c>
      <c r="B148" s="115">
        <v>539</v>
      </c>
      <c r="F148" s="111" t="s">
        <v>36</v>
      </c>
      <c r="H148" s="110" t="s">
        <v>189</v>
      </c>
    </row>
    <row r="149" spans="1:8" ht="15.75" x14ac:dyDescent="0.25">
      <c r="A149" t="s">
        <v>325</v>
      </c>
      <c r="B149" s="115">
        <v>195</v>
      </c>
      <c r="F149" s="111" t="s">
        <v>36</v>
      </c>
      <c r="H149" s="110" t="s">
        <v>189</v>
      </c>
    </row>
    <row r="150" spans="1:8" ht="39.950000000000003" customHeight="1" x14ac:dyDescent="0.4">
      <c r="A150" s="203" t="s">
        <v>326</v>
      </c>
      <c r="B150" s="201"/>
      <c r="C150" s="201"/>
      <c r="D150" s="201"/>
      <c r="E150" s="201"/>
      <c r="F150" s="201"/>
      <c r="G150" s="201"/>
      <c r="H150" s="201"/>
    </row>
    <row r="151" spans="1:8" ht="39.950000000000003" customHeight="1" x14ac:dyDescent="0.3">
      <c r="A151" s="114" t="s">
        <v>327</v>
      </c>
      <c r="B151" s="202" t="s">
        <v>182</v>
      </c>
      <c r="C151" s="201"/>
      <c r="D151" s="201"/>
      <c r="E151" s="201"/>
      <c r="F151" s="201"/>
    </row>
    <row r="152" spans="1:8" x14ac:dyDescent="0.25">
      <c r="A152" s="113"/>
      <c r="B152" s="113" t="s">
        <v>183</v>
      </c>
      <c r="C152" s="113" t="s">
        <v>184</v>
      </c>
      <c r="D152" s="113" t="s">
        <v>185</v>
      </c>
      <c r="E152" s="113" t="s">
        <v>31</v>
      </c>
      <c r="F152" s="113" t="s">
        <v>32</v>
      </c>
      <c r="G152" s="113" t="s">
        <v>187</v>
      </c>
    </row>
    <row r="153" spans="1:8" ht="15.75" x14ac:dyDescent="0.25">
      <c r="A153" t="s">
        <v>328</v>
      </c>
      <c r="B153" s="117">
        <v>0.19</v>
      </c>
      <c r="C153" s="117">
        <v>0.14199999999999999</v>
      </c>
      <c r="D153" s="117">
        <v>4.8000000000000001E-2</v>
      </c>
      <c r="F153" s="111" t="s">
        <v>329</v>
      </c>
      <c r="G153">
        <v>2.15</v>
      </c>
      <c r="H153" s="110" t="s">
        <v>189</v>
      </c>
    </row>
    <row r="154" spans="1:8" ht="15.75" x14ac:dyDescent="0.25">
      <c r="A154" t="s">
        <v>330</v>
      </c>
      <c r="B154" s="117">
        <v>0.19600000000000001</v>
      </c>
      <c r="C154" s="117">
        <v>0.15</v>
      </c>
      <c r="D154" s="117">
        <v>4.5999999999999999E-2</v>
      </c>
      <c r="F154" s="111" t="s">
        <v>329</v>
      </c>
      <c r="G154">
        <v>2.21</v>
      </c>
      <c r="H154" s="110" t="s">
        <v>189</v>
      </c>
    </row>
    <row r="155" spans="1:8" ht="15.75" x14ac:dyDescent="0.25">
      <c r="A155" t="s">
        <v>331</v>
      </c>
      <c r="B155" s="117">
        <v>0.224</v>
      </c>
      <c r="C155" s="117">
        <v>0.16900000000000001</v>
      </c>
      <c r="D155" s="117">
        <v>5.3999999999999999E-2</v>
      </c>
      <c r="F155" s="111" t="s">
        <v>329</v>
      </c>
      <c r="G155">
        <v>2.4700000000000002</v>
      </c>
      <c r="H155" s="110" t="s">
        <v>189</v>
      </c>
    </row>
    <row r="156" spans="1:8" ht="15.75" x14ac:dyDescent="0.25">
      <c r="A156" t="s">
        <v>332</v>
      </c>
      <c r="B156" s="117">
        <v>0.184</v>
      </c>
      <c r="C156" s="117">
        <v>0.16700000000000001</v>
      </c>
      <c r="D156" s="117">
        <v>1.7000000000000001E-2</v>
      </c>
      <c r="F156" s="111" t="s">
        <v>329</v>
      </c>
      <c r="G156">
        <v>2.4900000000000002</v>
      </c>
      <c r="H156" s="110" t="s">
        <v>189</v>
      </c>
    </row>
    <row r="157" spans="1:8" ht="15.75" x14ac:dyDescent="0.25">
      <c r="A157" t="s">
        <v>333</v>
      </c>
      <c r="B157" s="117">
        <v>0.20200000000000001</v>
      </c>
      <c r="C157" s="117">
        <v>0.16200000000000001</v>
      </c>
      <c r="D157" s="117">
        <v>0.04</v>
      </c>
      <c r="F157" s="111" t="s">
        <v>329</v>
      </c>
      <c r="G157">
        <v>2.73</v>
      </c>
      <c r="H157" s="110" t="s">
        <v>189</v>
      </c>
    </row>
    <row r="158" spans="1:8" ht="15.75" x14ac:dyDescent="0.25">
      <c r="A158" t="s">
        <v>334</v>
      </c>
      <c r="B158" s="117">
        <v>5.0999999999999997E-2</v>
      </c>
      <c r="C158" s="117">
        <v>1.6E-2</v>
      </c>
      <c r="D158" s="117">
        <v>3.5000000000000003E-2</v>
      </c>
      <c r="F158" s="111" t="s">
        <v>329</v>
      </c>
      <c r="G158">
        <v>2.73</v>
      </c>
      <c r="H158" s="110" t="s">
        <v>189</v>
      </c>
    </row>
    <row r="159" spans="1:8" ht="15.75" x14ac:dyDescent="0.25">
      <c r="A159" t="s">
        <v>335</v>
      </c>
      <c r="B159" s="117">
        <v>7.4999999999999997E-2</v>
      </c>
      <c r="C159" s="117">
        <v>3.2000000000000001E-2</v>
      </c>
      <c r="D159" s="117">
        <v>4.2999999999999997E-2</v>
      </c>
      <c r="F159" s="111" t="s">
        <v>329</v>
      </c>
      <c r="G159">
        <v>2.21</v>
      </c>
      <c r="H159" s="110" t="s">
        <v>189</v>
      </c>
    </row>
    <row r="160" spans="1:8" ht="15.75" x14ac:dyDescent="0.25">
      <c r="A160" t="s">
        <v>336</v>
      </c>
      <c r="B160" s="117">
        <v>0.18</v>
      </c>
      <c r="C160" s="117">
        <v>0.13500000000000001</v>
      </c>
      <c r="D160" s="117">
        <v>4.4999999999999998E-2</v>
      </c>
      <c r="F160" s="111" t="s">
        <v>329</v>
      </c>
      <c r="G160">
        <v>2.2599999999999998</v>
      </c>
      <c r="H160" s="110" t="s">
        <v>189</v>
      </c>
    </row>
    <row r="161" spans="1:8" ht="15.75" x14ac:dyDescent="0.25">
      <c r="A161" t="s">
        <v>337</v>
      </c>
      <c r="B161" s="117">
        <v>3.4000000000000002E-2</v>
      </c>
      <c r="C161" s="117">
        <v>2E-3</v>
      </c>
      <c r="D161" s="117">
        <v>3.2000000000000001E-2</v>
      </c>
      <c r="F161" s="111" t="s">
        <v>329</v>
      </c>
      <c r="G161">
        <v>2.4700000000000002</v>
      </c>
      <c r="H161" s="110" t="s">
        <v>189</v>
      </c>
    </row>
    <row r="162" spans="1:8" ht="15.75" x14ac:dyDescent="0.25">
      <c r="A162" t="s">
        <v>338</v>
      </c>
      <c r="B162" s="117">
        <v>5.6000000000000001E-2</v>
      </c>
      <c r="C162" s="115">
        <v>0</v>
      </c>
      <c r="D162" s="117">
        <v>5.6000000000000001E-2</v>
      </c>
      <c r="F162" s="111" t="s">
        <v>329</v>
      </c>
      <c r="G162">
        <v>0.81</v>
      </c>
      <c r="H162" s="110" t="s">
        <v>189</v>
      </c>
    </row>
    <row r="163" spans="1:8" ht="15.75" x14ac:dyDescent="0.25">
      <c r="A163" t="s">
        <v>339</v>
      </c>
      <c r="B163" s="117">
        <v>0</v>
      </c>
      <c r="C163" s="115">
        <v>0</v>
      </c>
      <c r="D163" s="117">
        <v>0</v>
      </c>
      <c r="F163" s="111" t="s">
        <v>329</v>
      </c>
      <c r="G163">
        <v>0.81</v>
      </c>
      <c r="H163" s="110" t="s">
        <v>189</v>
      </c>
    </row>
    <row r="164" spans="1:8" ht="15.75" x14ac:dyDescent="0.25">
      <c r="A164" t="s">
        <v>340</v>
      </c>
      <c r="B164" s="117">
        <v>0.111</v>
      </c>
      <c r="C164" s="115">
        <v>0</v>
      </c>
      <c r="D164" s="117">
        <v>0.111</v>
      </c>
      <c r="F164" s="111" t="s">
        <v>329</v>
      </c>
      <c r="G164">
        <v>0.81</v>
      </c>
      <c r="H164" s="110" t="s">
        <v>189</v>
      </c>
    </row>
    <row r="165" spans="1:8" ht="15.75" x14ac:dyDescent="0.25">
      <c r="A165" t="s">
        <v>341</v>
      </c>
      <c r="B165" s="117">
        <v>0.126</v>
      </c>
      <c r="C165" s="115">
        <v>0</v>
      </c>
      <c r="D165" s="117">
        <v>0.126</v>
      </c>
      <c r="F165" s="111" t="s">
        <v>329</v>
      </c>
      <c r="G165">
        <v>1.21</v>
      </c>
      <c r="H165" s="110" t="s">
        <v>189</v>
      </c>
    </row>
    <row r="166" spans="1:8" ht="15.75" x14ac:dyDescent="0.25">
      <c r="A166" t="s">
        <v>342</v>
      </c>
      <c r="B166" s="117">
        <v>1.0999999999999999E-2</v>
      </c>
      <c r="C166" s="115">
        <v>0</v>
      </c>
      <c r="D166" s="117">
        <v>1.0999999999999999E-2</v>
      </c>
      <c r="F166" s="111" t="s">
        <v>329</v>
      </c>
      <c r="G166">
        <v>1.21</v>
      </c>
      <c r="H166" s="110" t="s">
        <v>189</v>
      </c>
    </row>
    <row r="167" spans="1:8" ht="15.75" x14ac:dyDescent="0.25">
      <c r="A167" t="s">
        <v>343</v>
      </c>
      <c r="B167" t="s">
        <v>234</v>
      </c>
      <c r="C167" t="s">
        <v>234</v>
      </c>
      <c r="D167" t="s">
        <v>234</v>
      </c>
      <c r="F167" s="111" t="s">
        <v>329</v>
      </c>
      <c r="H167" s="110" t="s">
        <v>189</v>
      </c>
    </row>
    <row r="168" spans="1:8" ht="15.75" x14ac:dyDescent="0.25">
      <c r="A168" t="s">
        <v>344</v>
      </c>
      <c r="B168" t="s">
        <v>234</v>
      </c>
      <c r="C168" t="s">
        <v>234</v>
      </c>
      <c r="D168" t="s">
        <v>234</v>
      </c>
      <c r="F168" s="111" t="s">
        <v>329</v>
      </c>
      <c r="H168" s="110" t="s">
        <v>189</v>
      </c>
    </row>
    <row r="169" spans="1:8" ht="15.75" x14ac:dyDescent="0.25">
      <c r="A169" t="s">
        <v>345</v>
      </c>
      <c r="B169" t="s">
        <v>234</v>
      </c>
      <c r="C169" t="s">
        <v>234</v>
      </c>
      <c r="D169" t="s">
        <v>234</v>
      </c>
      <c r="F169" s="111" t="s">
        <v>329</v>
      </c>
      <c r="H169" s="110" t="s">
        <v>189</v>
      </c>
    </row>
    <row r="170" spans="1:8" ht="15.75" x14ac:dyDescent="0.25">
      <c r="A170" t="s">
        <v>346</v>
      </c>
      <c r="B170" t="s">
        <v>234</v>
      </c>
      <c r="C170" t="s">
        <v>234</v>
      </c>
      <c r="D170" t="s">
        <v>234</v>
      </c>
      <c r="F170" s="111" t="s">
        <v>329</v>
      </c>
      <c r="H170" s="110" t="s">
        <v>189</v>
      </c>
    </row>
    <row r="171" spans="1:8" ht="15.75" x14ac:dyDescent="0.25">
      <c r="A171" t="s">
        <v>347</v>
      </c>
      <c r="B171" t="s">
        <v>234</v>
      </c>
      <c r="C171" t="s">
        <v>234</v>
      </c>
      <c r="D171" t="s">
        <v>234</v>
      </c>
      <c r="F171" s="111" t="s">
        <v>329</v>
      </c>
      <c r="H171" s="110" t="s">
        <v>189</v>
      </c>
    </row>
    <row r="172" spans="1:8" ht="15.75" x14ac:dyDescent="0.25">
      <c r="A172" t="s">
        <v>348</v>
      </c>
      <c r="B172" t="s">
        <v>234</v>
      </c>
      <c r="C172" t="s">
        <v>234</v>
      </c>
      <c r="D172" t="s">
        <v>234</v>
      </c>
      <c r="F172" s="111" t="s">
        <v>329</v>
      </c>
      <c r="H172" s="110" t="s">
        <v>189</v>
      </c>
    </row>
    <row r="173" spans="1:8" ht="15.75" x14ac:dyDescent="0.25">
      <c r="A173" t="s">
        <v>349</v>
      </c>
      <c r="B173" t="s">
        <v>234</v>
      </c>
      <c r="C173" t="s">
        <v>234</v>
      </c>
      <c r="D173" t="s">
        <v>234</v>
      </c>
      <c r="F173" s="111" t="s">
        <v>329</v>
      </c>
      <c r="H173" s="110" t="s">
        <v>189</v>
      </c>
    </row>
    <row r="174" spans="1:8" ht="15.75" x14ac:dyDescent="0.25">
      <c r="A174" t="s">
        <v>350</v>
      </c>
      <c r="B174" t="s">
        <v>234</v>
      </c>
      <c r="C174" t="s">
        <v>234</v>
      </c>
      <c r="D174" t="s">
        <v>234</v>
      </c>
      <c r="F174" s="111" t="s">
        <v>329</v>
      </c>
      <c r="H174" s="110" t="s">
        <v>189</v>
      </c>
    </row>
    <row r="175" spans="1:8" ht="15.75" x14ac:dyDescent="0.25">
      <c r="A175" t="s">
        <v>351</v>
      </c>
      <c r="B175" t="s">
        <v>234</v>
      </c>
      <c r="C175" t="s">
        <v>234</v>
      </c>
      <c r="D175" t="s">
        <v>234</v>
      </c>
      <c r="F175" s="111" t="s">
        <v>329</v>
      </c>
      <c r="H175" s="110" t="s">
        <v>189</v>
      </c>
    </row>
    <row r="176" spans="1:8" ht="15.75" x14ac:dyDescent="0.25">
      <c r="A176" t="s">
        <v>352</v>
      </c>
      <c r="B176" t="s">
        <v>234</v>
      </c>
      <c r="C176" t="s">
        <v>234</v>
      </c>
      <c r="D176" t="s">
        <v>234</v>
      </c>
      <c r="F176" s="111" t="s">
        <v>329</v>
      </c>
      <c r="H176" s="110" t="s">
        <v>189</v>
      </c>
    </row>
    <row r="177" spans="1:8" ht="15.75" x14ac:dyDescent="0.25">
      <c r="A177" t="s">
        <v>353</v>
      </c>
      <c r="B177" t="s">
        <v>234</v>
      </c>
      <c r="C177" t="s">
        <v>234</v>
      </c>
      <c r="D177" t="s">
        <v>234</v>
      </c>
      <c r="F177" s="111" t="s">
        <v>329</v>
      </c>
      <c r="H177" s="110" t="s">
        <v>189</v>
      </c>
    </row>
    <row r="178" spans="1:8" ht="39.950000000000003" customHeight="1" x14ac:dyDescent="0.3">
      <c r="A178" s="114" t="s">
        <v>354</v>
      </c>
      <c r="B178" s="202" t="s">
        <v>182</v>
      </c>
      <c r="C178" s="201"/>
      <c r="D178" s="201"/>
      <c r="E178" s="201"/>
      <c r="F178" s="201"/>
    </row>
    <row r="179" spans="1:8" x14ac:dyDescent="0.25">
      <c r="A179" s="113"/>
      <c r="B179" s="113" t="s">
        <v>183</v>
      </c>
      <c r="C179" s="113" t="s">
        <v>184</v>
      </c>
      <c r="D179" s="113" t="s">
        <v>185</v>
      </c>
      <c r="E179" s="113" t="s">
        <v>31</v>
      </c>
      <c r="F179" s="113" t="s">
        <v>32</v>
      </c>
      <c r="G179" s="113" t="s">
        <v>187</v>
      </c>
    </row>
    <row r="180" spans="1:8" ht="15.75" x14ac:dyDescent="0.25">
      <c r="A180" t="s">
        <v>355</v>
      </c>
      <c r="B180" s="117">
        <v>3.5999999999999997E-2</v>
      </c>
      <c r="C180" s="117">
        <v>1.0999999999999999E-2</v>
      </c>
      <c r="D180" s="117">
        <v>2.5000000000000001E-2</v>
      </c>
      <c r="F180" s="111" t="s">
        <v>356</v>
      </c>
      <c r="G180">
        <v>0.39</v>
      </c>
      <c r="H180" s="110" t="s">
        <v>189</v>
      </c>
    </row>
    <row r="181" spans="1:8" ht="15.75" x14ac:dyDescent="0.25">
      <c r="A181" t="s">
        <v>357</v>
      </c>
      <c r="B181" s="117">
        <v>5.7000000000000002E-2</v>
      </c>
      <c r="C181" s="117">
        <v>4.2999999999999997E-2</v>
      </c>
      <c r="D181" s="117">
        <v>1.4E-2</v>
      </c>
      <c r="F181" s="111" t="s">
        <v>356</v>
      </c>
      <c r="G181">
        <v>1</v>
      </c>
      <c r="H181" s="110" t="s">
        <v>189</v>
      </c>
    </row>
    <row r="182" spans="1:8" ht="15.75" x14ac:dyDescent="0.25">
      <c r="A182" t="s">
        <v>358</v>
      </c>
      <c r="B182" s="117">
        <v>0.03</v>
      </c>
      <c r="C182" s="117">
        <v>2E-3</v>
      </c>
      <c r="D182" s="117">
        <v>2.8000000000000001E-2</v>
      </c>
      <c r="F182" s="111" t="s">
        <v>356</v>
      </c>
      <c r="G182">
        <v>0.23</v>
      </c>
      <c r="H182" s="110" t="s">
        <v>189</v>
      </c>
    </row>
    <row r="183" spans="1:8" ht="15.75" x14ac:dyDescent="0.25">
      <c r="A183" t="s">
        <v>359</v>
      </c>
      <c r="B183" s="117">
        <v>1.9E-2</v>
      </c>
      <c r="C183" s="115">
        <v>0</v>
      </c>
      <c r="D183" s="117">
        <v>1.9E-2</v>
      </c>
      <c r="F183" s="111" t="s">
        <v>356</v>
      </c>
      <c r="G183">
        <v>0.14000000000000001</v>
      </c>
      <c r="H183" s="110" t="s">
        <v>189</v>
      </c>
    </row>
    <row r="184" spans="1:8" ht="15.75" x14ac:dyDescent="0.25">
      <c r="A184" t="s">
        <v>360</v>
      </c>
      <c r="B184" s="117">
        <v>8.8999999999999996E-2</v>
      </c>
      <c r="C184" s="117">
        <v>6.8000000000000005E-2</v>
      </c>
      <c r="D184" s="117">
        <v>2.1000000000000001E-2</v>
      </c>
      <c r="F184" s="111" t="s">
        <v>356</v>
      </c>
      <c r="G184">
        <v>0.93</v>
      </c>
      <c r="H184" s="110" t="s">
        <v>189</v>
      </c>
    </row>
    <row r="185" spans="1:8" ht="15.75" x14ac:dyDescent="0.25">
      <c r="A185" t="s">
        <v>361</v>
      </c>
      <c r="B185" s="117">
        <v>2.4E-2</v>
      </c>
      <c r="C185" s="115">
        <v>0</v>
      </c>
      <c r="D185" s="117">
        <v>2.4E-2</v>
      </c>
      <c r="F185" s="111" t="s">
        <v>356</v>
      </c>
      <c r="G185">
        <v>0.18</v>
      </c>
      <c r="H185" s="110" t="s">
        <v>189</v>
      </c>
    </row>
    <row r="186" spans="1:8" ht="15.75" x14ac:dyDescent="0.25">
      <c r="A186" t="s">
        <v>362</v>
      </c>
      <c r="B186" s="117">
        <v>0.104</v>
      </c>
      <c r="C186" s="117">
        <v>7.0999999999999994E-2</v>
      </c>
      <c r="D186" s="117">
        <v>3.2000000000000001E-2</v>
      </c>
      <c r="F186" s="111" t="s">
        <v>356</v>
      </c>
      <c r="G186">
        <v>1.24</v>
      </c>
      <c r="H186" s="110" t="s">
        <v>189</v>
      </c>
    </row>
    <row r="187" spans="1:8" ht="15.75" x14ac:dyDescent="0.25">
      <c r="A187" t="s">
        <v>363</v>
      </c>
      <c r="B187" s="117">
        <v>0.123</v>
      </c>
      <c r="C187" s="117">
        <v>9.2999999999999999E-2</v>
      </c>
      <c r="D187" s="117">
        <v>0.03</v>
      </c>
      <c r="F187" s="111" t="s">
        <v>356</v>
      </c>
      <c r="G187">
        <v>1.44</v>
      </c>
      <c r="H187" s="110" t="s">
        <v>189</v>
      </c>
    </row>
    <row r="188" spans="1:8" ht="15.75" x14ac:dyDescent="0.25">
      <c r="A188" t="s">
        <v>364</v>
      </c>
      <c r="B188" s="117">
        <v>1.9E-2</v>
      </c>
      <c r="C188" s="117">
        <v>2E-3</v>
      </c>
      <c r="D188" s="117">
        <v>1.7000000000000001E-2</v>
      </c>
      <c r="F188" s="111" t="s">
        <v>356</v>
      </c>
      <c r="G188">
        <v>1.44</v>
      </c>
      <c r="H188" s="110" t="s">
        <v>189</v>
      </c>
    </row>
    <row r="189" spans="1:8" ht="15.75" x14ac:dyDescent="0.25">
      <c r="A189" t="s">
        <v>365</v>
      </c>
      <c r="B189" s="117">
        <v>4.5999999999999999E-2</v>
      </c>
      <c r="C189" s="117">
        <v>8.0000000000000002E-3</v>
      </c>
      <c r="D189" s="117">
        <v>3.7999999999999999E-2</v>
      </c>
      <c r="F189" s="111" t="s">
        <v>356</v>
      </c>
      <c r="G189">
        <v>1.89</v>
      </c>
      <c r="H189" s="110" t="s">
        <v>189</v>
      </c>
    </row>
    <row r="190" spans="1:8" ht="15.75" x14ac:dyDescent="0.25">
      <c r="A190" t="s">
        <v>366</v>
      </c>
      <c r="B190" s="115">
        <v>0</v>
      </c>
      <c r="C190" s="115">
        <v>0</v>
      </c>
      <c r="D190" s="115">
        <v>0</v>
      </c>
      <c r="F190" s="111" t="s">
        <v>356</v>
      </c>
      <c r="G190">
        <v>0.57999999999999996</v>
      </c>
      <c r="H190" s="110" t="s">
        <v>189</v>
      </c>
    </row>
    <row r="191" spans="1:8" ht="15.75" x14ac:dyDescent="0.25">
      <c r="A191" t="s">
        <v>367</v>
      </c>
      <c r="B191" s="117">
        <v>0.12</v>
      </c>
      <c r="C191" s="115">
        <v>0</v>
      </c>
      <c r="D191" s="117">
        <v>0.12</v>
      </c>
      <c r="F191" s="111" t="s">
        <v>356</v>
      </c>
      <c r="G191">
        <v>0.87</v>
      </c>
      <c r="H191" s="110" t="s">
        <v>189</v>
      </c>
    </row>
    <row r="192" spans="1:8" ht="15.75" x14ac:dyDescent="0.25">
      <c r="A192" t="s">
        <v>368</v>
      </c>
      <c r="B192" s="115">
        <v>0</v>
      </c>
      <c r="C192" s="115">
        <v>0</v>
      </c>
      <c r="D192" s="115">
        <v>0</v>
      </c>
      <c r="F192" s="111" t="s">
        <v>356</v>
      </c>
      <c r="G192">
        <v>0.69</v>
      </c>
      <c r="H192" s="110" t="s">
        <v>189</v>
      </c>
    </row>
    <row r="193" spans="1:8" ht="15.75" x14ac:dyDescent="0.25">
      <c r="A193" t="s">
        <v>369</v>
      </c>
      <c r="B193" s="115">
        <v>0</v>
      </c>
      <c r="C193" s="115">
        <v>0</v>
      </c>
      <c r="D193" s="115">
        <v>0</v>
      </c>
      <c r="F193" s="111" t="s">
        <v>356</v>
      </c>
      <c r="G193">
        <v>0.51</v>
      </c>
      <c r="H193" s="110" t="s">
        <v>189</v>
      </c>
    </row>
    <row r="194" spans="1:8" ht="39.950000000000003" customHeight="1" x14ac:dyDescent="0.3">
      <c r="A194" s="114" t="s">
        <v>370</v>
      </c>
      <c r="B194" s="202" t="s">
        <v>182</v>
      </c>
      <c r="C194" s="201"/>
      <c r="D194" s="201"/>
      <c r="E194" s="201"/>
      <c r="F194" s="201"/>
    </row>
    <row r="195" spans="1:8" x14ac:dyDescent="0.25">
      <c r="A195" s="113"/>
      <c r="B195" s="113" t="s">
        <v>183</v>
      </c>
      <c r="C195" s="113" t="s">
        <v>184</v>
      </c>
      <c r="D195" s="113" t="s">
        <v>185</v>
      </c>
      <c r="E195" s="113" t="s">
        <v>31</v>
      </c>
      <c r="F195" s="113" t="s">
        <v>32</v>
      </c>
      <c r="G195" s="113" t="s">
        <v>187</v>
      </c>
    </row>
    <row r="196" spans="1:8" ht="15.75" x14ac:dyDescent="0.25">
      <c r="A196" t="s">
        <v>371</v>
      </c>
      <c r="B196" s="117">
        <v>1.9E-2</v>
      </c>
      <c r="C196" s="117">
        <v>1.4E-2</v>
      </c>
      <c r="D196" s="117">
        <v>5.0000000000000001E-3</v>
      </c>
      <c r="F196" s="111" t="s">
        <v>356</v>
      </c>
      <c r="G196">
        <v>0.2</v>
      </c>
      <c r="H196" s="110" t="s">
        <v>189</v>
      </c>
    </row>
    <row r="197" spans="1:8" ht="15.75" x14ac:dyDescent="0.25">
      <c r="A197" t="s">
        <v>372</v>
      </c>
      <c r="B197" s="117">
        <v>3.0000000000000001E-3</v>
      </c>
      <c r="C197" s="115">
        <v>0</v>
      </c>
      <c r="D197" s="117">
        <v>3.0000000000000001E-3</v>
      </c>
      <c r="F197" s="111" t="s">
        <v>356</v>
      </c>
      <c r="G197">
        <v>0.2</v>
      </c>
      <c r="H197" s="110" t="s">
        <v>189</v>
      </c>
    </row>
    <row r="198" spans="1:8" ht="15.75" x14ac:dyDescent="0.25">
      <c r="A198" t="s">
        <v>373</v>
      </c>
      <c r="B198" s="117">
        <v>6.0000000000000001E-3</v>
      </c>
      <c r="C198" s="115">
        <v>0</v>
      </c>
      <c r="D198" s="117">
        <v>6.0000000000000001E-3</v>
      </c>
      <c r="F198" s="111" t="s">
        <v>356</v>
      </c>
      <c r="G198">
        <v>0.09</v>
      </c>
      <c r="H198" s="110" t="s">
        <v>189</v>
      </c>
    </row>
    <row r="199" spans="1:8" ht="15.75" x14ac:dyDescent="0.25">
      <c r="A199" t="s">
        <v>374</v>
      </c>
      <c r="B199" s="117">
        <v>0.88800000000000001</v>
      </c>
      <c r="C199" s="117">
        <v>0.67600000000000005</v>
      </c>
      <c r="D199" s="117">
        <v>0.21199999999999999</v>
      </c>
      <c r="F199" s="111" t="s">
        <v>329</v>
      </c>
      <c r="G199">
        <v>9.65</v>
      </c>
      <c r="H199" s="110" t="s">
        <v>189</v>
      </c>
    </row>
    <row r="200" spans="1:8" ht="15.75" x14ac:dyDescent="0.25">
      <c r="A200" t="s">
        <v>375</v>
      </c>
      <c r="B200" s="117">
        <v>0.13300000000000001</v>
      </c>
      <c r="C200" s="117">
        <v>0.01</v>
      </c>
      <c r="D200" s="117">
        <v>0.123</v>
      </c>
      <c r="F200" s="111" t="s">
        <v>329</v>
      </c>
      <c r="G200">
        <v>9.65</v>
      </c>
      <c r="H200" s="110" t="s">
        <v>189</v>
      </c>
    </row>
    <row r="201" spans="1:8" ht="15.75" x14ac:dyDescent="0.25">
      <c r="A201" t="s">
        <v>376</v>
      </c>
      <c r="B201" s="117">
        <v>0.29299999999999998</v>
      </c>
      <c r="C201" s="115">
        <v>0</v>
      </c>
      <c r="D201" s="117">
        <v>0.29299999999999998</v>
      </c>
      <c r="F201" s="111" t="s">
        <v>329</v>
      </c>
      <c r="G201">
        <v>4.1900000000000004</v>
      </c>
      <c r="H201" s="110" t="s">
        <v>189</v>
      </c>
    </row>
    <row r="202" spans="1:8" ht="39.950000000000003" customHeight="1" x14ac:dyDescent="0.3">
      <c r="A202" s="114" t="s">
        <v>377</v>
      </c>
      <c r="B202" s="202" t="s">
        <v>182</v>
      </c>
      <c r="C202" s="201"/>
      <c r="D202" s="201"/>
      <c r="E202" s="201"/>
      <c r="F202" s="201"/>
    </row>
    <row r="203" spans="1:8" x14ac:dyDescent="0.25">
      <c r="A203" s="113"/>
      <c r="B203" s="113" t="s">
        <v>183</v>
      </c>
      <c r="C203" s="113" t="s">
        <v>184</v>
      </c>
      <c r="D203" s="113" t="s">
        <v>185</v>
      </c>
      <c r="E203" s="113" t="s">
        <v>31</v>
      </c>
      <c r="F203" s="113" t="s">
        <v>32</v>
      </c>
      <c r="G203" s="113" t="s">
        <v>187</v>
      </c>
    </row>
    <row r="204" spans="1:8" ht="15.75" x14ac:dyDescent="0.25">
      <c r="A204" t="s">
        <v>378</v>
      </c>
      <c r="B204" s="117">
        <v>0.182</v>
      </c>
      <c r="C204" s="112">
        <v>0.16</v>
      </c>
      <c r="D204" s="117">
        <v>2.1999999999999999E-2</v>
      </c>
      <c r="F204" s="111" t="s">
        <v>356</v>
      </c>
      <c r="G204">
        <v>1.02</v>
      </c>
      <c r="H204" s="110" t="s">
        <v>189</v>
      </c>
    </row>
    <row r="205" spans="1:8" ht="15.75" x14ac:dyDescent="0.25">
      <c r="A205" t="s">
        <v>379</v>
      </c>
      <c r="B205" s="117">
        <v>0.23400000000000001</v>
      </c>
      <c r="C205" s="117">
        <v>0.20200000000000001</v>
      </c>
      <c r="D205" s="117">
        <v>3.2000000000000001E-2</v>
      </c>
      <c r="F205" s="111" t="s">
        <v>356</v>
      </c>
      <c r="G205">
        <v>1.52</v>
      </c>
      <c r="H205" s="110" t="s">
        <v>189</v>
      </c>
    </row>
    <row r="206" spans="1:8" ht="15.75" x14ac:dyDescent="0.25">
      <c r="A206" t="s">
        <v>380</v>
      </c>
      <c r="B206" s="117">
        <v>0.17199999999999999</v>
      </c>
      <c r="C206" s="117">
        <v>0.152</v>
      </c>
      <c r="D206" s="117">
        <v>2.1000000000000001E-2</v>
      </c>
      <c r="F206" s="111" t="s">
        <v>356</v>
      </c>
      <c r="G206">
        <v>1.01</v>
      </c>
      <c r="H206" s="110" t="s">
        <v>189</v>
      </c>
    </row>
    <row r="207" spans="1:8" ht="15.75" x14ac:dyDescent="0.25">
      <c r="A207" t="s">
        <v>381</v>
      </c>
      <c r="B207" s="117">
        <v>0.157</v>
      </c>
      <c r="C207" s="117">
        <v>0.14000000000000001</v>
      </c>
      <c r="D207" s="117">
        <v>1.7999999999999999E-2</v>
      </c>
      <c r="F207" s="111" t="s">
        <v>356</v>
      </c>
      <c r="G207">
        <v>0.91</v>
      </c>
      <c r="H207" s="110" t="s">
        <v>189</v>
      </c>
    </row>
    <row r="208" spans="1:8" ht="39.950000000000003" customHeight="1" x14ac:dyDescent="0.3">
      <c r="A208" s="114" t="s">
        <v>382</v>
      </c>
      <c r="B208" s="202" t="s">
        <v>182</v>
      </c>
      <c r="C208" s="201"/>
      <c r="D208" s="201"/>
      <c r="E208" s="201"/>
      <c r="F208" s="201"/>
    </row>
    <row r="209" spans="1:8" x14ac:dyDescent="0.25">
      <c r="A209" s="113"/>
      <c r="B209" s="113" t="s">
        <v>183</v>
      </c>
      <c r="C209" s="113" t="s">
        <v>184</v>
      </c>
      <c r="D209" s="113" t="s">
        <v>185</v>
      </c>
      <c r="E209" s="113" t="s">
        <v>31</v>
      </c>
      <c r="F209" s="113" t="s">
        <v>32</v>
      </c>
      <c r="G209" s="113" t="s">
        <v>187</v>
      </c>
    </row>
    <row r="210" spans="1:8" ht="15.75" x14ac:dyDescent="0.25">
      <c r="A210" t="s">
        <v>383</v>
      </c>
      <c r="B210" s="117">
        <v>2E-3</v>
      </c>
      <c r="C210" s="115">
        <v>0</v>
      </c>
      <c r="D210" s="117">
        <v>2E-3</v>
      </c>
      <c r="F210" s="111" t="s">
        <v>329</v>
      </c>
      <c r="G210">
        <v>0.03</v>
      </c>
      <c r="H210" s="110" t="s">
        <v>189</v>
      </c>
    </row>
    <row r="211" spans="1:8" ht="15.75" x14ac:dyDescent="0.25">
      <c r="A211" t="s">
        <v>384</v>
      </c>
      <c r="B211" s="117">
        <v>7.2999999999999995E-2</v>
      </c>
      <c r="C211" s="117">
        <v>5.6000000000000001E-2</v>
      </c>
      <c r="D211" s="117">
        <v>1.7000000000000001E-2</v>
      </c>
      <c r="F211" s="111" t="s">
        <v>329</v>
      </c>
      <c r="G211">
        <v>0.78</v>
      </c>
      <c r="H211" s="110" t="s">
        <v>189</v>
      </c>
    </row>
    <row r="212" spans="1:8" ht="15.75" x14ac:dyDescent="0.25">
      <c r="A212" t="s">
        <v>385</v>
      </c>
      <c r="B212" s="117">
        <v>1.0999999999999999E-2</v>
      </c>
      <c r="C212" s="115">
        <v>0</v>
      </c>
      <c r="D212" s="117">
        <v>1.0999999999999999E-2</v>
      </c>
      <c r="F212" s="111" t="s">
        <v>329</v>
      </c>
      <c r="G212">
        <v>0.16</v>
      </c>
      <c r="H212" s="110" t="s">
        <v>189</v>
      </c>
    </row>
    <row r="213" spans="1:8" ht="15.75" x14ac:dyDescent="0.25">
      <c r="A213" t="s">
        <v>386</v>
      </c>
      <c r="B213" s="117">
        <v>0.14699999999999999</v>
      </c>
      <c r="C213" s="117">
        <v>0.113</v>
      </c>
      <c r="D213" s="117">
        <v>3.4000000000000002E-2</v>
      </c>
      <c r="F213" s="111" t="s">
        <v>329</v>
      </c>
      <c r="G213">
        <v>1.64</v>
      </c>
      <c r="H213" s="110" t="s">
        <v>189</v>
      </c>
    </row>
    <row r="214" spans="1:8" ht="15.75" x14ac:dyDescent="0.25">
      <c r="A214" t="s">
        <v>387</v>
      </c>
      <c r="B214" s="117">
        <v>5.1999999999999998E-2</v>
      </c>
      <c r="C214" s="115">
        <v>0</v>
      </c>
      <c r="D214" s="117">
        <v>5.1999999999999998E-2</v>
      </c>
      <c r="F214" s="111" t="s">
        <v>329</v>
      </c>
      <c r="G214">
        <v>0.74</v>
      </c>
      <c r="H214" s="110" t="s">
        <v>189</v>
      </c>
    </row>
    <row r="215" spans="1:8" ht="39.950000000000003" customHeight="1" x14ac:dyDescent="0.3">
      <c r="A215" s="114" t="s">
        <v>388</v>
      </c>
      <c r="B215" s="202" t="s">
        <v>182</v>
      </c>
      <c r="C215" s="201"/>
      <c r="D215" s="201"/>
      <c r="E215" s="201"/>
      <c r="F215" s="201"/>
    </row>
    <row r="216" spans="1:8" x14ac:dyDescent="0.25">
      <c r="A216" s="113"/>
      <c r="B216" s="113" t="s">
        <v>183</v>
      </c>
      <c r="C216" s="113" t="s">
        <v>184</v>
      </c>
      <c r="D216" s="113" t="s">
        <v>185</v>
      </c>
      <c r="E216" s="113" t="s">
        <v>31</v>
      </c>
      <c r="F216" s="113" t="s">
        <v>32</v>
      </c>
      <c r="G216" s="113" t="s">
        <v>187</v>
      </c>
    </row>
    <row r="217" spans="1:8" ht="15.75" x14ac:dyDescent="0.25">
      <c r="A217" t="s">
        <v>389</v>
      </c>
      <c r="B217" s="117">
        <v>0.123</v>
      </c>
      <c r="C217" s="117">
        <v>9.2999999999999999E-2</v>
      </c>
      <c r="D217" s="117">
        <v>0.03</v>
      </c>
      <c r="F217" s="111" t="s">
        <v>356</v>
      </c>
      <c r="G217">
        <v>1.25</v>
      </c>
      <c r="H217" s="110" t="s">
        <v>189</v>
      </c>
    </row>
    <row r="218" spans="1:8" ht="15.75" x14ac:dyDescent="0.25">
      <c r="A218" t="s">
        <v>390</v>
      </c>
      <c r="B218" s="117">
        <v>9.1999999999999998E-2</v>
      </c>
      <c r="C218" s="115">
        <v>0</v>
      </c>
      <c r="D218" s="117">
        <v>9.1999999999999998E-2</v>
      </c>
      <c r="F218" s="111" t="s">
        <v>329</v>
      </c>
      <c r="G218">
        <v>1.32</v>
      </c>
      <c r="H218" s="110" t="s">
        <v>189</v>
      </c>
    </row>
    <row r="219" spans="1:8" ht="15.75" x14ac:dyDescent="0.25">
      <c r="A219" t="s">
        <v>374</v>
      </c>
      <c r="B219" s="117">
        <v>0.29499999999999998</v>
      </c>
      <c r="C219" s="117">
        <v>0.223</v>
      </c>
      <c r="D219" s="117">
        <v>7.1999999999999995E-2</v>
      </c>
      <c r="F219" s="111" t="s">
        <v>329</v>
      </c>
      <c r="G219">
        <v>3</v>
      </c>
      <c r="H219" s="110" t="s">
        <v>189</v>
      </c>
    </row>
    <row r="220" spans="1:8" ht="39.950000000000003" customHeight="1" x14ac:dyDescent="0.3">
      <c r="A220" s="114" t="s">
        <v>391</v>
      </c>
      <c r="B220" s="202" t="s">
        <v>182</v>
      </c>
      <c r="C220" s="201"/>
      <c r="D220" s="201"/>
      <c r="E220" s="201"/>
      <c r="F220" s="201"/>
    </row>
    <row r="221" spans="1:8" x14ac:dyDescent="0.25">
      <c r="A221" s="113"/>
      <c r="B221" s="113" t="s">
        <v>183</v>
      </c>
      <c r="C221" s="113" t="s">
        <v>184</v>
      </c>
      <c r="D221" s="113" t="s">
        <v>185</v>
      </c>
      <c r="E221" s="113" t="s">
        <v>31</v>
      </c>
      <c r="F221" s="113" t="s">
        <v>32</v>
      </c>
      <c r="G221" s="113" t="s">
        <v>187</v>
      </c>
    </row>
    <row r="222" spans="1:8" ht="15.75" x14ac:dyDescent="0.25">
      <c r="A222" t="s">
        <v>392</v>
      </c>
      <c r="B222" s="117">
        <v>1.42</v>
      </c>
      <c r="C222" s="117">
        <v>1.085</v>
      </c>
      <c r="D222" s="117">
        <v>0.33500000000000002</v>
      </c>
      <c r="F222" s="111" t="s">
        <v>356</v>
      </c>
      <c r="G222">
        <v>14.82</v>
      </c>
      <c r="H222" s="110" t="s">
        <v>189</v>
      </c>
    </row>
    <row r="223" spans="1:8" ht="39.950000000000003" customHeight="1" x14ac:dyDescent="0.4">
      <c r="A223" s="203" t="s">
        <v>393</v>
      </c>
      <c r="B223" s="201"/>
      <c r="C223" s="201"/>
      <c r="D223" s="201"/>
      <c r="E223" s="201"/>
      <c r="F223" s="201"/>
      <c r="G223" s="201"/>
      <c r="H223" s="201"/>
    </row>
    <row r="224" spans="1:8" ht="39.950000000000003" customHeight="1" x14ac:dyDescent="0.3">
      <c r="A224" s="114" t="s">
        <v>394</v>
      </c>
      <c r="B224" s="202" t="s">
        <v>182</v>
      </c>
      <c r="C224" s="201"/>
      <c r="D224" s="201"/>
      <c r="E224" s="201"/>
      <c r="F224" s="201"/>
    </row>
    <row r="225" spans="1:8" x14ac:dyDescent="0.25">
      <c r="A225" s="113"/>
      <c r="B225" s="113" t="s">
        <v>183</v>
      </c>
      <c r="C225" s="113" t="s">
        <v>184</v>
      </c>
      <c r="D225" s="113" t="s">
        <v>185</v>
      </c>
      <c r="E225" s="113" t="s">
        <v>31</v>
      </c>
      <c r="F225" s="113" t="s">
        <v>32</v>
      </c>
      <c r="G225" s="113" t="s">
        <v>187</v>
      </c>
    </row>
    <row r="226" spans="1:8" ht="15.75" x14ac:dyDescent="0.25">
      <c r="A226" t="s">
        <v>395</v>
      </c>
      <c r="B226" s="117">
        <v>1.3260000000000001</v>
      </c>
      <c r="C226" s="117">
        <v>1.0049999999999999</v>
      </c>
      <c r="D226" s="117">
        <v>0.32100000000000001</v>
      </c>
      <c r="F226" s="111" t="s">
        <v>396</v>
      </c>
      <c r="G226">
        <v>14.5</v>
      </c>
      <c r="H226" s="110" t="s">
        <v>189</v>
      </c>
    </row>
    <row r="227" spans="1:8" ht="15.75" x14ac:dyDescent="0.25">
      <c r="A227" t="s">
        <v>397</v>
      </c>
      <c r="B227" s="117">
        <v>0.36299999999999999</v>
      </c>
      <c r="C227" s="117">
        <v>0.27500000000000002</v>
      </c>
      <c r="D227" s="117">
        <v>8.7999999999999995E-2</v>
      </c>
      <c r="F227" s="111" t="s">
        <v>396</v>
      </c>
      <c r="G227">
        <v>4</v>
      </c>
      <c r="H227" s="110" t="s">
        <v>189</v>
      </c>
    </row>
    <row r="228" spans="1:8" ht="15.75" x14ac:dyDescent="0.25">
      <c r="A228" t="s">
        <v>398</v>
      </c>
      <c r="B228" s="117">
        <v>8.5000000000000006E-2</v>
      </c>
      <c r="C228" s="117">
        <v>6.7000000000000004E-2</v>
      </c>
      <c r="D228" s="117">
        <v>2.1000000000000001E-2</v>
      </c>
      <c r="F228" s="111" t="s">
        <v>396</v>
      </c>
      <c r="G228">
        <v>0.9</v>
      </c>
      <c r="H228" s="110" t="s">
        <v>189</v>
      </c>
    </row>
    <row r="229" spans="1:8" ht="15.75" x14ac:dyDescent="0.25">
      <c r="A229" t="s">
        <v>399</v>
      </c>
      <c r="B229" s="117">
        <v>0.25600000000000001</v>
      </c>
      <c r="C229" s="117">
        <v>0.19400000000000001</v>
      </c>
      <c r="D229" s="117">
        <v>6.2E-2</v>
      </c>
      <c r="F229" s="111" t="s">
        <v>396</v>
      </c>
      <c r="G229">
        <v>2.8</v>
      </c>
      <c r="H229" s="110" t="s">
        <v>189</v>
      </c>
    </row>
    <row r="230" spans="1:8" ht="15.75" x14ac:dyDescent="0.25">
      <c r="A230" t="s">
        <v>400</v>
      </c>
      <c r="B230" s="117">
        <v>0.105</v>
      </c>
      <c r="C230" s="117">
        <v>0.08</v>
      </c>
      <c r="D230" s="117">
        <v>2.5000000000000001E-2</v>
      </c>
      <c r="F230" s="111" t="s">
        <v>396</v>
      </c>
      <c r="G230">
        <v>1.1000000000000001</v>
      </c>
      <c r="H230" s="110" t="s">
        <v>189</v>
      </c>
    </row>
    <row r="231" spans="1:8" ht="15.75" x14ac:dyDescent="0.25">
      <c r="A231" t="s">
        <v>401</v>
      </c>
      <c r="B231" s="117">
        <v>8.7999999999999995E-2</v>
      </c>
      <c r="C231" s="117">
        <v>6.7000000000000004E-2</v>
      </c>
      <c r="D231" s="117">
        <v>2.1000000000000001E-2</v>
      </c>
      <c r="F231" s="111" t="s">
        <v>396</v>
      </c>
      <c r="G231">
        <v>1</v>
      </c>
      <c r="H231" s="110" t="s">
        <v>189</v>
      </c>
    </row>
    <row r="232" spans="1:8" ht="39.950000000000003" customHeight="1" x14ac:dyDescent="0.3">
      <c r="A232" s="114" t="s">
        <v>402</v>
      </c>
      <c r="B232" s="202" t="s">
        <v>182</v>
      </c>
      <c r="C232" s="201"/>
      <c r="D232" s="201"/>
      <c r="E232" s="201"/>
      <c r="F232" s="201"/>
    </row>
    <row r="233" spans="1:8" x14ac:dyDescent="0.25">
      <c r="A233" s="113"/>
      <c r="B233" s="113" t="s">
        <v>183</v>
      </c>
      <c r="C233" s="113" t="s">
        <v>184</v>
      </c>
      <c r="D233" s="113" t="s">
        <v>185</v>
      </c>
      <c r="E233" s="113" t="s">
        <v>31</v>
      </c>
      <c r="F233" s="113" t="s">
        <v>32</v>
      </c>
      <c r="G233" s="113" t="s">
        <v>187</v>
      </c>
    </row>
    <row r="234" spans="1:8" ht="15.75" x14ac:dyDescent="0.25">
      <c r="A234" t="s">
        <v>403</v>
      </c>
      <c r="B234" s="117">
        <v>0.21199999999999999</v>
      </c>
      <c r="C234" s="117">
        <v>0.161</v>
      </c>
      <c r="D234" s="117">
        <v>5.0999999999999997E-2</v>
      </c>
      <c r="F234" s="111" t="s">
        <v>396</v>
      </c>
      <c r="G234">
        <v>2.2999999999999998</v>
      </c>
      <c r="H234" s="110" t="s">
        <v>189</v>
      </c>
    </row>
    <row r="235" spans="1:8" ht="15.75" x14ac:dyDescent="0.25">
      <c r="A235" t="s">
        <v>404</v>
      </c>
      <c r="B235" s="117">
        <v>0.122</v>
      </c>
      <c r="C235" s="117">
        <v>9.2999999999999999E-2</v>
      </c>
      <c r="D235" s="117">
        <v>2.9000000000000001E-2</v>
      </c>
      <c r="F235" s="111" t="s">
        <v>396</v>
      </c>
      <c r="G235">
        <v>1.3</v>
      </c>
      <c r="H235" s="110" t="s">
        <v>189</v>
      </c>
    </row>
    <row r="236" spans="1:8" ht="15.75" x14ac:dyDescent="0.25">
      <c r="A236" t="s">
        <v>398</v>
      </c>
      <c r="B236" s="117">
        <v>0.109</v>
      </c>
      <c r="C236" s="117">
        <v>8.3000000000000004E-2</v>
      </c>
      <c r="D236" s="117">
        <v>2.5999999999999999E-2</v>
      </c>
      <c r="F236" s="111" t="s">
        <v>396</v>
      </c>
      <c r="G236">
        <v>1.2</v>
      </c>
      <c r="H236" s="110" t="s">
        <v>189</v>
      </c>
    </row>
    <row r="237" spans="1:8" ht="15.75" x14ac:dyDescent="0.25">
      <c r="A237" t="s">
        <v>405</v>
      </c>
      <c r="B237" s="117">
        <v>0.121</v>
      </c>
      <c r="C237" s="117">
        <v>9.1999999999999998E-2</v>
      </c>
      <c r="D237" s="117">
        <v>2.9000000000000001E-2</v>
      </c>
      <c r="F237" s="111" t="s">
        <v>396</v>
      </c>
      <c r="G237">
        <v>1.3</v>
      </c>
      <c r="H237" s="110" t="s">
        <v>189</v>
      </c>
    </row>
    <row r="238" spans="1:8" ht="39.950000000000003" customHeight="1" x14ac:dyDescent="0.3">
      <c r="A238" s="114" t="s">
        <v>406</v>
      </c>
      <c r="B238" s="202" t="s">
        <v>182</v>
      </c>
      <c r="C238" s="201"/>
      <c r="D238" s="201"/>
      <c r="E238" s="201"/>
      <c r="F238" s="201"/>
    </row>
    <row r="239" spans="1:8" x14ac:dyDescent="0.25">
      <c r="A239" s="113"/>
      <c r="B239" s="113" t="s">
        <v>183</v>
      </c>
      <c r="C239" s="113" t="s">
        <v>184</v>
      </c>
      <c r="D239" s="113" t="s">
        <v>185</v>
      </c>
      <c r="E239" s="113" t="s">
        <v>31</v>
      </c>
      <c r="F239" s="113" t="s">
        <v>32</v>
      </c>
      <c r="G239" s="113" t="s">
        <v>187</v>
      </c>
    </row>
    <row r="240" spans="1:8" ht="15.75" x14ac:dyDescent="0.25">
      <c r="A240" t="s">
        <v>407</v>
      </c>
      <c r="B240" s="117">
        <v>3.1E-2</v>
      </c>
      <c r="C240" s="117">
        <v>2.3E-2</v>
      </c>
      <c r="D240" s="117">
        <v>8.0000000000000002E-3</v>
      </c>
      <c r="F240" s="111" t="s">
        <v>396</v>
      </c>
      <c r="G240">
        <v>0.34</v>
      </c>
      <c r="H240" s="110" t="s">
        <v>189</v>
      </c>
    </row>
    <row r="241" spans="1:8" ht="15.75" x14ac:dyDescent="0.25">
      <c r="A241" t="s">
        <v>408</v>
      </c>
      <c r="B241" s="117">
        <v>2.1000000000000001E-2</v>
      </c>
      <c r="C241" s="117">
        <v>1.6E-2</v>
      </c>
      <c r="D241" s="117">
        <v>5.0000000000000001E-3</v>
      </c>
      <c r="F241" s="111" t="s">
        <v>396</v>
      </c>
      <c r="G241">
        <v>0.23</v>
      </c>
      <c r="H241" s="110" t="s">
        <v>189</v>
      </c>
    </row>
    <row r="242" spans="1:8" ht="15.75" x14ac:dyDescent="0.25">
      <c r="A242" t="s">
        <v>409</v>
      </c>
      <c r="B242" s="117">
        <v>4.1000000000000002E-2</v>
      </c>
      <c r="C242" s="117">
        <v>3.1E-2</v>
      </c>
      <c r="D242" s="117">
        <v>0.01</v>
      </c>
      <c r="F242" s="111" t="s">
        <v>396</v>
      </c>
      <c r="G242">
        <v>0.45</v>
      </c>
      <c r="H242" s="110" t="s">
        <v>189</v>
      </c>
    </row>
    <row r="243" spans="1:8" ht="15.75" x14ac:dyDescent="0.25">
      <c r="A243" t="s">
        <v>410</v>
      </c>
      <c r="B243" s="117">
        <v>7.0000000000000001E-3</v>
      </c>
      <c r="C243" s="117">
        <v>5.0000000000000001E-3</v>
      </c>
      <c r="D243" s="117">
        <v>2E-3</v>
      </c>
      <c r="F243" s="111" t="s">
        <v>396</v>
      </c>
      <c r="G243">
        <v>7.0000000000000007E-2</v>
      </c>
      <c r="H243" s="110" t="s">
        <v>189</v>
      </c>
    </row>
    <row r="244" spans="1:8" ht="15.75" x14ac:dyDescent="0.25">
      <c r="A244" t="s">
        <v>411</v>
      </c>
      <c r="B244" s="117">
        <v>7.0000000000000001E-3</v>
      </c>
      <c r="C244" s="117">
        <v>5.0000000000000001E-3</v>
      </c>
      <c r="D244" s="117">
        <v>2E-3</v>
      </c>
      <c r="F244" s="111" t="s">
        <v>396</v>
      </c>
      <c r="G244">
        <v>7.0000000000000007E-2</v>
      </c>
      <c r="H244" s="110" t="s">
        <v>189</v>
      </c>
    </row>
    <row r="245" spans="1:8" ht="15.75" x14ac:dyDescent="0.25">
      <c r="A245" t="s">
        <v>412</v>
      </c>
      <c r="B245" s="117">
        <v>2.1999999999999999E-2</v>
      </c>
      <c r="C245" s="117">
        <v>1.7999999999999999E-2</v>
      </c>
      <c r="D245" s="117">
        <v>4.0000000000000001E-3</v>
      </c>
      <c r="F245" s="111" t="s">
        <v>396</v>
      </c>
      <c r="G245">
        <v>0.23</v>
      </c>
      <c r="H245" s="110" t="s">
        <v>189</v>
      </c>
    </row>
    <row r="246" spans="1:8" ht="39.950000000000003" customHeight="1" x14ac:dyDescent="0.3">
      <c r="A246" s="114" t="s">
        <v>413</v>
      </c>
      <c r="B246" s="202" t="s">
        <v>182</v>
      </c>
      <c r="C246" s="201"/>
      <c r="D246" s="201"/>
      <c r="E246" s="201"/>
      <c r="F246" s="201"/>
    </row>
    <row r="247" spans="1:8" x14ac:dyDescent="0.25">
      <c r="A247" s="113"/>
      <c r="B247" s="113" t="s">
        <v>183</v>
      </c>
      <c r="C247" s="113" t="s">
        <v>184</v>
      </c>
      <c r="D247" s="113" t="s">
        <v>185</v>
      </c>
      <c r="E247" s="113" t="s">
        <v>31</v>
      </c>
      <c r="F247" s="113" t="s">
        <v>32</v>
      </c>
      <c r="G247" s="113" t="s">
        <v>187</v>
      </c>
    </row>
    <row r="248" spans="1:8" ht="15.75" x14ac:dyDescent="0.25">
      <c r="A248" t="s">
        <v>414</v>
      </c>
      <c r="B248" s="117">
        <v>2.7E-2</v>
      </c>
      <c r="C248" s="117">
        <v>0.02</v>
      </c>
      <c r="D248" s="117">
        <v>7.0000000000000001E-3</v>
      </c>
      <c r="F248" s="111" t="s">
        <v>396</v>
      </c>
      <c r="G248">
        <v>0.28999999999999998</v>
      </c>
      <c r="H248" s="110" t="s">
        <v>189</v>
      </c>
    </row>
    <row r="249" spans="1:8" ht="15.75" x14ac:dyDescent="0.25">
      <c r="A249" t="s">
        <v>415</v>
      </c>
      <c r="B249" s="117">
        <v>5.3999999999999999E-2</v>
      </c>
      <c r="C249" s="117">
        <v>4.1000000000000002E-2</v>
      </c>
      <c r="D249" s="117">
        <v>1.2999999999999999E-2</v>
      </c>
      <c r="F249" s="111" t="s">
        <v>396</v>
      </c>
      <c r="G249">
        <v>0.57999999999999996</v>
      </c>
      <c r="H249" s="110" t="s">
        <v>189</v>
      </c>
    </row>
    <row r="250" spans="1:8" ht="15.75" x14ac:dyDescent="0.25">
      <c r="A250" t="s">
        <v>416</v>
      </c>
      <c r="B250" s="117">
        <v>5.1999999999999998E-2</v>
      </c>
      <c r="C250" s="117">
        <v>3.9E-2</v>
      </c>
      <c r="D250" s="117">
        <v>1.2999999999999999E-2</v>
      </c>
      <c r="F250" s="111" t="s">
        <v>396</v>
      </c>
      <c r="G250">
        <v>0.56000000000000005</v>
      </c>
      <c r="H250" s="110" t="s">
        <v>189</v>
      </c>
    </row>
    <row r="251" spans="1:8" ht="15.75" x14ac:dyDescent="0.25">
      <c r="A251" t="s">
        <v>417</v>
      </c>
      <c r="B251" s="117">
        <v>3.2000000000000001E-2</v>
      </c>
      <c r="C251" s="117">
        <v>2.4E-2</v>
      </c>
      <c r="D251" s="117">
        <v>8.0000000000000002E-3</v>
      </c>
      <c r="F251" s="111" t="s">
        <v>396</v>
      </c>
      <c r="G251">
        <v>0.35</v>
      </c>
      <c r="H251" s="110" t="s">
        <v>189</v>
      </c>
    </row>
    <row r="252" spans="1:8" ht="15.75" x14ac:dyDescent="0.25">
      <c r="A252" t="s">
        <v>410</v>
      </c>
      <c r="B252" s="117">
        <v>1.2E-2</v>
      </c>
      <c r="C252" s="117">
        <v>0.01</v>
      </c>
      <c r="D252" s="117">
        <v>2E-3</v>
      </c>
      <c r="F252" s="111" t="s">
        <v>396</v>
      </c>
      <c r="G252">
        <v>0.12</v>
      </c>
      <c r="H252" s="110" t="s">
        <v>189</v>
      </c>
    </row>
    <row r="253" spans="1:8" ht="15.75" x14ac:dyDescent="0.25">
      <c r="A253" t="s">
        <v>411</v>
      </c>
      <c r="B253" s="117">
        <v>1.2E-2</v>
      </c>
      <c r="C253" s="117">
        <v>0.01</v>
      </c>
      <c r="D253" s="117">
        <v>2E-3</v>
      </c>
      <c r="F253" s="111" t="s">
        <v>396</v>
      </c>
      <c r="G253">
        <v>0.12</v>
      </c>
      <c r="H253" s="110" t="s">
        <v>189</v>
      </c>
    </row>
    <row r="254" spans="1:8" ht="15.75" x14ac:dyDescent="0.25">
      <c r="A254" t="s">
        <v>412</v>
      </c>
      <c r="B254" s="117">
        <v>3.2000000000000001E-2</v>
      </c>
      <c r="C254" s="117">
        <v>2.5999999999999999E-2</v>
      </c>
      <c r="D254" s="117">
        <v>6.0000000000000001E-3</v>
      </c>
      <c r="F254" s="111" t="s">
        <v>396</v>
      </c>
      <c r="G254">
        <v>0.33</v>
      </c>
      <c r="H254" s="110" t="s">
        <v>189</v>
      </c>
    </row>
    <row r="255" spans="1:8" ht="39.950000000000003" customHeight="1" x14ac:dyDescent="0.3">
      <c r="A255" s="114" t="s">
        <v>418</v>
      </c>
      <c r="B255" s="202" t="s">
        <v>182</v>
      </c>
      <c r="C255" s="201"/>
      <c r="D255" s="201"/>
      <c r="E255" s="201"/>
      <c r="F255" s="201"/>
    </row>
    <row r="256" spans="1:8" x14ac:dyDescent="0.25">
      <c r="A256" s="113"/>
      <c r="B256" s="113" t="s">
        <v>183</v>
      </c>
      <c r="C256" s="113" t="s">
        <v>184</v>
      </c>
      <c r="D256" s="113" t="s">
        <v>185</v>
      </c>
      <c r="E256" s="113" t="s">
        <v>31</v>
      </c>
      <c r="F256" s="113" t="s">
        <v>32</v>
      </c>
      <c r="G256" s="113" t="s">
        <v>187</v>
      </c>
    </row>
    <row r="257" spans="1:8" ht="15.75" x14ac:dyDescent="0.25">
      <c r="A257" t="s">
        <v>419</v>
      </c>
      <c r="B257" s="117">
        <v>1.2E-2</v>
      </c>
      <c r="C257" s="117">
        <v>4.0000000000000001E-3</v>
      </c>
      <c r="D257" s="117">
        <v>8.0000000000000002E-3</v>
      </c>
      <c r="F257" s="111" t="s">
        <v>396</v>
      </c>
      <c r="G257">
        <v>0.1</v>
      </c>
      <c r="H257" s="110" t="s">
        <v>189</v>
      </c>
    </row>
    <row r="258" spans="1:8" ht="15.75" x14ac:dyDescent="0.25">
      <c r="A258" t="s">
        <v>420</v>
      </c>
      <c r="B258" s="117">
        <v>1.7000000000000001E-2</v>
      </c>
      <c r="C258" s="117">
        <v>1.2999999999999999E-2</v>
      </c>
      <c r="D258" s="117">
        <v>4.0000000000000001E-3</v>
      </c>
      <c r="F258" s="111" t="s">
        <v>396</v>
      </c>
      <c r="G258">
        <v>0.19</v>
      </c>
      <c r="H258" s="110" t="s">
        <v>189</v>
      </c>
    </row>
    <row r="259" spans="1:8" ht="15.75" x14ac:dyDescent="0.25">
      <c r="A259" t="s">
        <v>421</v>
      </c>
      <c r="B259" s="117">
        <v>8.9999999999999993E-3</v>
      </c>
      <c r="C259" s="115">
        <v>0</v>
      </c>
      <c r="D259" s="117">
        <v>8.9999999999999993E-3</v>
      </c>
      <c r="F259" s="111" t="s">
        <v>396</v>
      </c>
      <c r="G259">
        <v>7.0000000000000007E-2</v>
      </c>
      <c r="H259" s="110" t="s">
        <v>189</v>
      </c>
    </row>
    <row r="260" spans="1:8" ht="39.950000000000003" customHeight="1" x14ac:dyDescent="0.3">
      <c r="A260" s="114" t="s">
        <v>422</v>
      </c>
      <c r="B260" s="202" t="s">
        <v>182</v>
      </c>
      <c r="C260" s="201"/>
      <c r="D260" s="201"/>
      <c r="E260" s="201"/>
      <c r="F260" s="201"/>
    </row>
    <row r="261" spans="1:8" x14ac:dyDescent="0.25">
      <c r="A261" s="113"/>
      <c r="B261" s="113" t="s">
        <v>183</v>
      </c>
      <c r="C261" s="113" t="s">
        <v>184</v>
      </c>
      <c r="D261" s="113" t="s">
        <v>185</v>
      </c>
      <c r="E261" s="113" t="s">
        <v>31</v>
      </c>
      <c r="F261" s="113" t="s">
        <v>32</v>
      </c>
      <c r="G261" s="113" t="s">
        <v>187</v>
      </c>
    </row>
    <row r="262" spans="1:8" ht="15.75" x14ac:dyDescent="0.25">
      <c r="A262" t="s">
        <v>419</v>
      </c>
      <c r="B262" s="117">
        <v>1.7999999999999999E-2</v>
      </c>
      <c r="C262" s="117">
        <v>5.0000000000000001E-3</v>
      </c>
      <c r="D262" s="117">
        <v>1.2999999999999999E-2</v>
      </c>
      <c r="F262" s="111" t="s">
        <v>396</v>
      </c>
      <c r="G262">
        <v>0.16</v>
      </c>
      <c r="H262" s="110" t="s">
        <v>189</v>
      </c>
    </row>
    <row r="263" spans="1:8" ht="15.75" x14ac:dyDescent="0.25">
      <c r="A263" t="s">
        <v>420</v>
      </c>
      <c r="B263" s="117">
        <v>2.7E-2</v>
      </c>
      <c r="C263" s="117">
        <v>0.02</v>
      </c>
      <c r="D263" s="117">
        <v>7.0000000000000001E-3</v>
      </c>
      <c r="F263" s="111" t="s">
        <v>396</v>
      </c>
      <c r="G263">
        <v>0.28999999999999998</v>
      </c>
      <c r="H263" s="110" t="s">
        <v>189</v>
      </c>
    </row>
    <row r="264" spans="1:8" ht="15.75" x14ac:dyDescent="0.25">
      <c r="A264" t="s">
        <v>421</v>
      </c>
      <c r="B264" s="117">
        <v>1.4999999999999999E-2</v>
      </c>
      <c r="C264" s="115">
        <v>0</v>
      </c>
      <c r="D264" s="117">
        <v>1.4999999999999999E-2</v>
      </c>
      <c r="F264" s="111" t="s">
        <v>396</v>
      </c>
      <c r="G264">
        <v>0.11</v>
      </c>
      <c r="H264" s="110" t="s">
        <v>189</v>
      </c>
    </row>
    <row r="265" spans="1:8" ht="39.950000000000003" customHeight="1" x14ac:dyDescent="0.3">
      <c r="A265" s="114" t="s">
        <v>423</v>
      </c>
      <c r="B265" s="202" t="s">
        <v>182</v>
      </c>
      <c r="C265" s="201"/>
      <c r="D265" s="201"/>
      <c r="E265" s="201"/>
      <c r="F265" s="201"/>
    </row>
    <row r="266" spans="1:8" x14ac:dyDescent="0.25">
      <c r="A266" s="113"/>
      <c r="B266" s="113" t="s">
        <v>183</v>
      </c>
      <c r="C266" s="113" t="s">
        <v>184</v>
      </c>
      <c r="D266" s="113" t="s">
        <v>185</v>
      </c>
      <c r="E266" s="113" t="s">
        <v>31</v>
      </c>
      <c r="F266" s="113" t="s">
        <v>32</v>
      </c>
      <c r="G266" s="113" t="s">
        <v>187</v>
      </c>
    </row>
    <row r="267" spans="1:8" ht="15.75" x14ac:dyDescent="0.25">
      <c r="A267" t="s">
        <v>424</v>
      </c>
      <c r="B267" s="117">
        <v>0.55000000000000004</v>
      </c>
      <c r="C267" s="117">
        <v>0.43099999999999999</v>
      </c>
      <c r="D267" s="117">
        <v>0.11899999999999999</v>
      </c>
      <c r="F267" s="111" t="s">
        <v>396</v>
      </c>
      <c r="G267">
        <v>5.9</v>
      </c>
      <c r="H267" s="110" t="s">
        <v>189</v>
      </c>
    </row>
    <row r="268" spans="1:8" ht="39.950000000000003" customHeight="1" x14ac:dyDescent="0.4">
      <c r="A268" s="203" t="s">
        <v>425</v>
      </c>
      <c r="B268" s="201"/>
      <c r="C268" s="201"/>
      <c r="D268" s="201"/>
      <c r="E268" s="201"/>
      <c r="F268" s="201"/>
      <c r="G268" s="201"/>
      <c r="H268" s="201"/>
    </row>
    <row r="269" spans="1:8" ht="39.950000000000003" customHeight="1" x14ac:dyDescent="0.3">
      <c r="A269" s="114" t="s">
        <v>426</v>
      </c>
      <c r="B269" s="202" t="s">
        <v>182</v>
      </c>
      <c r="C269" s="201"/>
      <c r="D269" s="201"/>
      <c r="E269" s="201"/>
      <c r="F269" s="201"/>
    </row>
    <row r="270" spans="1:8" x14ac:dyDescent="0.25">
      <c r="A270" s="113"/>
      <c r="B270" s="113" t="s">
        <v>427</v>
      </c>
      <c r="C270" s="113" t="s">
        <v>428</v>
      </c>
      <c r="D270" s="113" t="s">
        <v>429</v>
      </c>
      <c r="E270" s="113" t="s">
        <v>430</v>
      </c>
      <c r="F270" s="113" t="s">
        <v>32</v>
      </c>
      <c r="G270" s="113" t="s">
        <v>187</v>
      </c>
    </row>
    <row r="271" spans="1:8" ht="15.75" x14ac:dyDescent="0.25">
      <c r="A271" t="s">
        <v>431</v>
      </c>
      <c r="B271" s="115">
        <v>7</v>
      </c>
      <c r="C271" s="115">
        <v>4</v>
      </c>
      <c r="D271" s="115">
        <v>567</v>
      </c>
      <c r="E271" s="115">
        <v>-464</v>
      </c>
      <c r="F271" s="111" t="s">
        <v>432</v>
      </c>
      <c r="H271" s="110" t="s">
        <v>189</v>
      </c>
    </row>
    <row r="272" spans="1:8" ht="15.75" x14ac:dyDescent="0.25">
      <c r="A272" t="s">
        <v>433</v>
      </c>
      <c r="B272" s="115">
        <v>8</v>
      </c>
      <c r="C272" s="115">
        <v>26</v>
      </c>
      <c r="D272" s="116">
        <v>0.4</v>
      </c>
      <c r="E272" s="115">
        <v>-11</v>
      </c>
      <c r="F272" s="111" t="s">
        <v>432</v>
      </c>
      <c r="H272" s="110" t="s">
        <v>189</v>
      </c>
    </row>
    <row r="273" spans="1:8" ht="15.75" x14ac:dyDescent="0.25">
      <c r="A273" t="s">
        <v>434</v>
      </c>
      <c r="B273" s="115">
        <v>7</v>
      </c>
      <c r="C273" s="115">
        <v>50</v>
      </c>
      <c r="D273" s="115">
        <v>4</v>
      </c>
      <c r="E273" s="115">
        <v>-82</v>
      </c>
      <c r="F273" s="111" t="s">
        <v>432</v>
      </c>
      <c r="H273" s="110" t="s">
        <v>189</v>
      </c>
    </row>
    <row r="274" spans="1:8" ht="15.75" x14ac:dyDescent="0.25">
      <c r="A274" t="s">
        <v>435</v>
      </c>
      <c r="B274" s="115">
        <v>26</v>
      </c>
      <c r="C274" s="115">
        <v>22</v>
      </c>
      <c r="D274" s="115">
        <v>18</v>
      </c>
      <c r="E274" s="115">
        <v>-247</v>
      </c>
      <c r="F274" s="111" t="s">
        <v>432</v>
      </c>
      <c r="H274" s="110" t="s">
        <v>189</v>
      </c>
    </row>
    <row r="275" spans="1:8" ht="15.75" x14ac:dyDescent="0.25">
      <c r="A275" t="s">
        <v>436</v>
      </c>
      <c r="B275" s="115">
        <v>7</v>
      </c>
      <c r="C275" s="115">
        <v>16</v>
      </c>
      <c r="D275" s="115">
        <v>137</v>
      </c>
      <c r="E275" s="115">
        <v>-163</v>
      </c>
      <c r="F275" s="111" t="s">
        <v>432</v>
      </c>
      <c r="H275" s="110" t="s">
        <v>189</v>
      </c>
    </row>
    <row r="276" spans="1:8" ht="15.75" x14ac:dyDescent="0.25">
      <c r="A276" t="s">
        <v>437</v>
      </c>
      <c r="B276" s="115">
        <v>7</v>
      </c>
      <c r="C276" s="115">
        <v>40</v>
      </c>
      <c r="D276" s="115">
        <v>13</v>
      </c>
      <c r="E276" s="115">
        <v>-107</v>
      </c>
      <c r="F276" s="111" t="s">
        <v>432</v>
      </c>
      <c r="H276" s="110" t="s">
        <v>189</v>
      </c>
    </row>
    <row r="277" spans="1:8" ht="15.75" x14ac:dyDescent="0.25">
      <c r="A277" t="s">
        <v>438</v>
      </c>
      <c r="B277" s="115">
        <v>16</v>
      </c>
      <c r="C277" s="115">
        <v>19</v>
      </c>
      <c r="D277" s="115">
        <v>35</v>
      </c>
      <c r="E277" s="115">
        <v>-290</v>
      </c>
      <c r="F277" s="111" t="s">
        <v>432</v>
      </c>
      <c r="H277" s="110" t="s">
        <v>189</v>
      </c>
    </row>
    <row r="278" spans="1:8" ht="15.75" x14ac:dyDescent="0.25">
      <c r="A278" t="s">
        <v>439</v>
      </c>
      <c r="B278" s="115">
        <v>51</v>
      </c>
      <c r="C278" s="115">
        <v>71</v>
      </c>
      <c r="D278" s="115">
        <v>360</v>
      </c>
      <c r="E278" s="115">
        <v>-2437</v>
      </c>
      <c r="F278" s="111" t="s">
        <v>432</v>
      </c>
      <c r="H278" s="110" t="s">
        <v>189</v>
      </c>
    </row>
    <row r="279" spans="1:8" ht="15.75" x14ac:dyDescent="0.25">
      <c r="A279" t="s">
        <v>440</v>
      </c>
      <c r="B279" s="115">
        <v>51</v>
      </c>
      <c r="C279" s="115">
        <v>48</v>
      </c>
      <c r="D279" s="115">
        <v>592</v>
      </c>
      <c r="E279" s="115">
        <v>-3146</v>
      </c>
      <c r="F279" s="111" t="s">
        <v>432</v>
      </c>
      <c r="H279" s="110" t="s">
        <v>189</v>
      </c>
    </row>
    <row r="280" spans="1:8" ht="15.75" x14ac:dyDescent="0.25">
      <c r="A280" t="s">
        <v>441</v>
      </c>
      <c r="B280" s="115">
        <v>51</v>
      </c>
      <c r="C280" s="115">
        <v>56</v>
      </c>
      <c r="D280" s="115">
        <v>317</v>
      </c>
      <c r="E280" s="115">
        <v>-2308</v>
      </c>
      <c r="F280" s="111" t="s">
        <v>432</v>
      </c>
      <c r="H280" s="110" t="s">
        <v>189</v>
      </c>
    </row>
    <row r="281" spans="1:8" ht="15.75" x14ac:dyDescent="0.25">
      <c r="A281" t="s">
        <v>442</v>
      </c>
      <c r="B281" s="115">
        <v>51</v>
      </c>
      <c r="C281" s="115">
        <v>129</v>
      </c>
      <c r="D281" s="115">
        <v>316</v>
      </c>
      <c r="E281" s="115">
        <v>-2670</v>
      </c>
      <c r="F281" s="111" t="s">
        <v>432</v>
      </c>
      <c r="H281" s="110" t="s">
        <v>189</v>
      </c>
    </row>
    <row r="282" spans="1:8" ht="15.75" x14ac:dyDescent="0.25">
      <c r="A282" t="s">
        <v>443</v>
      </c>
      <c r="B282" s="115">
        <v>51</v>
      </c>
      <c r="C282" s="115">
        <v>47</v>
      </c>
      <c r="D282" s="115">
        <v>227</v>
      </c>
      <c r="E282" s="115">
        <v>-1859</v>
      </c>
      <c r="F282" s="111" t="s">
        <v>432</v>
      </c>
      <c r="H282" s="110" t="s">
        <v>189</v>
      </c>
    </row>
    <row r="283" spans="1:8" ht="15.75" x14ac:dyDescent="0.25">
      <c r="A283" t="s">
        <v>444</v>
      </c>
      <c r="B283" s="115">
        <v>51</v>
      </c>
      <c r="C283" s="115">
        <v>47</v>
      </c>
      <c r="D283" s="115">
        <v>227</v>
      </c>
      <c r="E283" s="115">
        <v>-1376</v>
      </c>
      <c r="F283" s="111" t="s">
        <v>432</v>
      </c>
      <c r="H283" s="110" t="s">
        <v>189</v>
      </c>
    </row>
    <row r="284" spans="1:8" ht="15.75" x14ac:dyDescent="0.25">
      <c r="A284" t="s">
        <v>445</v>
      </c>
      <c r="B284" s="115">
        <v>51</v>
      </c>
      <c r="C284" s="115">
        <v>58</v>
      </c>
      <c r="D284" s="115">
        <v>531</v>
      </c>
      <c r="E284" s="115">
        <v>-2084</v>
      </c>
      <c r="F284" s="111" t="s">
        <v>432</v>
      </c>
      <c r="H284" s="110" t="s">
        <v>189</v>
      </c>
    </row>
    <row r="285" spans="1:8" ht="15.75" x14ac:dyDescent="0.25">
      <c r="A285" t="s">
        <v>446</v>
      </c>
      <c r="B285" s="115">
        <v>32</v>
      </c>
      <c r="C285" s="115">
        <v>42</v>
      </c>
      <c r="D285" s="115">
        <v>794</v>
      </c>
      <c r="E285" s="115">
        <v>-3928</v>
      </c>
      <c r="F285" s="111" t="s">
        <v>432</v>
      </c>
      <c r="H285" s="110" t="s">
        <v>189</v>
      </c>
    </row>
    <row r="286" spans="1:8" ht="15.75" x14ac:dyDescent="0.25">
      <c r="A286" t="s">
        <v>447</v>
      </c>
      <c r="B286" s="115">
        <v>32</v>
      </c>
      <c r="C286" s="115">
        <v>42</v>
      </c>
      <c r="D286" s="115">
        <v>698</v>
      </c>
      <c r="E286" s="115">
        <v>-1929</v>
      </c>
      <c r="F286" s="111" t="s">
        <v>432</v>
      </c>
      <c r="H286" s="110" t="s">
        <v>189</v>
      </c>
    </row>
    <row r="287" spans="1:8" ht="15.75" x14ac:dyDescent="0.25">
      <c r="A287" t="s">
        <v>448</v>
      </c>
      <c r="B287" s="115">
        <v>32</v>
      </c>
      <c r="C287" s="115">
        <v>42</v>
      </c>
      <c r="D287" s="115">
        <v>1420</v>
      </c>
      <c r="E287" s="115">
        <v>-3102</v>
      </c>
      <c r="F287" s="111" t="s">
        <v>432</v>
      </c>
      <c r="H287" s="110" t="s">
        <v>189</v>
      </c>
    </row>
    <row r="288" spans="1:8" ht="15.75" x14ac:dyDescent="0.25">
      <c r="A288" t="s">
        <v>449</v>
      </c>
      <c r="B288" s="115">
        <v>32</v>
      </c>
      <c r="C288" s="115">
        <v>42</v>
      </c>
      <c r="D288" s="115">
        <v>891</v>
      </c>
      <c r="E288" s="115">
        <v>-18914</v>
      </c>
      <c r="F288" s="111" t="s">
        <v>432</v>
      </c>
      <c r="H288" s="110" t="s">
        <v>189</v>
      </c>
    </row>
    <row r="289" spans="1:8" ht="15.75" x14ac:dyDescent="0.25">
      <c r="A289" t="s">
        <v>450</v>
      </c>
      <c r="B289" s="115">
        <v>32</v>
      </c>
      <c r="C289" s="115">
        <v>42</v>
      </c>
      <c r="D289" s="115">
        <v>644</v>
      </c>
      <c r="E289" s="115">
        <v>-4547</v>
      </c>
      <c r="F289" s="111" t="s">
        <v>432</v>
      </c>
      <c r="H289" s="110" t="s">
        <v>189</v>
      </c>
    </row>
    <row r="290" spans="1:8" ht="15.75" x14ac:dyDescent="0.25">
      <c r="A290" t="s">
        <v>451</v>
      </c>
      <c r="B290" s="115">
        <v>32</v>
      </c>
      <c r="C290" s="115">
        <v>42</v>
      </c>
      <c r="D290" s="115">
        <v>257</v>
      </c>
      <c r="E290" s="115">
        <v>-1958</v>
      </c>
      <c r="F290" s="111" t="s">
        <v>432</v>
      </c>
      <c r="H290" s="110" t="s">
        <v>189</v>
      </c>
    </row>
    <row r="291" spans="1:8" ht="15.75" x14ac:dyDescent="0.25">
      <c r="A291" t="s">
        <v>452</v>
      </c>
      <c r="B291" s="115">
        <v>32</v>
      </c>
      <c r="C291" s="115">
        <v>42</v>
      </c>
      <c r="D291" s="115">
        <v>1287</v>
      </c>
      <c r="E291" s="115">
        <v>-2607</v>
      </c>
      <c r="F291" s="111" t="s">
        <v>432</v>
      </c>
      <c r="H291" s="110" t="s">
        <v>189</v>
      </c>
    </row>
    <row r="292" spans="1:8" ht="15.75" x14ac:dyDescent="0.25">
      <c r="A292" t="s">
        <v>453</v>
      </c>
      <c r="B292" s="115">
        <v>32</v>
      </c>
      <c r="C292" s="115">
        <v>42</v>
      </c>
      <c r="D292" s="115">
        <v>3663</v>
      </c>
      <c r="E292" s="115">
        <v>-4410</v>
      </c>
      <c r="F292" s="111" t="s">
        <v>432</v>
      </c>
      <c r="H292" s="110" t="s">
        <v>189</v>
      </c>
    </row>
    <row r="293" spans="1:8" ht="39.950000000000003" customHeight="1" x14ac:dyDescent="0.3">
      <c r="A293" s="114" t="s">
        <v>454</v>
      </c>
      <c r="B293" s="202" t="s">
        <v>182</v>
      </c>
      <c r="C293" s="201"/>
      <c r="D293" s="201"/>
      <c r="E293" s="201"/>
      <c r="F293" s="201"/>
    </row>
    <row r="294" spans="1:8" x14ac:dyDescent="0.25">
      <c r="A294" s="113"/>
      <c r="B294" s="113" t="s">
        <v>427</v>
      </c>
      <c r="C294" s="113" t="s">
        <v>31</v>
      </c>
      <c r="D294" s="113" t="s">
        <v>455</v>
      </c>
      <c r="E294" s="113" t="s">
        <v>456</v>
      </c>
      <c r="F294" s="113" t="s">
        <v>32</v>
      </c>
      <c r="G294" s="113" t="s">
        <v>187</v>
      </c>
    </row>
    <row r="295" spans="1:8" ht="15.75" x14ac:dyDescent="0.25">
      <c r="A295" t="s">
        <v>457</v>
      </c>
      <c r="B295" s="115">
        <v>38</v>
      </c>
      <c r="D295" s="115">
        <v>575</v>
      </c>
      <c r="E295" s="115">
        <v>-252</v>
      </c>
      <c r="F295" s="111" t="s">
        <v>432</v>
      </c>
      <c r="H295" s="110" t="s">
        <v>189</v>
      </c>
    </row>
    <row r="296" spans="1:8" ht="15.75" x14ac:dyDescent="0.25">
      <c r="A296" t="s">
        <v>458</v>
      </c>
      <c r="B296" s="115">
        <v>48</v>
      </c>
      <c r="D296" s="115">
        <v>463</v>
      </c>
      <c r="E296" s="115">
        <v>-670</v>
      </c>
      <c r="F296" s="111" t="s">
        <v>432</v>
      </c>
      <c r="H296" s="110" t="s">
        <v>189</v>
      </c>
    </row>
    <row r="297" spans="1:8" ht="15.75" x14ac:dyDescent="0.25">
      <c r="A297" t="s">
        <v>459</v>
      </c>
      <c r="B297" s="115">
        <v>38</v>
      </c>
      <c r="D297" s="115">
        <v>2380</v>
      </c>
      <c r="E297" s="115">
        <v>-370</v>
      </c>
      <c r="F297" s="111" t="s">
        <v>432</v>
      </c>
      <c r="H297" s="110" t="s">
        <v>189</v>
      </c>
    </row>
    <row r="298" spans="1:8" ht="15.75" x14ac:dyDescent="0.25">
      <c r="A298" t="s">
        <v>460</v>
      </c>
      <c r="B298" s="115">
        <v>38</v>
      </c>
      <c r="D298" s="115">
        <v>2678</v>
      </c>
      <c r="E298" s="115">
        <v>-500</v>
      </c>
      <c r="F298" s="111" t="s">
        <v>432</v>
      </c>
      <c r="H298" s="110" t="s">
        <v>189</v>
      </c>
    </row>
    <row r="299" spans="1:8" ht="15.75" x14ac:dyDescent="0.25">
      <c r="A299" t="s">
        <v>461</v>
      </c>
      <c r="B299" s="115">
        <v>38</v>
      </c>
      <c r="D299" s="115">
        <v>13</v>
      </c>
      <c r="E299" s="115">
        <v>-421</v>
      </c>
      <c r="F299" s="111" t="s">
        <v>432</v>
      </c>
      <c r="H299" s="110" t="s">
        <v>189</v>
      </c>
    </row>
    <row r="300" spans="1:8" ht="15.75" x14ac:dyDescent="0.25">
      <c r="A300" t="s">
        <v>462</v>
      </c>
      <c r="B300" s="115">
        <v>38</v>
      </c>
      <c r="D300" s="115">
        <v>33</v>
      </c>
      <c r="E300" s="115">
        <v>-37</v>
      </c>
      <c r="F300" s="111" t="s">
        <v>432</v>
      </c>
      <c r="H300" s="110" t="s">
        <v>189</v>
      </c>
    </row>
    <row r="301" spans="1:8" ht="15.75" x14ac:dyDescent="0.25">
      <c r="A301" t="s">
        <v>463</v>
      </c>
      <c r="B301" s="115">
        <v>38</v>
      </c>
      <c r="D301" s="115">
        <v>1642</v>
      </c>
      <c r="E301" s="115">
        <v>-84</v>
      </c>
      <c r="F301" s="111" t="s">
        <v>432</v>
      </c>
      <c r="H301" s="110" t="s">
        <v>189</v>
      </c>
    </row>
    <row r="302" spans="1:8" ht="39.950000000000003" customHeight="1" x14ac:dyDescent="0.3">
      <c r="A302" s="114" t="s">
        <v>464</v>
      </c>
      <c r="B302" s="202" t="s">
        <v>182</v>
      </c>
      <c r="C302" s="201"/>
      <c r="D302" s="201"/>
      <c r="E302" s="201"/>
      <c r="F302" s="201"/>
    </row>
    <row r="303" spans="1:8" x14ac:dyDescent="0.25">
      <c r="A303" s="113"/>
      <c r="B303" s="113" t="s">
        <v>465</v>
      </c>
      <c r="C303" s="113" t="s">
        <v>31</v>
      </c>
      <c r="D303" s="113" t="s">
        <v>455</v>
      </c>
      <c r="E303" s="113" t="s">
        <v>466</v>
      </c>
      <c r="F303" s="113" t="s">
        <v>32</v>
      </c>
      <c r="G303" s="113" t="s">
        <v>187</v>
      </c>
    </row>
    <row r="304" spans="1:8" ht="15.75" x14ac:dyDescent="0.25">
      <c r="A304" t="s">
        <v>459</v>
      </c>
      <c r="B304" s="115">
        <v>2420</v>
      </c>
      <c r="D304" s="115">
        <v>2380</v>
      </c>
      <c r="E304" s="115">
        <v>0</v>
      </c>
      <c r="F304" s="111" t="s">
        <v>432</v>
      </c>
      <c r="H304" s="110" t="s">
        <v>189</v>
      </c>
    </row>
    <row r="305" spans="1:8" ht="39.950000000000003" customHeight="1" x14ac:dyDescent="0.3">
      <c r="A305" s="114" t="s">
        <v>467</v>
      </c>
      <c r="B305" s="202" t="s">
        <v>182</v>
      </c>
      <c r="C305" s="201"/>
      <c r="D305" s="201"/>
      <c r="E305" s="201"/>
      <c r="F305" s="201"/>
    </row>
    <row r="306" spans="1:8" x14ac:dyDescent="0.25">
      <c r="A306" s="113"/>
      <c r="B306" s="113" t="s">
        <v>260</v>
      </c>
      <c r="C306" s="113" t="s">
        <v>468</v>
      </c>
      <c r="D306" s="113" t="s">
        <v>469</v>
      </c>
      <c r="E306" s="113" t="s">
        <v>470</v>
      </c>
      <c r="F306" s="113" t="s">
        <v>32</v>
      </c>
      <c r="G306" s="113" t="s">
        <v>187</v>
      </c>
    </row>
    <row r="307" spans="1:8" ht="15.75" x14ac:dyDescent="0.25">
      <c r="A307" t="s">
        <v>471</v>
      </c>
      <c r="B307" s="112">
        <v>26.27</v>
      </c>
      <c r="C307" s="112">
        <v>2.11</v>
      </c>
      <c r="D307" s="112">
        <v>18.170000000000002</v>
      </c>
      <c r="E307" s="112">
        <v>5.99</v>
      </c>
      <c r="F307" s="111" t="s">
        <v>472</v>
      </c>
      <c r="H307" s="110" t="s">
        <v>189</v>
      </c>
    </row>
  </sheetData>
  <sheetProtection algorithmName="SHA-512" hashValue="9agFPBJfGhn5vwYy6Vt9SFs/aLeEKegXtqdQWqg33VMTIgvjwCiDhfQdzlNTKv0+posQXlQAsDyygiBKEtJKIQ==" saltValue="uo886a8Oec2QLAHnwJLO4g==" spinCount="100000" sheet="1" objects="1" scenarios="1"/>
  <mergeCells count="44">
    <mergeCell ref="A268:H268"/>
    <mergeCell ref="B269:F269"/>
    <mergeCell ref="A92:H92"/>
    <mergeCell ref="A36:H36"/>
    <mergeCell ref="A1:H1"/>
    <mergeCell ref="B194:F194"/>
    <mergeCell ref="B18:F18"/>
    <mergeCell ref="B255:F255"/>
    <mergeCell ref="B24:F24"/>
    <mergeCell ref="A82:H82"/>
    <mergeCell ref="B246:F246"/>
    <mergeCell ref="A150:H150"/>
    <mergeCell ref="B202:F202"/>
    <mergeCell ref="B5:F5"/>
    <mergeCell ref="B232:F232"/>
    <mergeCell ref="B151:F151"/>
    <mergeCell ref="B305:F305"/>
    <mergeCell ref="A4:H4"/>
    <mergeCell ref="B178:F178"/>
    <mergeCell ref="B139:F139"/>
    <mergeCell ref="B260:F260"/>
    <mergeCell ref="B302:F302"/>
    <mergeCell ref="B37:F37"/>
    <mergeCell ref="B116:F116"/>
    <mergeCell ref="B220:F220"/>
    <mergeCell ref="B83:F83"/>
    <mergeCell ref="B265:F265"/>
    <mergeCell ref="B215:F215"/>
    <mergeCell ref="B293:F293"/>
    <mergeCell ref="B93:F93"/>
    <mergeCell ref="A97:H97"/>
    <mergeCell ref="B98:F98"/>
    <mergeCell ref="A3:H3"/>
    <mergeCell ref="B71:F71"/>
    <mergeCell ref="B238:F238"/>
    <mergeCell ref="B120:F120"/>
    <mergeCell ref="B208:F208"/>
    <mergeCell ref="B55:F55"/>
    <mergeCell ref="B44:F44"/>
    <mergeCell ref="B224:F224"/>
    <mergeCell ref="A138:H138"/>
    <mergeCell ref="B130:F130"/>
    <mergeCell ref="B145:F145"/>
    <mergeCell ref="A223:H223"/>
  </mergeCells>
  <hyperlinks>
    <hyperlink ref="H7" r:id="rId1" xr:uid="{6AD7F4F0-4776-4B96-98C3-120752C6F621}"/>
    <hyperlink ref="H8" r:id="rId2" xr:uid="{41131E8E-B0D4-40A1-BA9E-8580CF582893}"/>
    <hyperlink ref="H9" r:id="rId3" xr:uid="{CACACC27-93E8-440D-9FEE-D68F00E021E5}"/>
    <hyperlink ref="H10" r:id="rId4" xr:uid="{8E843308-973D-4058-8959-4429753D92EB}"/>
    <hyperlink ref="H11" r:id="rId5" xr:uid="{CF313EFC-8BBE-4014-B47F-8C9F60F13FDD}"/>
    <hyperlink ref="H12" r:id="rId6" xr:uid="{52FC8FC4-194D-45B2-A151-5DD537B3C187}"/>
    <hyperlink ref="H13" r:id="rId7" xr:uid="{B316AC38-D8E5-40BF-A03A-C484012A936B}"/>
    <hyperlink ref="H14" r:id="rId8" xr:uid="{F634D065-DE70-440F-A8F2-385D2469D1B8}"/>
    <hyperlink ref="H15" r:id="rId9" xr:uid="{80AE6A06-6586-4BC4-BE15-E1A958F26695}"/>
    <hyperlink ref="H16" r:id="rId10" xr:uid="{A4B30B62-BED4-4579-B00F-045A8390222C}"/>
    <hyperlink ref="H17" r:id="rId11" xr:uid="{8EF4A703-3A1A-4131-A1CD-1843C9122814}"/>
    <hyperlink ref="H20" r:id="rId12" xr:uid="{9846A8B6-F52F-4908-8C91-D58210165C5F}"/>
    <hyperlink ref="H21" r:id="rId13" xr:uid="{8A65F1D3-4090-4EA9-8645-FB825FBB6E99}"/>
    <hyperlink ref="H22" r:id="rId14" xr:uid="{132A86D5-7FE9-488E-BFDB-E515AE045673}"/>
    <hyperlink ref="H23" r:id="rId15" xr:uid="{07C24909-F217-48F1-9C82-BCFB38820EAF}"/>
    <hyperlink ref="H26" r:id="rId16" xr:uid="{A7031583-0787-46D3-A73E-8EFD34909DDB}"/>
    <hyperlink ref="H27" r:id="rId17" xr:uid="{C3B4ED90-09FE-4711-BE78-2EBE41029820}"/>
    <hyperlink ref="H28" r:id="rId18" xr:uid="{296334E4-671E-44CA-8467-A7FA70D8A75B}"/>
    <hyperlink ref="H29" r:id="rId19" xr:uid="{FFA3DC5F-48F1-4482-8C23-3B2264E7A59E}"/>
    <hyperlink ref="H30" r:id="rId20" xr:uid="{C7D1B9E1-6536-49C7-A55A-C82F3298DC70}"/>
    <hyperlink ref="H31" r:id="rId21" xr:uid="{7BD2CA46-9767-4FEE-8D66-8648610B2F89}"/>
    <hyperlink ref="H32" r:id="rId22" xr:uid="{FE73AD53-D11A-4298-A83B-3CF63AF0C875}"/>
    <hyperlink ref="H33" r:id="rId23" xr:uid="{0015AF99-F31B-4151-88A3-6B2634402C2B}"/>
    <hyperlink ref="H34" r:id="rId24" xr:uid="{6396814E-4181-4C9E-B37E-CB3DC72AFAB7}"/>
    <hyperlink ref="H35" r:id="rId25" xr:uid="{1CBB1819-EA4A-4624-8819-3A0C2CF84718}"/>
    <hyperlink ref="H39" r:id="rId26" xr:uid="{04F4A359-9E51-4DC4-A134-11352DA3143B}"/>
    <hyperlink ref="H40" r:id="rId27" xr:uid="{830AC7BC-D9D0-4BC0-8BD2-7A3E44652362}"/>
    <hyperlink ref="H41" r:id="rId28" xr:uid="{C5C91780-E095-498B-B9B1-18150A5E2F80}"/>
    <hyperlink ref="H42" r:id="rId29" xr:uid="{233BBD40-8613-413C-AE33-81DDD2BD5BED}"/>
    <hyperlink ref="H43" r:id="rId30" xr:uid="{454B6EB0-C2EA-4DF5-8D20-F1F8222AC87C}"/>
    <hyperlink ref="H46" r:id="rId31" xr:uid="{787AE62E-B9BB-4C2E-AAE3-5C6278952592}"/>
    <hyperlink ref="H47" r:id="rId32" xr:uid="{D54EDF28-EF75-4D85-A647-0B4A91618B56}"/>
    <hyperlink ref="H48" r:id="rId33" xr:uid="{CD83B971-3EFA-42B0-870B-587065E6606A}"/>
    <hyperlink ref="H49" r:id="rId34" xr:uid="{254F9AB0-10B4-4881-A862-B9B1CCBCA681}"/>
    <hyperlink ref="H50" r:id="rId35" xr:uid="{0FA39CAB-2573-47BE-8599-B5092F8DC63F}"/>
    <hyperlink ref="H51" r:id="rId36" xr:uid="{D995AC65-5AA5-4CE2-B068-923E5CCB9FAF}"/>
    <hyperlink ref="H52" r:id="rId37" xr:uid="{741B9A85-6983-40E2-A089-8CEDE3C213E1}"/>
    <hyperlink ref="H53" r:id="rId38" xr:uid="{81F72618-283D-4D1B-8C00-9C8CF596AA65}"/>
    <hyperlink ref="H54" r:id="rId39" xr:uid="{CD67B0D2-738C-408F-86EB-6EF484E69291}"/>
    <hyperlink ref="H57" r:id="rId40" xr:uid="{49FC0756-D1AF-4B53-9F6F-08B2F92BB864}"/>
    <hyperlink ref="H58" r:id="rId41" xr:uid="{16D6872A-39E5-4420-8E16-2F5539108796}"/>
    <hyperlink ref="H59" r:id="rId42" xr:uid="{801C14DC-131A-4CE7-B930-1A0A8D0D25B1}"/>
    <hyperlink ref="H60" r:id="rId43" xr:uid="{5F7806AB-DDA3-44CE-8EE2-E8EB561A86B8}"/>
    <hyperlink ref="H61" r:id="rId44" xr:uid="{6311D4BE-0CEE-4DC8-A913-8FE2B1CE0DAE}"/>
    <hyperlink ref="H62" r:id="rId45" xr:uid="{4494196B-CEC1-431C-ACD0-B6510BC0E68E}"/>
    <hyperlink ref="H63" r:id="rId46" xr:uid="{6EE21914-FD52-4E0E-AC88-D085992E6949}"/>
    <hyperlink ref="H64" r:id="rId47" xr:uid="{F08BEAE3-2C27-4FED-887B-3EBDF471C7D3}"/>
    <hyperlink ref="H65" r:id="rId48" xr:uid="{2F3FEB21-978B-462A-B089-6EED52F790ED}"/>
    <hyperlink ref="H66" r:id="rId49" xr:uid="{CBB32A60-CD57-4318-AD8D-B7677CB21850}"/>
    <hyperlink ref="H67" r:id="rId50" xr:uid="{5BB45E0F-7DD7-47E9-9CB7-7D00CF7C0FEE}"/>
    <hyperlink ref="H68" r:id="rId51" xr:uid="{FEDBECE6-12CC-4B95-9842-DA1C0622965B}"/>
    <hyperlink ref="H69" r:id="rId52" xr:uid="{96D5FBEA-42C4-43C9-BC95-28390683FE5E}"/>
    <hyperlink ref="H70" r:id="rId53" xr:uid="{FD7ABD3A-09C8-4637-B398-D6A0CA41A1D1}"/>
    <hyperlink ref="H73" r:id="rId54" xr:uid="{BF250123-E9A7-411D-B133-64A3C3CCE5E1}"/>
    <hyperlink ref="H74" r:id="rId55" xr:uid="{4AFF57AD-EBE2-49BC-B2E0-5BFCB42190A0}"/>
    <hyperlink ref="H75" r:id="rId56" xr:uid="{496BCF5F-E7AB-4058-921E-FF12D518843C}"/>
    <hyperlink ref="H76" r:id="rId57" xr:uid="{B6A52203-16C4-4191-8D22-FADF2B80A374}"/>
    <hyperlink ref="H77" r:id="rId58" xr:uid="{1530AA14-0395-4CDA-9971-0E35DCA62AD2}"/>
    <hyperlink ref="H78" r:id="rId59" xr:uid="{7E1457D0-0FEA-4A4F-981F-6E90777D3E2E}"/>
    <hyperlink ref="H79" r:id="rId60" xr:uid="{280D31A7-BDEB-4B66-AC82-BBD5CE201524}"/>
    <hyperlink ref="H80" r:id="rId61" xr:uid="{A087AA9C-D933-40F8-B726-6855DD3FA67F}"/>
    <hyperlink ref="H81" r:id="rId62" xr:uid="{1B99D977-D967-469F-A9F1-062C089CFF65}"/>
    <hyperlink ref="H85" r:id="rId63" xr:uid="{6D1B20B3-818F-4D48-B6D7-57A9247CF50E}"/>
    <hyperlink ref="H86" r:id="rId64" xr:uid="{8DFA19A1-8B4F-4FCD-A477-D3A492AA8D96}"/>
    <hyperlink ref="H87" r:id="rId65" xr:uid="{E2E0E8A1-543B-498E-8BFB-9F3B90FCA5F8}"/>
    <hyperlink ref="H88" r:id="rId66" xr:uid="{176E6500-E5F1-415F-8780-0592D99B228A}"/>
    <hyperlink ref="H89" r:id="rId67" xr:uid="{4A0D1A91-ABE6-4E03-917D-23C45879A140}"/>
    <hyperlink ref="H90" r:id="rId68" xr:uid="{8FC286F6-C44F-48A3-8113-244626711921}"/>
    <hyperlink ref="H91" r:id="rId69" xr:uid="{DA3107F0-C4CC-4D7D-BAE5-923A8FBC0FD5}"/>
    <hyperlink ref="H95" r:id="rId70" xr:uid="{615EC512-F9E3-4762-A175-77EE934B825D}"/>
    <hyperlink ref="H96" r:id="rId71" xr:uid="{87D574E5-D132-4B10-9B05-7D07F0372CFF}"/>
    <hyperlink ref="H100" r:id="rId72" xr:uid="{9B45A9CC-B00F-4B18-AC0A-676530DDCEA4}"/>
    <hyperlink ref="H101" r:id="rId73" xr:uid="{E1C4FF3D-1FBE-4831-AF93-AF5E8383E821}"/>
    <hyperlink ref="H102" r:id="rId74" xr:uid="{5DFADCCE-103E-40D5-9768-5E6B1156DE8A}"/>
    <hyperlink ref="H103" r:id="rId75" xr:uid="{DC2A610B-D609-424B-8AD2-706CC91C3401}"/>
    <hyperlink ref="H104" r:id="rId76" xr:uid="{8E5C51E5-07E1-46C2-88A8-C6E2C434ECD9}"/>
    <hyperlink ref="H105" r:id="rId77" xr:uid="{FE8FCEDE-8908-4C27-948A-590AB3AE525F}"/>
    <hyperlink ref="H106" r:id="rId78" xr:uid="{6EBFAA34-020D-4F7D-81EC-94202993DDD4}"/>
    <hyperlink ref="H107" r:id="rId79" xr:uid="{687279DF-0218-4B5E-81DE-36D1A3279889}"/>
    <hyperlink ref="H108" r:id="rId80" xr:uid="{F7EF76F1-22C4-46AB-BC64-9974A5AF5432}"/>
    <hyperlink ref="H109" r:id="rId81" xr:uid="{38BA2EE9-CB14-4371-B052-65346BC9AD86}"/>
    <hyperlink ref="H110" r:id="rId82" xr:uid="{89460D70-C0D1-4B5D-8096-329D6AAFEF4D}"/>
    <hyperlink ref="H111" r:id="rId83" xr:uid="{40252606-9632-4544-913E-CAD2D7B53461}"/>
    <hyperlink ref="H112" r:id="rId84" xr:uid="{EBC9D693-0FE9-466B-8E29-01193CDF33AD}"/>
    <hyperlink ref="H113" r:id="rId85" xr:uid="{11138C3F-98C9-4CD2-B17D-8C643866ECD0}"/>
    <hyperlink ref="H114" r:id="rId86" xr:uid="{967CBB9B-C98C-4197-9BB6-E070B93297CB}"/>
    <hyperlink ref="H115" r:id="rId87" xr:uid="{6906A455-42E0-4AF1-8EF4-4E92C86690B6}"/>
    <hyperlink ref="H118" r:id="rId88" xr:uid="{7F091412-B58E-4863-865C-EA691897B402}"/>
    <hyperlink ref="H119" r:id="rId89" xr:uid="{57CBDA14-869F-4E57-8F04-545E65412AE9}"/>
    <hyperlink ref="H122" r:id="rId90" xr:uid="{5365BE00-3CE1-4B27-9DC8-A49BE757164B}"/>
    <hyperlink ref="H123" r:id="rId91" xr:uid="{52D82201-A697-42A8-B68A-978A08E3E91B}"/>
    <hyperlink ref="H124" r:id="rId92" xr:uid="{809E7179-1509-4942-890C-880CCA42B1CC}"/>
    <hyperlink ref="H125" r:id="rId93" xr:uid="{76DBC1B9-36C0-47CA-B86F-F7A0C414D16C}"/>
    <hyperlink ref="H126" r:id="rId94" xr:uid="{7F29E0B2-AA84-482F-8082-C45CD0D9CA46}"/>
    <hyperlink ref="H127" r:id="rId95" xr:uid="{2F0AD6E0-BD35-4E8B-8DBF-4EE80D095E8E}"/>
    <hyperlink ref="H128" r:id="rId96" xr:uid="{D77D6052-637A-43E7-9599-82222946FCE4}"/>
    <hyperlink ref="H129" r:id="rId97" xr:uid="{3AFD37BD-240E-4206-BCD3-33F71D69E0FE}"/>
    <hyperlink ref="H132" r:id="rId98" xr:uid="{6698EF3E-986F-4B9C-91A4-98EB2B1D569F}"/>
    <hyperlink ref="H133" r:id="rId99" xr:uid="{F3AB7B25-95BE-44E9-9B9A-59F6DAA0435E}"/>
    <hyperlink ref="H134" r:id="rId100" xr:uid="{DA8554DB-9EEA-41D3-8577-C871924F0797}"/>
    <hyperlink ref="H135" r:id="rId101" xr:uid="{E0F9B241-46DA-4C8F-BCB1-765E2230E26C}"/>
    <hyperlink ref="H136" r:id="rId102" xr:uid="{EDFE4BBB-C119-482C-BB78-E921C4D6D51C}"/>
    <hyperlink ref="H137" r:id="rId103" xr:uid="{50613265-B8EA-411F-97E0-020849C89C79}"/>
    <hyperlink ref="H141" r:id="rId104" xr:uid="{91B9E82C-8C19-4F74-B701-9314166DAF0C}"/>
    <hyperlink ref="H142" r:id="rId105" xr:uid="{C5904F0F-6D5C-4945-ADB1-905CE780D1EB}"/>
    <hyperlink ref="H143" r:id="rId106" xr:uid="{78341B01-0885-48E5-B877-6979274C06A4}"/>
    <hyperlink ref="H144" r:id="rId107" xr:uid="{486078ED-0104-4BE1-9F39-DE9AF143B187}"/>
    <hyperlink ref="H147" r:id="rId108" xr:uid="{29611056-A86F-4048-A890-F02E2C578E54}"/>
    <hyperlink ref="H148" r:id="rId109" xr:uid="{438746BB-2A8F-4952-B1C4-F683FA7BA916}"/>
    <hyperlink ref="H149" r:id="rId110" xr:uid="{25386E90-F113-4318-8155-0B3F96AB6F88}"/>
    <hyperlink ref="H153" r:id="rId111" xr:uid="{0B5425BB-42E6-4504-BB50-D879FED5EEF1}"/>
    <hyperlink ref="H154" r:id="rId112" xr:uid="{8D98AC11-6B51-4AAB-A8B6-37064ED03C11}"/>
    <hyperlink ref="H155" r:id="rId113" xr:uid="{BDA63343-A2F6-4E6C-ACF1-14B896AD73D0}"/>
    <hyperlink ref="H156" r:id="rId114" xr:uid="{91757162-C813-49D1-B751-C1C4D70893D6}"/>
    <hyperlink ref="H157" r:id="rId115" xr:uid="{B5B5F6D7-A1DC-4DF7-B989-413E71F4DE73}"/>
    <hyperlink ref="H158" r:id="rId116" xr:uid="{2F3009EE-9266-462E-90E0-A299416058AA}"/>
    <hyperlink ref="H159" r:id="rId117" xr:uid="{4E546F16-EF05-4553-9AC3-D0B4585AF292}"/>
    <hyperlink ref="H160" r:id="rId118" xr:uid="{B34833E6-FA70-4DF9-B057-06CBB8AC8363}"/>
    <hyperlink ref="H161" r:id="rId119" xr:uid="{9D443A27-7B93-4F2F-9381-A083B170799F}"/>
    <hyperlink ref="H162" r:id="rId120" xr:uid="{BDC5FD29-65A0-4960-9458-4D52A35849C0}"/>
    <hyperlink ref="H163" r:id="rId121" xr:uid="{B2FD24F1-1B06-49BA-A7E6-576BA0FD1538}"/>
    <hyperlink ref="H164" r:id="rId122" xr:uid="{2E06A6D5-A9A6-4E73-ADD6-3D9ED3623E80}"/>
    <hyperlink ref="H165" r:id="rId123" xr:uid="{055FFBCB-7B7A-4FF6-A805-6E7F95266BE3}"/>
    <hyperlink ref="H166" r:id="rId124" xr:uid="{92BCE1C1-07E6-4DFA-8074-F5D12B141220}"/>
    <hyperlink ref="H167" r:id="rId125" xr:uid="{846CA80A-CE26-4552-BBC3-F024665F999E}"/>
    <hyperlink ref="H168" r:id="rId126" xr:uid="{7E744FDF-1687-4F1F-BC65-4A4F86AD5236}"/>
    <hyperlink ref="H169" r:id="rId127" xr:uid="{9DCB4809-06C0-4994-8266-94506162DB46}"/>
    <hyperlink ref="H170" r:id="rId128" xr:uid="{51FE2633-9D70-4803-8741-47E5E89F6A48}"/>
    <hyperlink ref="H171" r:id="rId129" xr:uid="{BF0BA138-16D1-4773-B44F-6FDD3A33273A}"/>
    <hyperlink ref="H172" r:id="rId130" xr:uid="{25FE560F-3044-43EF-B7B4-D1142A59BD3A}"/>
    <hyperlink ref="H173" r:id="rId131" xr:uid="{68CC4461-1DE2-4A8C-9E51-8D2F2B24577E}"/>
    <hyperlink ref="H174" r:id="rId132" xr:uid="{E7F01D07-FFCD-4344-A373-77DFFA50FA7E}"/>
    <hyperlink ref="H175" r:id="rId133" xr:uid="{020FFEDD-23C5-472D-97EC-A22DDAEB190A}"/>
    <hyperlink ref="H176" r:id="rId134" xr:uid="{79F24399-0AFA-4A4F-BC13-38A0D9647C50}"/>
    <hyperlink ref="H177" r:id="rId135" xr:uid="{5BAFEC0F-BF05-4666-95A8-F34C7793B972}"/>
    <hyperlink ref="H180" r:id="rId136" xr:uid="{BBDA81D1-DC5E-48DC-A417-B908B158B356}"/>
    <hyperlink ref="H181" r:id="rId137" xr:uid="{7D491276-DA21-4E48-9D4E-9488EC982DD0}"/>
    <hyperlink ref="H182" r:id="rId138" xr:uid="{62501EAE-43D8-40DC-BF29-B8A50B72FD85}"/>
    <hyperlink ref="H183" r:id="rId139" xr:uid="{4B9E13E4-9334-4EC8-885A-07C4F86FAF57}"/>
    <hyperlink ref="H184" r:id="rId140" xr:uid="{D64690F8-DAD7-4984-886F-5E007C8CAEBD}"/>
    <hyperlink ref="H185" r:id="rId141" xr:uid="{1A7C0A00-6369-40E9-B257-C851797A2698}"/>
    <hyperlink ref="H186" r:id="rId142" xr:uid="{DACC4F5C-13E6-4C9C-94B5-D811C4E00991}"/>
    <hyperlink ref="H187" r:id="rId143" xr:uid="{DE8CEF26-C05F-4313-A6E0-635C5FD16B2C}"/>
    <hyperlink ref="H188" r:id="rId144" xr:uid="{EDFA7231-62BB-4E0A-B1F6-F0B07896A8C5}"/>
    <hyperlink ref="H189" r:id="rId145" xr:uid="{7F894439-A59A-4CA9-9B95-D676349DBBEF}"/>
    <hyperlink ref="H190" r:id="rId146" xr:uid="{944E5154-DE03-4285-974E-09EE2AF538D4}"/>
    <hyperlink ref="H191" r:id="rId147" xr:uid="{497076E6-CC8D-4386-B71B-0872CF9746A5}"/>
    <hyperlink ref="H192" r:id="rId148" xr:uid="{06995BEF-9ACC-465C-B418-974E043C9151}"/>
    <hyperlink ref="H193" r:id="rId149" xr:uid="{9A397F3F-3C72-4119-883C-395F5EF73E31}"/>
    <hyperlink ref="H196" r:id="rId150" xr:uid="{4F258865-FE59-483F-BB69-2964E5F20698}"/>
    <hyperlink ref="H197" r:id="rId151" xr:uid="{0D52B6DB-46AD-41F0-AD51-35C70F24069D}"/>
    <hyperlink ref="H198" r:id="rId152" xr:uid="{4A0F8C24-E98F-4D06-8348-06000C5EC3A8}"/>
    <hyperlink ref="H199" r:id="rId153" xr:uid="{F622DAB4-74BB-4D37-9DEA-B7A6BA70F116}"/>
    <hyperlink ref="H200" r:id="rId154" xr:uid="{2C45E7A8-2A89-4C1E-A6BD-0CC08BE58171}"/>
    <hyperlink ref="H201" r:id="rId155" xr:uid="{F84903DA-BBD5-4FEB-8557-CC01166BDFF9}"/>
    <hyperlink ref="H204" r:id="rId156" xr:uid="{C83BA3CF-7AB8-4527-90A8-1C3D4A334573}"/>
    <hyperlink ref="H205" r:id="rId157" xr:uid="{D66226CF-5515-4148-8B32-BAE4CF539C02}"/>
    <hyperlink ref="H206" r:id="rId158" xr:uid="{0BD4411E-0A1C-48DF-9E15-526E7C427A1E}"/>
    <hyperlink ref="H207" r:id="rId159" xr:uid="{A28C1DCC-63B9-43B3-AB01-5BFDE209B383}"/>
    <hyperlink ref="H210" r:id="rId160" xr:uid="{97DCFDF3-CD62-4B2E-8B48-F04372786157}"/>
    <hyperlink ref="H211" r:id="rId161" xr:uid="{8F3DFD44-8C46-4C14-B75A-8080D967EB18}"/>
    <hyperlink ref="H212" r:id="rId162" xr:uid="{FCEE8513-E7BD-4432-812B-89891F113F35}"/>
    <hyperlink ref="H213" r:id="rId163" xr:uid="{273A7CB9-B56F-4E05-9CB3-5A99221C2EBD}"/>
    <hyperlink ref="H214" r:id="rId164" xr:uid="{593E0F67-8000-4BFC-B171-FFF338F9FF83}"/>
    <hyperlink ref="H217" r:id="rId165" xr:uid="{A4B36968-55F4-4A87-A1FE-385B5CDF615A}"/>
    <hyperlink ref="H218" r:id="rId166" xr:uid="{566B743D-8726-4147-8266-5E21781FCDFA}"/>
    <hyperlink ref="H219" r:id="rId167" xr:uid="{967D20A3-22FE-4B9E-985F-AFE2D3C78167}"/>
    <hyperlink ref="H222" r:id="rId168" xr:uid="{63C13E2E-8F9B-4FA9-82AD-5FA16CC35B89}"/>
    <hyperlink ref="H226" r:id="rId169" xr:uid="{106D42F1-DB45-46D1-944B-541FB88B45C2}"/>
    <hyperlink ref="H227" r:id="rId170" xr:uid="{78D9D979-6F6C-4F65-966D-D5D5FFEFA671}"/>
    <hyperlink ref="H228" r:id="rId171" xr:uid="{C0320F17-CCF8-45E5-A8F3-B1068EDC8802}"/>
    <hyperlink ref="H229" r:id="rId172" xr:uid="{3AAD552D-487B-4D3D-B5DE-8EB58A6F171C}"/>
    <hyperlink ref="H230" r:id="rId173" xr:uid="{D408C3B1-55BF-43D9-8923-B232692C70AF}"/>
    <hyperlink ref="H231" r:id="rId174" xr:uid="{BA8B9B68-6053-4CDE-B0AA-72162393508B}"/>
    <hyperlink ref="H234" r:id="rId175" xr:uid="{F96EF8A9-61A0-4AB0-99F5-251978EFC4F4}"/>
    <hyperlink ref="H235" r:id="rId176" xr:uid="{EFA148FD-08E7-4365-9F77-7FAB98B9DBB9}"/>
    <hyperlink ref="H236" r:id="rId177" xr:uid="{062C2FC2-312A-4244-AF9C-9DD44147E9EE}"/>
    <hyperlink ref="H237" r:id="rId178" xr:uid="{D1B7E932-883E-4CA0-80C8-EA2AD03049F3}"/>
    <hyperlink ref="H240" r:id="rId179" xr:uid="{0C3FB2AF-A34F-4126-BBCB-8CFEF63B4DBF}"/>
    <hyperlink ref="H241" r:id="rId180" xr:uid="{5F03E535-AF48-4EFB-859E-5DA00F1721FF}"/>
    <hyperlink ref="H242" r:id="rId181" xr:uid="{72B2939D-0F4A-48CB-8758-07E3B28773AD}"/>
    <hyperlink ref="H243" r:id="rId182" xr:uid="{D328AF63-F1FC-4A5E-9B5C-BFF932705489}"/>
    <hyperlink ref="H244" r:id="rId183" xr:uid="{80429C18-7334-4F6E-877D-54C63173AF22}"/>
    <hyperlink ref="H245" r:id="rId184" xr:uid="{71C9A055-9CDA-41BF-9F14-C86E3CAA1F39}"/>
    <hyperlink ref="H248" r:id="rId185" xr:uid="{73E6BD2A-9E49-4D93-B841-6881953E81F8}"/>
    <hyperlink ref="H249" r:id="rId186" xr:uid="{B8CCD7FA-9415-4AC4-9C91-E3ECA05000F7}"/>
    <hyperlink ref="H250" r:id="rId187" xr:uid="{D83590C8-0BDA-45D6-B4EA-BF7CD5777112}"/>
    <hyperlink ref="H251" r:id="rId188" xr:uid="{1222BE58-629F-4227-91B5-DC4D8E208D2C}"/>
    <hyperlink ref="H252" r:id="rId189" xr:uid="{40ECE171-1722-4724-B325-1DE285275508}"/>
    <hyperlink ref="H253" r:id="rId190" xr:uid="{EE007CDE-16B7-4A8C-952B-890B6C04993F}"/>
    <hyperlink ref="H254" r:id="rId191" xr:uid="{E08FF410-DD13-448E-B537-5CBAB892580E}"/>
    <hyperlink ref="H257" r:id="rId192" xr:uid="{5374523B-8A09-497E-9B3A-32494BC02764}"/>
    <hyperlink ref="H258" r:id="rId193" xr:uid="{4E71BE2E-CD13-4350-B569-5EC2756AEC69}"/>
    <hyperlink ref="H259" r:id="rId194" xr:uid="{E042B3EE-90B2-41B2-B068-4F36ECD55E50}"/>
    <hyperlink ref="H262" r:id="rId195" xr:uid="{506900C5-8ACE-46C0-BC97-6014CE4AC19B}"/>
    <hyperlink ref="H263" r:id="rId196" xr:uid="{BF14C4F0-D096-4B7F-AFB7-9C7F4D53E7C4}"/>
    <hyperlink ref="H264" r:id="rId197" xr:uid="{E3869D81-F541-4C0A-A5DE-516938F3F64D}"/>
    <hyperlink ref="H267" r:id="rId198" xr:uid="{9E441FF2-F116-4D68-9C01-29B34ADD4675}"/>
    <hyperlink ref="H271" r:id="rId199" xr:uid="{023D515C-D561-4F59-A4E8-E6948427B1C4}"/>
    <hyperlink ref="H272" r:id="rId200" xr:uid="{84E6A2A4-33E3-49F5-A975-4B5D4664D47E}"/>
    <hyperlink ref="H273" r:id="rId201" xr:uid="{DCE9E1ED-D37C-473B-8701-CE353DB35A5F}"/>
    <hyperlink ref="H274" r:id="rId202" xr:uid="{5F3D3683-8577-4BAD-A176-004AC86A3686}"/>
    <hyperlink ref="H275" r:id="rId203" xr:uid="{ECC99378-4EF8-4B08-A158-0BEC9491B7D8}"/>
    <hyperlink ref="H276" r:id="rId204" xr:uid="{1D26AAC3-7883-4359-8D69-2F9E84DB12CC}"/>
    <hyperlink ref="H277" r:id="rId205" xr:uid="{E4F55164-EF15-4D50-A0B2-5EFBDD0DF79F}"/>
    <hyperlink ref="H278" r:id="rId206" xr:uid="{71778BAA-B7A4-4172-ACF7-1E9F6A22B897}"/>
    <hyperlink ref="H279" r:id="rId207" xr:uid="{BD3302B0-D3D4-411F-9011-9EFA1FF7B488}"/>
    <hyperlink ref="H280" r:id="rId208" xr:uid="{8FD709B4-AB55-4938-9F86-FA7FED124F62}"/>
    <hyperlink ref="H281" r:id="rId209" xr:uid="{35F7BE22-7B52-4FD1-B8A0-6C49F92951C2}"/>
    <hyperlink ref="H282" r:id="rId210" xr:uid="{2DC76F9D-3894-44AD-8F56-80A46C0861AB}"/>
    <hyperlink ref="H283" r:id="rId211" xr:uid="{BDDFA607-4A45-400A-BBD7-41FF09A096EF}"/>
    <hyperlink ref="H284" r:id="rId212" xr:uid="{D71A3386-2359-4077-82E2-EDEC87CAA810}"/>
    <hyperlink ref="H285" r:id="rId213" xr:uid="{ED92A276-60C9-41B7-963D-9247BCDABB3E}"/>
    <hyperlink ref="H286" r:id="rId214" xr:uid="{51CFCABA-81D3-4FCC-908D-D8B4399E0465}"/>
    <hyperlink ref="H287" r:id="rId215" xr:uid="{68CB665E-6F7E-4AB4-A34A-8BD4E3859343}"/>
    <hyperlink ref="H288" r:id="rId216" xr:uid="{DADAC038-44F9-4FB4-A8D9-FD8266F94799}"/>
    <hyperlink ref="H289" r:id="rId217" xr:uid="{6C6FD018-8756-4770-9288-5CECCAF6CF5C}"/>
    <hyperlink ref="H290" r:id="rId218" xr:uid="{EE193DD2-BB34-47DC-84C0-0E04AD33D767}"/>
    <hyperlink ref="H291" r:id="rId219" xr:uid="{A91D91B7-CBDB-4A63-9962-F188FCDC04A0}"/>
    <hyperlink ref="H292" r:id="rId220" xr:uid="{3B17656F-1B81-42D5-8CB6-09A1197C7E55}"/>
    <hyperlink ref="H295" r:id="rId221" xr:uid="{4A766A4D-C848-4BE6-A8A8-AB78AA93C352}"/>
    <hyperlink ref="H296" r:id="rId222" xr:uid="{298FE162-2A25-4295-8237-0F70C4751BD3}"/>
    <hyperlink ref="H297" r:id="rId223" xr:uid="{FD64228E-FD5C-49D3-AF48-818758D2753B}"/>
    <hyperlink ref="H298" r:id="rId224" xr:uid="{93AD25DA-1A45-41E2-BA19-A82EB9740D76}"/>
    <hyperlink ref="H299" r:id="rId225" xr:uid="{385260B3-66EA-4C41-9A97-78393DD462D5}"/>
    <hyperlink ref="H300" r:id="rId226" xr:uid="{4465A78E-7D42-4E5B-851E-A27AA2A0125D}"/>
    <hyperlink ref="H301" r:id="rId227" xr:uid="{E5381805-85AA-435B-831B-BB20A093F0D5}"/>
    <hyperlink ref="H304" r:id="rId228" xr:uid="{2B51FAA1-9E43-4AAF-AE87-F931C0158F7A}"/>
    <hyperlink ref="H307" r:id="rId229" xr:uid="{1B762313-5BA6-4F26-A04B-A06FEB5F4F95}"/>
  </hyperlinks>
  <pageMargins left="0.75" right="0.75" top="1" bottom="1" header="0.5" footer="0.5"/>
  <drawing r:id="rId23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b852264-1958-4e97-9bec-849c353bb8a9" xsi:nil="true"/>
    <lcf76f155ced4ddcb4097134ff3c332f xmlns="697faf55-75d8-4596-80f2-3cfc806e7b4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1A9B3BD17E4440ACE36F050C794059" ma:contentTypeVersion="11" ma:contentTypeDescription="Een nieuw document maken." ma:contentTypeScope="" ma:versionID="1d5cc35281a38171d9d30b0cc25bf8ea">
  <xsd:schema xmlns:xsd="http://www.w3.org/2001/XMLSchema" xmlns:xs="http://www.w3.org/2001/XMLSchema" xmlns:p="http://schemas.microsoft.com/office/2006/metadata/properties" xmlns:ns2="697faf55-75d8-4596-80f2-3cfc806e7b47" xmlns:ns3="1b852264-1958-4e97-9bec-849c353bb8a9" targetNamespace="http://schemas.microsoft.com/office/2006/metadata/properties" ma:root="true" ma:fieldsID="ab351e25879e0bd611893a81bcebeb97" ns2:_="" ns3:_="">
    <xsd:import namespace="697faf55-75d8-4596-80f2-3cfc806e7b47"/>
    <xsd:import namespace="1b852264-1958-4e97-9bec-849c353bb8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faf55-75d8-4596-80f2-3cfc806e7b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aeb5d102-68e6-440d-87f4-7086294590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52264-1958-4e97-9bec-849c353bb8a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5083fa2-9f04-4c6d-9ecc-c06b1d0f66a4}" ma:internalName="TaxCatchAll" ma:showField="CatchAllData" ma:web="1b852264-1958-4e97-9bec-849c353bb8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532D7D-4FAB-4027-AE96-96CC1D35EF1D}">
  <ds:schemaRefs>
    <ds:schemaRef ds:uri="http://schemas.microsoft.com/office/2006/documentManagement/types"/>
    <ds:schemaRef ds:uri="http://purl.org/dc/elements/1.1/"/>
    <ds:schemaRef ds:uri="1b852264-1958-4e97-9bec-849c353bb8a9"/>
    <ds:schemaRef ds:uri="697faf55-75d8-4596-80f2-3cfc806e7b47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BDCC14D-E3D5-4CD8-BB99-1B1E33BEC8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7faf55-75d8-4596-80f2-3cfc806e7b47"/>
    <ds:schemaRef ds:uri="1b852264-1958-4e97-9bec-849c353bb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A8B152-6526-428F-B620-22992A65C7C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2</vt:i4>
      </vt:variant>
    </vt:vector>
  </HeadingPairs>
  <TitlesOfParts>
    <vt:vector size="9" baseType="lpstr">
      <vt:lpstr>Versie</vt:lpstr>
      <vt:lpstr>Datasheet</vt:lpstr>
      <vt:lpstr>Toelichting</vt:lpstr>
      <vt:lpstr>1. Kosteneffectiviteit</vt:lpstr>
      <vt:lpstr>2. Absolute CO2-reductie</vt:lpstr>
      <vt:lpstr>3. Circulaire economie</vt:lpstr>
      <vt:lpstr>Factoren 2026 dd 25-03-2026</vt:lpstr>
      <vt:lpstr>'2. Absolute CO2-reductie'!Afdrukbereik</vt:lpstr>
      <vt:lpstr>Toelichting!Afdrukbereik</vt:lpstr>
    </vt:vector>
  </TitlesOfParts>
  <Manager/>
  <Company>Ministerie van Economische Zaken en Klimaat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Kosteneffectiviteit en CO2-berekening-VEKI</dc:title>
  <dc:subject/>
  <dc:creator>Rijksdienst voor Ondernemend Nederland</dc:creator>
  <cp:keywords/>
  <dc:description/>
  <cp:lastModifiedBy>Kessel, A. van (Alissa)</cp:lastModifiedBy>
  <cp:revision/>
  <dcterms:created xsi:type="dcterms:W3CDTF">2022-11-24T10:25:07Z</dcterms:created>
  <dcterms:modified xsi:type="dcterms:W3CDTF">2026-04-29T12:04:31Z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d88dc2-102c-473d-aa45-6161565a3617_Enabled">
    <vt:lpwstr>true</vt:lpwstr>
  </property>
  <property fmtid="{D5CDD505-2E9C-101B-9397-08002B2CF9AE}" pid="3" name="MSIP_Label_acd88dc2-102c-473d-aa45-6161565a3617_SetDate">
    <vt:lpwstr>2022-11-24T10:25:07Z</vt:lpwstr>
  </property>
  <property fmtid="{D5CDD505-2E9C-101B-9397-08002B2CF9AE}" pid="4" name="MSIP_Label_acd88dc2-102c-473d-aa45-6161565a3617_Method">
    <vt:lpwstr>Standard</vt:lpwstr>
  </property>
  <property fmtid="{D5CDD505-2E9C-101B-9397-08002B2CF9AE}" pid="5" name="MSIP_Label_acd88dc2-102c-473d-aa45-6161565a3617_Name">
    <vt:lpwstr>Sublabel-Interngebruik-onversleuteld</vt:lpwstr>
  </property>
  <property fmtid="{D5CDD505-2E9C-101B-9397-08002B2CF9AE}" pid="6" name="MSIP_Label_acd88dc2-102c-473d-aa45-6161565a3617_SiteId">
    <vt:lpwstr>1321633e-f6b9-44e2-a44f-59b9d264ecb7</vt:lpwstr>
  </property>
  <property fmtid="{D5CDD505-2E9C-101B-9397-08002B2CF9AE}" pid="7" name="MSIP_Label_acd88dc2-102c-473d-aa45-6161565a3617_ActionId">
    <vt:lpwstr>1df79240-fbb5-4cf3-ba04-a2d84a086e1c</vt:lpwstr>
  </property>
  <property fmtid="{D5CDD505-2E9C-101B-9397-08002B2CF9AE}" pid="8" name="MSIP_Label_acd88dc2-102c-473d-aa45-6161565a3617_ContentBits">
    <vt:lpwstr>2</vt:lpwstr>
  </property>
  <property fmtid="{D5CDD505-2E9C-101B-9397-08002B2CF9AE}" pid="9" name="ContentTypeId">
    <vt:lpwstr>0x010100AE1A9B3BD17E4440ACE36F050C794059</vt:lpwstr>
  </property>
  <property fmtid="{D5CDD505-2E9C-101B-9397-08002B2CF9AE}" pid="10" name="MediaServiceImageTags">
    <vt:lpwstr/>
  </property>
</Properties>
</file>