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dniet\Desktop\"/>
    </mc:Choice>
  </mc:AlternateContent>
  <xr:revisionPtr revIDLastSave="0" documentId="13_ncr:1_{B6CAD433-FA6C-43F8-A5BE-FD58D5B605EC}" xr6:coauthVersionLast="47" xr6:coauthVersionMax="47" xr10:uidLastSave="{00000000-0000-0000-0000-000000000000}"/>
  <workbookProtection workbookAlgorithmName="SHA-512" workbookHashValue="HC+Jw9YgDC6pp419l0affY/tijTD0vxVHWgtAEgnyKS/U406i4f1einoo22wZiOTkZ7DGTEVZt3+s7J6exc9xg==" workbookSaltValue="27uMZf6Eqtv0TeCg11bmng==" workbookSpinCount="100000" lockStructure="1"/>
  <bookViews>
    <workbookView xWindow="-110" yWindow="-110" windowWidth="19420" windowHeight="11500" xr2:uid="{2494B65C-B62F-4C51-939B-C52796EE56F7}"/>
  </bookViews>
  <sheets>
    <sheet name="Vragenlijst" sheetId="1" r:id="rId1"/>
    <sheet name="Data" sheetId="2" state="hidden" r:id="rId2"/>
    <sheet name="Planning" sheetId="3" r:id="rId3"/>
  </sheets>
  <definedNames>
    <definedName name="Van_matrix_1">_xlfn.ANCHORARRAY(Data!$X$8)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2" l="1"/>
  <c r="O8" i="2"/>
  <c r="P5" i="2"/>
  <c r="O5" i="2"/>
  <c r="P4" i="2"/>
  <c r="O4" i="2"/>
  <c r="O3" i="2"/>
  <c r="P3" i="2"/>
  <c r="Q3" i="2" s="1"/>
  <c r="E75" i="1"/>
  <c r="E81" i="1" s="1"/>
  <c r="Q8" i="2" l="1"/>
  <c r="Q5" i="2"/>
  <c r="Q4" i="2"/>
  <c r="G60" i="1" s="1"/>
  <c r="O7" i="2"/>
  <c r="E82" i="1"/>
  <c r="P7" i="2" s="1"/>
  <c r="O6" i="2"/>
  <c r="N43" i="2"/>
  <c r="N46" i="2"/>
  <c r="N45" i="2"/>
  <c r="Q7" i="2" l="1"/>
  <c r="O45" i="2"/>
  <c r="N44" i="2"/>
  <c r="O43" i="2" s="1"/>
  <c r="P43" i="2" s="1"/>
  <c r="N40" i="2"/>
  <c r="N39" i="2"/>
  <c r="E76" i="1"/>
  <c r="G3" i="1" s="1"/>
  <c r="N37" i="2"/>
  <c r="C48" i="1"/>
  <c r="B48" i="1"/>
  <c r="B54" i="1"/>
  <c r="B53" i="1"/>
  <c r="B52" i="1"/>
  <c r="B51" i="1"/>
  <c r="B50" i="1"/>
  <c r="B49" i="1"/>
  <c r="B47" i="1"/>
  <c r="B46" i="1"/>
  <c r="C54" i="1"/>
  <c r="C53" i="1"/>
  <c r="C52" i="1"/>
  <c r="C51" i="1"/>
  <c r="C50" i="1"/>
  <c r="C49" i="1"/>
  <c r="C47" i="1"/>
  <c r="C46" i="1"/>
  <c r="C45" i="1"/>
  <c r="O32" i="2"/>
  <c r="O33" i="2"/>
  <c r="E42" i="2"/>
  <c r="C58" i="1"/>
  <c r="C57" i="1"/>
  <c r="C56" i="1"/>
  <c r="B58" i="1"/>
  <c r="B57" i="1"/>
  <c r="B56" i="1"/>
  <c r="G81" i="1" l="1"/>
  <c r="O39" i="2"/>
  <c r="N38" i="2"/>
  <c r="O37" i="2" s="1"/>
  <c r="P6" i="2"/>
  <c r="Q6" i="2" s="1"/>
  <c r="R32" i="2"/>
  <c r="R31" i="2"/>
  <c r="P37" i="2" l="1"/>
  <c r="G75" i="1" s="1"/>
  <c r="E40" i="2"/>
  <c r="E39" i="2"/>
  <c r="E38" i="2"/>
  <c r="E36" i="2"/>
  <c r="T16" i="2"/>
  <c r="V16" i="2" s="1"/>
  <c r="O13" i="2"/>
  <c r="B24" i="1"/>
  <c r="C24" i="1"/>
  <c r="O12" i="2" l="1"/>
  <c r="C39" i="1"/>
  <c r="B39" i="1"/>
  <c r="C90" i="1" l="1"/>
  <c r="C91" i="1"/>
  <c r="B91" i="1"/>
  <c r="B90" i="1"/>
  <c r="C35" i="1"/>
  <c r="B35" i="1"/>
  <c r="K57" i="2" l="1"/>
  <c r="C89" i="1" l="1"/>
  <c r="B89" i="1"/>
  <c r="H4" i="1"/>
  <c r="H6" i="1"/>
  <c r="E65" i="2"/>
  <c r="E64" i="2"/>
  <c r="C68" i="1"/>
  <c r="C67" i="1"/>
  <c r="C66" i="1"/>
  <c r="C65" i="1"/>
  <c r="C64" i="1"/>
  <c r="B68" i="1"/>
  <c r="B67" i="1"/>
  <c r="B66" i="1"/>
  <c r="B65" i="1"/>
  <c r="B64" i="1"/>
  <c r="O16" i="2"/>
  <c r="O15" i="2"/>
  <c r="B2" i="3"/>
  <c r="N8" i="2"/>
  <c r="B9" i="3" s="1"/>
  <c r="N7" i="2"/>
  <c r="B8" i="3" s="1"/>
  <c r="N6" i="2"/>
  <c r="B7" i="3" s="1"/>
  <c r="N5" i="2"/>
  <c r="B6" i="3" s="1"/>
  <c r="N4" i="2"/>
  <c r="B5" i="3" s="1"/>
  <c r="N3" i="2"/>
  <c r="B4" i="3" s="1"/>
  <c r="G8" i="1" l="1"/>
  <c r="T8" i="2"/>
  <c r="S13" i="2"/>
  <c r="S12" i="2"/>
  <c r="S11" i="2"/>
  <c r="S10" i="2"/>
  <c r="S9" i="2"/>
  <c r="S8" i="2"/>
  <c r="G87" i="1"/>
  <c r="G86" i="1"/>
  <c r="K51" i="2"/>
  <c r="K49" i="2"/>
  <c r="K50" i="2"/>
  <c r="E45" i="2"/>
  <c r="E44" i="2"/>
  <c r="E53" i="2"/>
  <c r="E52" i="2"/>
  <c r="E51" i="2"/>
  <c r="E50" i="2"/>
  <c r="G50" i="2" s="1"/>
  <c r="E49" i="2"/>
  <c r="G49" i="2" s="1"/>
  <c r="E66" i="2"/>
  <c r="E61" i="2"/>
  <c r="E60" i="2"/>
  <c r="G60" i="2" s="1"/>
  <c r="E57" i="2"/>
  <c r="K56" i="2" s="1"/>
  <c r="G76" i="1" s="1"/>
  <c r="E43" i="2"/>
  <c r="E41" i="2"/>
  <c r="E37" i="2"/>
  <c r="E35" i="2"/>
  <c r="E34" i="2"/>
  <c r="E33" i="2"/>
  <c r="E32" i="2"/>
  <c r="E26" i="2"/>
  <c r="G26" i="2" s="1"/>
  <c r="E25" i="2"/>
  <c r="G25" i="2" s="1"/>
  <c r="E21" i="2"/>
  <c r="E20" i="2"/>
  <c r="E18" i="2"/>
  <c r="E14" i="2"/>
  <c r="G14" i="2" s="1"/>
  <c r="E13" i="2"/>
  <c r="E12" i="2"/>
  <c r="E10" i="2"/>
  <c r="G10" i="2" s="1"/>
  <c r="E9" i="2"/>
  <c r="E7" i="2"/>
  <c r="G7" i="2" s="1"/>
  <c r="E6" i="2"/>
  <c r="G6" i="2" s="1"/>
  <c r="E5" i="2"/>
  <c r="G5" i="2" s="1"/>
  <c r="C33" i="1"/>
  <c r="B33" i="1"/>
  <c r="C31" i="1"/>
  <c r="B31" i="1"/>
  <c r="C28" i="1"/>
  <c r="B28" i="1"/>
  <c r="C26" i="1"/>
  <c r="B26" i="1"/>
  <c r="G42" i="2" l="1"/>
  <c r="G35" i="2"/>
  <c r="G45" i="2"/>
  <c r="G41" i="2"/>
  <c r="G39" i="2"/>
  <c r="G57" i="2"/>
  <c r="H57" i="2" s="1"/>
  <c r="V8" i="2"/>
  <c r="G61" i="2"/>
  <c r="H60" i="2" s="1"/>
  <c r="K60" i="2" s="1"/>
  <c r="K48" i="2"/>
  <c r="G71" i="1" s="1"/>
  <c r="H4" i="2"/>
  <c r="K4" i="2" s="1"/>
  <c r="H8" i="2"/>
  <c r="K8" i="2" s="1"/>
  <c r="H24" i="2"/>
  <c r="K24" i="2" s="1"/>
  <c r="K32" i="2" l="1"/>
  <c r="K31" i="2" s="1"/>
  <c r="G61" i="1" s="1"/>
  <c r="K59" i="2"/>
  <c r="G82" i="1" s="1"/>
  <c r="K3" i="2"/>
  <c r="G43" i="1" s="1"/>
  <c r="P22" i="2" l="1"/>
  <c r="G42" i="1"/>
  <c r="T9" i="2" l="1"/>
  <c r="V9" i="2" l="1"/>
  <c r="T10" i="2"/>
  <c r="T11" i="2" l="1"/>
  <c r="V10" i="2"/>
  <c r="G70" i="1"/>
  <c r="T12" i="2" l="1"/>
  <c r="V12" i="2" s="1"/>
  <c r="V11" i="2"/>
  <c r="O10" i="2" l="1"/>
  <c r="T13" i="2"/>
  <c r="T14" i="2" s="1"/>
  <c r="V14" i="2" s="1"/>
  <c r="P18" i="2" l="1"/>
  <c r="E84" i="1" s="1"/>
  <c r="G84" i="1" s="1"/>
  <c r="P19" i="2"/>
  <c r="E96" i="1" s="1"/>
  <c r="S3" i="2"/>
  <c r="T3" i="2" s="1"/>
  <c r="E3" i="3" s="1"/>
  <c r="V13" i="2"/>
  <c r="T15" i="2"/>
  <c r="D3" i="3" l="1"/>
  <c r="K64" i="2"/>
  <c r="K63" i="2" s="1"/>
  <c r="P23" i="2" s="1"/>
  <c r="G96" i="1" s="1"/>
  <c r="G94" i="1"/>
  <c r="U3" i="2"/>
  <c r="V3" i="2" s="1"/>
  <c r="V15" i="2"/>
  <c r="X8" i="2" s="1" a="1"/>
  <c r="X8" i="2" s="1"/>
  <c r="F3" i="3" l="1"/>
  <c r="W3" i="2"/>
  <c r="G3" i="3"/>
  <c r="X3" i="2" l="1"/>
  <c r="H3" i="3"/>
  <c r="Y3" i="2" l="1"/>
  <c r="I3" i="3"/>
  <c r="Z3" i="2" l="1"/>
  <c r="J3" i="3"/>
  <c r="AA3" i="2" l="1"/>
  <c r="K3" i="3"/>
  <c r="AB3" i="2" l="1"/>
  <c r="L3" i="3"/>
  <c r="AC3" i="2" l="1"/>
  <c r="M3" i="3"/>
  <c r="AD3" i="2" l="1"/>
  <c r="N3" i="3"/>
  <c r="AE3" i="2" l="1"/>
  <c r="O3" i="3"/>
  <c r="AF3" i="2" l="1"/>
  <c r="P3" i="3"/>
  <c r="AG3" i="2" l="1"/>
  <c r="Q3" i="3"/>
  <c r="AH3" i="2" l="1"/>
  <c r="R3" i="3"/>
  <c r="AI3" i="2" l="1"/>
  <c r="S3" i="3"/>
  <c r="AJ3" i="2" l="1"/>
  <c r="T3" i="3"/>
  <c r="AK3" i="2" l="1"/>
  <c r="U3" i="3"/>
  <c r="AL3" i="2" l="1"/>
  <c r="V3" i="3"/>
  <c r="AM3" i="2" l="1"/>
  <c r="W3" i="3"/>
  <c r="AN3" i="2" l="1"/>
  <c r="X3" i="3"/>
  <c r="AO3" i="2" l="1"/>
  <c r="Y3" i="3"/>
  <c r="AP3" i="2" l="1"/>
  <c r="Z3" i="3"/>
  <c r="AQ3" i="2" l="1"/>
  <c r="AA3" i="3"/>
  <c r="AR3" i="2" l="1"/>
  <c r="AB3" i="3"/>
  <c r="AS3" i="2" l="1"/>
  <c r="AC3" i="3"/>
  <c r="AT3" i="2" l="1"/>
  <c r="AD3" i="3"/>
  <c r="AU3" i="2" l="1"/>
  <c r="AE3" i="3"/>
  <c r="AV3" i="2" l="1"/>
  <c r="AF3" i="3"/>
  <c r="AW3" i="2" l="1"/>
  <c r="AG3" i="3"/>
  <c r="AX3" i="2" l="1"/>
  <c r="AH3" i="3"/>
  <c r="AY3" i="2" l="1"/>
  <c r="AI3" i="3"/>
  <c r="AZ3" i="2" l="1"/>
  <c r="AJ3" i="3"/>
  <c r="BA3" i="2" l="1"/>
  <c r="AK3" i="3"/>
  <c r="BB3" i="2" l="1"/>
  <c r="AL3" i="3"/>
  <c r="BC3" i="2" l="1"/>
  <c r="AM3" i="3"/>
  <c r="BD3" i="2" l="1"/>
  <c r="AN3" i="3"/>
  <c r="BE3" i="2" l="1"/>
  <c r="AO3" i="3"/>
  <c r="BF3" i="2" l="1"/>
  <c r="AP3" i="3"/>
  <c r="BG3" i="2" l="1"/>
  <c r="AQ3" i="3"/>
  <c r="BH3" i="2" l="1"/>
  <c r="AR3" i="3"/>
  <c r="BI3" i="2" l="1"/>
  <c r="AS3" i="3"/>
  <c r="BJ3" i="2" l="1"/>
  <c r="AT3" i="3"/>
  <c r="BK3" i="2" l="1"/>
  <c r="AU3" i="3"/>
  <c r="BL3" i="2" l="1"/>
  <c r="AV3" i="3"/>
  <c r="BM3" i="2" l="1"/>
  <c r="AW3" i="3"/>
  <c r="BN3" i="2" l="1"/>
  <c r="AX3" i="3"/>
  <c r="BO3" i="2" l="1"/>
  <c r="AY3" i="3"/>
  <c r="BP3" i="2" l="1"/>
  <c r="AZ3" i="3"/>
  <c r="BQ3" i="2" l="1"/>
  <c r="BA3" i="3"/>
  <c r="BR3" i="2" l="1"/>
  <c r="BB3" i="3"/>
  <c r="BS3" i="2" l="1"/>
  <c r="BC3" i="3"/>
  <c r="BT3" i="2" l="1"/>
  <c r="BD3" i="3"/>
  <c r="BU3" i="2" l="1"/>
  <c r="BE3" i="3"/>
  <c r="BV3" i="2" l="1"/>
  <c r="BF3" i="3"/>
  <c r="BW3" i="2" l="1"/>
  <c r="BG3" i="3"/>
  <c r="BX3" i="2" l="1"/>
  <c r="BH3" i="3"/>
  <c r="BY3" i="2" l="1"/>
  <c r="BI3" i="3"/>
  <c r="BZ3" i="2" l="1"/>
  <c r="BJ3" i="3"/>
  <c r="CA3" i="2" l="1"/>
  <c r="BK3" i="3"/>
  <c r="CB3" i="2" l="1"/>
  <c r="BL3" i="3"/>
  <c r="CC3" i="2" l="1"/>
  <c r="BM3" i="3"/>
  <c r="CD3" i="2" l="1"/>
  <c r="BN3" i="3"/>
  <c r="CE3" i="2" l="1"/>
  <c r="BO3" i="3"/>
  <c r="CF3" i="2" l="1"/>
  <c r="BP3" i="3"/>
  <c r="CG3" i="2" l="1"/>
  <c r="BQ3" i="3"/>
  <c r="CH3" i="2" l="1"/>
  <c r="BR3" i="3"/>
  <c r="CI3" i="2" l="1"/>
  <c r="BS3" i="3"/>
  <c r="CJ3" i="2" l="1"/>
  <c r="BT3" i="3"/>
  <c r="CK3" i="2" l="1"/>
  <c r="BU3" i="3"/>
  <c r="CL3" i="2" l="1"/>
  <c r="BV3" i="3"/>
  <c r="CM3" i="2" l="1"/>
  <c r="BW3" i="3"/>
  <c r="CN3" i="2" l="1"/>
  <c r="BX3" i="3"/>
  <c r="CO3" i="2" l="1"/>
  <c r="BY3" i="3"/>
  <c r="CP3" i="2" l="1"/>
  <c r="BZ3" i="3"/>
  <c r="CQ3" i="2" l="1"/>
  <c r="CA3" i="3"/>
  <c r="CR3" i="2" l="1"/>
  <c r="CB3" i="3"/>
  <c r="CS3" i="2" l="1"/>
  <c r="CC3" i="3"/>
  <c r="CT3" i="2" l="1"/>
  <c r="CD3" i="3"/>
  <c r="CU3" i="2" l="1"/>
  <c r="CE3" i="3"/>
  <c r="CV3" i="2" l="1"/>
  <c r="CF3" i="3"/>
  <c r="CW3" i="2" l="1"/>
  <c r="CG3" i="3"/>
  <c r="CX3" i="2" l="1"/>
  <c r="CH3" i="3"/>
  <c r="CY3" i="2" l="1"/>
  <c r="CI3" i="3"/>
  <c r="CZ3" i="2" l="1"/>
  <c r="CJ3" i="3"/>
  <c r="DA3" i="2" l="1"/>
  <c r="CK3" i="3"/>
  <c r="DB3" i="2" l="1"/>
  <c r="CL3" i="3"/>
  <c r="DC3" i="2" l="1"/>
  <c r="CM3" i="3"/>
  <c r="DD3" i="2" l="1"/>
  <c r="CN3" i="3"/>
  <c r="DE3" i="2" l="1"/>
  <c r="CO3" i="3"/>
  <c r="DF3" i="2" l="1"/>
  <c r="CP3" i="3"/>
  <c r="DG3" i="2" l="1"/>
  <c r="CQ3" i="3"/>
  <c r="DH3" i="2" l="1"/>
  <c r="CR3" i="3"/>
  <c r="DI3" i="2" l="1"/>
  <c r="CS3" i="3"/>
  <c r="DJ3" i="2" l="1"/>
  <c r="CT3" i="3"/>
  <c r="DK3" i="2" l="1"/>
  <c r="CU3" i="3"/>
  <c r="DL3" i="2" l="1"/>
  <c r="CV3" i="3"/>
  <c r="DM3" i="2" l="1"/>
  <c r="CW3" i="3"/>
  <c r="DN3" i="2" l="1"/>
  <c r="CX3" i="3"/>
  <c r="DO3" i="2" l="1"/>
  <c r="CY3" i="3"/>
  <c r="DP3" i="2" l="1"/>
  <c r="CZ3" i="3"/>
  <c r="DQ3" i="2" l="1"/>
  <c r="DA3" i="3"/>
  <c r="DR3" i="2" l="1"/>
  <c r="DB3" i="3"/>
  <c r="DS3" i="2" l="1"/>
  <c r="DC3" i="3"/>
  <c r="DT3" i="2" l="1"/>
  <c r="DD3" i="3"/>
  <c r="DU3" i="2" l="1"/>
  <c r="DE3" i="3"/>
  <c r="DV3" i="2" l="1"/>
  <c r="DF3" i="3"/>
  <c r="DW3" i="2" l="1"/>
  <c r="DG3" i="3"/>
  <c r="DX3" i="2" l="1"/>
  <c r="DH3" i="3"/>
  <c r="DY3" i="2" l="1"/>
  <c r="DI3" i="3"/>
  <c r="DZ3" i="2" l="1"/>
  <c r="DJ3" i="3"/>
  <c r="EA3" i="2" l="1"/>
  <c r="DK3" i="3"/>
  <c r="EB3" i="2" l="1"/>
  <c r="DL3" i="3"/>
  <c r="EC3" i="2" l="1"/>
  <c r="DM3" i="3"/>
  <c r="ED3" i="2" l="1"/>
  <c r="DN3" i="3"/>
  <c r="EE3" i="2" l="1"/>
  <c r="DO3" i="3"/>
  <c r="EF3" i="2" l="1"/>
  <c r="DP3" i="3"/>
  <c r="EG3" i="2" l="1"/>
  <c r="DQ3" i="3"/>
  <c r="EH3" i="2" l="1"/>
  <c r="DR3" i="3"/>
  <c r="EI3" i="2" l="1"/>
  <c r="DS3" i="3"/>
  <c r="EJ3" i="2" l="1"/>
  <c r="DT3" i="3"/>
  <c r="EK3" i="2" l="1"/>
  <c r="DU3" i="3"/>
  <c r="EL3" i="2" l="1"/>
  <c r="DV3" i="3"/>
  <c r="EM3" i="2" l="1"/>
  <c r="DW3" i="3"/>
  <c r="EN3" i="2" l="1"/>
  <c r="DX3" i="3"/>
  <c r="EO3" i="2" l="1"/>
  <c r="DY3" i="3"/>
  <c r="EP3" i="2" l="1"/>
  <c r="DZ3" i="3"/>
  <c r="EQ3" i="2" l="1"/>
  <c r="EA3" i="3"/>
  <c r="ER3" i="2" l="1"/>
  <c r="EB3" i="3"/>
  <c r="ES3" i="2" l="1"/>
  <c r="EC3" i="3"/>
  <c r="ET3" i="2" l="1"/>
  <c r="ED3" i="3"/>
  <c r="EU3" i="2" l="1"/>
  <c r="EE3" i="3"/>
  <c r="EV3" i="2" l="1"/>
  <c r="EF3" i="3"/>
  <c r="EW3" i="2" l="1"/>
  <c r="EG3" i="3"/>
  <c r="EX3" i="2" l="1"/>
  <c r="EH3" i="3"/>
  <c r="EY3" i="2" l="1"/>
  <c r="EI3" i="3"/>
  <c r="EZ3" i="2" l="1"/>
  <c r="EJ3" i="3"/>
  <c r="FA3" i="2" l="1"/>
  <c r="EK3" i="3"/>
  <c r="FB3" i="2" l="1"/>
  <c r="EL3" i="3"/>
  <c r="FC3" i="2" l="1"/>
  <c r="EM3" i="3"/>
  <c r="FD3" i="2" l="1"/>
  <c r="EN3" i="3"/>
  <c r="FE3" i="2" l="1"/>
  <c r="EO3" i="3"/>
  <c r="FF3" i="2" l="1"/>
  <c r="EP3" i="3"/>
  <c r="FG3" i="2" l="1"/>
  <c r="EQ3" i="3"/>
  <c r="FH3" i="2" l="1"/>
  <c r="ER3" i="3"/>
  <c r="FI3" i="2" l="1"/>
  <c r="ES3" i="3"/>
  <c r="FJ3" i="2" l="1"/>
  <c r="ET3" i="3"/>
  <c r="FK3" i="2" l="1"/>
  <c r="EU3" i="3"/>
  <c r="FL3" i="2" l="1"/>
  <c r="EV3" i="3"/>
  <c r="FM3" i="2" l="1"/>
  <c r="EW3" i="3"/>
  <c r="FN3" i="2" l="1"/>
  <c r="EX3" i="3"/>
  <c r="FO3" i="2" l="1"/>
  <c r="EY3" i="3"/>
  <c r="FP3" i="2" l="1"/>
  <c r="EZ3" i="3"/>
  <c r="FQ3" i="2" l="1"/>
  <c r="FA3" i="3"/>
  <c r="FR3" i="2" l="1"/>
  <c r="FB3" i="3"/>
  <c r="FS3" i="2" l="1"/>
  <c r="FC3" i="3"/>
  <c r="FT3" i="2" l="1"/>
  <c r="FD3" i="3"/>
  <c r="FU3" i="2" l="1"/>
  <c r="FE3" i="3"/>
  <c r="FV3" i="2" l="1"/>
  <c r="FF3" i="3"/>
  <c r="FW3" i="2" l="1"/>
  <c r="FG3" i="3"/>
  <c r="FX3" i="2" l="1"/>
  <c r="FH3" i="3"/>
  <c r="FY3" i="2" l="1"/>
  <c r="FI3" i="3"/>
  <c r="FZ3" i="2" l="1"/>
  <c r="FJ3" i="3"/>
  <c r="GA3" i="2" l="1"/>
  <c r="FK3" i="3"/>
  <c r="GB3" i="2" l="1"/>
  <c r="FL3" i="3"/>
  <c r="GC3" i="2" l="1"/>
  <c r="FM3" i="3"/>
  <c r="GD3" i="2" l="1"/>
  <c r="FN3" i="3"/>
  <c r="GE3" i="2" l="1"/>
  <c r="FO3" i="3"/>
  <c r="GF3" i="2" l="1"/>
  <c r="FP3" i="3"/>
  <c r="GG3" i="2" l="1"/>
  <c r="FQ3" i="3"/>
  <c r="GH3" i="2" l="1"/>
  <c r="FR3" i="3"/>
  <c r="GI3" i="2" l="1"/>
  <c r="FS3" i="3"/>
  <c r="GJ3" i="2" l="1"/>
  <c r="FT3" i="3"/>
  <c r="GK3" i="2" l="1"/>
  <c r="FU3" i="3"/>
  <c r="GL3" i="2" l="1"/>
  <c r="FV3" i="3"/>
  <c r="GM3" i="2" l="1"/>
  <c r="FW3" i="3"/>
  <c r="GN3" i="2" l="1"/>
  <c r="FX3" i="3"/>
  <c r="GO3" i="2" l="1"/>
  <c r="FY3" i="3"/>
  <c r="GP3" i="2" l="1"/>
  <c r="FZ3" i="3"/>
  <c r="GQ3" i="2" l="1"/>
  <c r="GA3" i="3"/>
  <c r="GR3" i="2" l="1"/>
  <c r="GB3" i="3"/>
  <c r="GS3" i="2" l="1"/>
  <c r="GC3" i="3"/>
  <c r="GT3" i="2" l="1"/>
  <c r="GD3" i="3"/>
  <c r="GU3" i="2" l="1"/>
  <c r="GE3" i="3"/>
  <c r="GF3" i="3" l="1"/>
  <c r="GV3" i="2"/>
  <c r="GW3" i="2" l="1"/>
  <c r="GG3" i="3"/>
  <c r="GX3" i="2" l="1"/>
  <c r="GH3" i="3"/>
  <c r="GY3" i="2" l="1"/>
  <c r="GI3" i="3"/>
  <c r="GZ3" i="2" l="1"/>
  <c r="GJ3" i="3"/>
  <c r="HA3" i="2" l="1"/>
  <c r="GK3" i="3"/>
  <c r="HB3" i="2" l="1"/>
  <c r="GL3" i="3"/>
  <c r="HC3" i="2" l="1"/>
  <c r="GM3" i="3"/>
  <c r="HD3" i="2" l="1"/>
  <c r="GN3" i="3"/>
  <c r="HE3" i="2" l="1"/>
  <c r="GO3" i="3"/>
  <c r="HF3" i="2" l="1"/>
  <c r="GP3" i="3"/>
  <c r="HG3" i="2" l="1"/>
  <c r="GQ3" i="3"/>
  <c r="HH3" i="2" l="1"/>
  <c r="GR3" i="3"/>
  <c r="HI3" i="2" l="1"/>
  <c r="GS3" i="3"/>
  <c r="HJ3" i="2" l="1"/>
  <c r="GT3" i="3"/>
  <c r="HK3" i="2" l="1"/>
  <c r="GU3" i="3"/>
  <c r="HL3" i="2" l="1"/>
  <c r="GV3" i="3"/>
  <c r="HM3" i="2" l="1"/>
  <c r="GW3" i="3"/>
  <c r="HN3" i="2" l="1"/>
  <c r="GX3" i="3"/>
  <c r="HO3" i="2" l="1"/>
  <c r="GY3" i="3"/>
  <c r="HP3" i="2" l="1"/>
  <c r="GZ3" i="3"/>
  <c r="HQ3" i="2" l="1"/>
  <c r="HA3" i="3"/>
  <c r="HR3" i="2" l="1"/>
  <c r="HB3" i="3"/>
  <c r="HS3" i="2" l="1"/>
  <c r="HC3" i="3"/>
  <c r="HT3" i="2" l="1"/>
  <c r="HD3" i="3"/>
  <c r="HU3" i="2" l="1"/>
  <c r="HE3" i="3"/>
  <c r="HV3" i="2" l="1"/>
  <c r="HF3" i="3"/>
  <c r="HW3" i="2" l="1"/>
  <c r="HG3" i="3"/>
  <c r="HX3" i="2" l="1"/>
  <c r="HH3" i="3"/>
  <c r="HY3" i="2" l="1"/>
  <c r="HI3" i="3"/>
  <c r="HZ3" i="2" l="1"/>
  <c r="HJ3" i="3"/>
  <c r="IA3" i="2" l="1"/>
  <c r="HK3" i="3"/>
  <c r="IB3" i="2" l="1"/>
  <c r="HL3" i="3"/>
  <c r="IC3" i="2" l="1"/>
  <c r="HM3" i="3"/>
  <c r="ID3" i="2" l="1"/>
  <c r="HN3" i="3"/>
  <c r="IE3" i="2" l="1"/>
  <c r="HO3" i="3"/>
  <c r="IF3" i="2" l="1"/>
  <c r="HP3" i="3"/>
  <c r="IG3" i="2" l="1"/>
  <c r="HQ3" i="3"/>
  <c r="IH3" i="2" l="1"/>
  <c r="HR3" i="3"/>
  <c r="II3" i="2" l="1"/>
  <c r="HS3" i="3"/>
  <c r="IJ3" i="2" l="1"/>
  <c r="HT3" i="3"/>
  <c r="IK3" i="2" l="1"/>
  <c r="HU3" i="3"/>
  <c r="IL3" i="2" l="1"/>
  <c r="HV3" i="3"/>
  <c r="IM3" i="2" l="1"/>
  <c r="HW3" i="3"/>
  <c r="IN3" i="2" l="1"/>
  <c r="HX3" i="3"/>
  <c r="IO3" i="2" l="1"/>
  <c r="HY3" i="3"/>
  <c r="IP3" i="2" l="1"/>
  <c r="HZ3" i="3"/>
  <c r="IQ3" i="2" l="1"/>
  <c r="IA3" i="3"/>
  <c r="IR3" i="2" l="1"/>
  <c r="IB3" i="3"/>
  <c r="IS3" i="2" l="1"/>
  <c r="IC3" i="3"/>
  <c r="IT3" i="2" l="1"/>
  <c r="ID3" i="3"/>
  <c r="IU3" i="2" l="1"/>
  <c r="IE3" i="3"/>
  <c r="IV3" i="2" l="1"/>
  <c r="IF3" i="3"/>
  <c r="IW3" i="2" l="1"/>
  <c r="IG3" i="3"/>
  <c r="IX3" i="2" l="1"/>
  <c r="IH3" i="3"/>
  <c r="IY3" i="2" l="1"/>
  <c r="II3" i="3"/>
  <c r="IZ3" i="2" l="1"/>
  <c r="IJ3" i="3"/>
  <c r="JA3" i="2" l="1"/>
  <c r="IK3" i="3"/>
  <c r="JB3" i="2" l="1"/>
  <c r="IL3" i="3"/>
  <c r="JC3" i="2" l="1"/>
  <c r="IM3" i="3"/>
  <c r="JD3" i="2" l="1"/>
  <c r="IN3" i="3"/>
  <c r="JE3" i="2" l="1"/>
  <c r="IO3" i="3"/>
  <c r="JF3" i="2" l="1"/>
  <c r="IP3" i="3"/>
  <c r="JG3" i="2" l="1"/>
  <c r="IQ3" i="3"/>
  <c r="JH3" i="2" l="1"/>
  <c r="IR3" i="3"/>
  <c r="JI3" i="2" l="1"/>
  <c r="IS3" i="3"/>
  <c r="JJ3" i="2" l="1"/>
  <c r="IT3" i="3"/>
  <c r="JK3" i="2" l="1"/>
  <c r="IU3" i="3"/>
  <c r="JL3" i="2" l="1"/>
  <c r="IV3" i="3"/>
  <c r="JM3" i="2" l="1"/>
  <c r="IW3" i="3"/>
  <c r="JN3" i="2" l="1"/>
  <c r="IX3" i="3"/>
  <c r="JO3" i="2" l="1"/>
  <c r="IY3" i="3"/>
  <c r="JP3" i="2" l="1"/>
  <c r="IZ3" i="3"/>
  <c r="JQ3" i="2" l="1"/>
  <c r="JA3" i="3"/>
  <c r="JR3" i="2" l="1"/>
  <c r="JB3" i="3"/>
  <c r="JS3" i="2" l="1"/>
  <c r="JC3" i="3"/>
  <c r="JT3" i="2" l="1"/>
  <c r="JD3" i="3"/>
  <c r="JU3" i="2" l="1"/>
  <c r="JE3" i="3"/>
  <c r="JV3" i="2" l="1"/>
  <c r="JF3" i="3"/>
  <c r="JW3" i="2" l="1"/>
  <c r="JG3" i="3"/>
  <c r="JX3" i="2" l="1"/>
  <c r="JH3" i="3"/>
  <c r="JY3" i="2" l="1"/>
  <c r="JI3" i="3"/>
  <c r="JZ3" i="2" l="1"/>
  <c r="JJ3" i="3"/>
  <c r="KA3" i="2" l="1"/>
  <c r="JK3" i="3"/>
  <c r="KB3" i="2" l="1"/>
  <c r="JL3" i="3"/>
  <c r="KC3" i="2" l="1"/>
  <c r="JM3" i="3"/>
  <c r="KD3" i="2" l="1"/>
  <c r="JN3" i="3"/>
  <c r="KE3" i="2" l="1"/>
  <c r="JO3" i="3"/>
  <c r="KF3" i="2" l="1"/>
  <c r="JP3" i="3"/>
  <c r="KG3" i="2" l="1"/>
  <c r="JQ3" i="3"/>
  <c r="KH3" i="2" l="1"/>
  <c r="JR3" i="3"/>
  <c r="KI3" i="2" l="1"/>
  <c r="JS3" i="3"/>
  <c r="KJ3" i="2" l="1"/>
  <c r="JT3" i="3"/>
  <c r="KK3" i="2" l="1"/>
  <c r="JU3" i="3"/>
  <c r="KL3" i="2" l="1"/>
  <c r="JV3" i="3"/>
  <c r="KM3" i="2" l="1"/>
  <c r="JW3" i="3"/>
  <c r="KN3" i="2" l="1"/>
  <c r="JX3" i="3"/>
  <c r="KO3" i="2" l="1"/>
  <c r="JY3" i="3"/>
  <c r="KP3" i="2" l="1"/>
  <c r="JZ3" i="3"/>
  <c r="KQ3" i="2" l="1"/>
  <c r="KA3" i="3"/>
  <c r="KR3" i="2" l="1"/>
  <c r="KB3" i="3"/>
  <c r="KS3" i="2" l="1"/>
  <c r="KC3" i="3"/>
  <c r="KT3" i="2" l="1"/>
  <c r="KD3" i="3"/>
  <c r="KU3" i="2" l="1"/>
  <c r="KE3" i="3"/>
  <c r="KV3" i="2" l="1"/>
  <c r="KF3" i="3"/>
  <c r="KW3" i="2" l="1"/>
  <c r="KG3" i="3"/>
  <c r="KX3" i="2" l="1"/>
  <c r="KH3" i="3"/>
  <c r="KY3" i="2" l="1"/>
  <c r="KI3" i="3"/>
  <c r="KZ3" i="2" l="1"/>
  <c r="KJ3" i="3"/>
  <c r="LA3" i="2" l="1"/>
  <c r="KK3" i="3"/>
  <c r="LB3" i="2" l="1"/>
  <c r="KL3" i="3"/>
  <c r="LC3" i="2" l="1"/>
  <c r="KM3" i="3"/>
  <c r="LD3" i="2" l="1"/>
  <c r="KO3" i="3" s="1"/>
  <c r="KN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<sst xmlns="http://schemas.openxmlformats.org/spreadsheetml/2006/main" count="288" uniqueCount="168">
  <si>
    <t>Zijn er in een anterieure overeenkomst afspraken gemaakt over het kostenverhaal?</t>
  </si>
  <si>
    <t>Is een aanbesteding voor de selectie van een bouwende partij aan de orde?</t>
  </si>
  <si>
    <t>Is de aanvraag van de omgevingsvergunning voorbereid?</t>
  </si>
  <si>
    <t>Ligt er een besluit omtrent het verlenen van de omgevingsvergunning?</t>
  </si>
  <si>
    <t xml:space="preserve">Is het project opgenomen in de gemeentelijke structuurvisie of omgevingsvisie? </t>
  </si>
  <si>
    <t>Vragen per fase</t>
  </si>
  <si>
    <t>Beantwoording</t>
  </si>
  <si>
    <t>Zijn er voor dit project prestatieafspraken gemaakt tussen de gemeente en woningcorporatie?</t>
  </si>
  <si>
    <t>Is er een QuickScan milieu- of omgevingsaspecten uitgevoerd?</t>
  </si>
  <si>
    <t>Toelichting</t>
  </si>
  <si>
    <t>Is er een plan opgesteld voor het participatieproces?</t>
  </si>
  <si>
    <t>Is het realistisch om deze planning te versnellen?</t>
  </si>
  <si>
    <t>Is het project opgenomen in de regionale woondeal?</t>
  </si>
  <si>
    <t>Tijdsduur</t>
  </si>
  <si>
    <t>Projectnaam</t>
  </si>
  <si>
    <t>Gemeentenaam</t>
  </si>
  <si>
    <t>A. Beleid</t>
  </si>
  <si>
    <t>B. Ontwikkelstrategie</t>
  </si>
  <si>
    <t>Startdatum</t>
  </si>
  <si>
    <t>1.</t>
  </si>
  <si>
    <t>2.</t>
  </si>
  <si>
    <t>3.</t>
  </si>
  <si>
    <t>a.</t>
  </si>
  <si>
    <t>Zo ja, uit hoeveel deelplannen?</t>
  </si>
  <si>
    <t>4.</t>
  </si>
  <si>
    <t xml:space="preserve">C. Kenmerken </t>
  </si>
  <si>
    <t>D. Voortgang</t>
  </si>
  <si>
    <t>Zo ja, graag een beknopte toelichting op deze noodzakelijke investeringen buiten het plangebied.</t>
  </si>
  <si>
    <t xml:space="preserve">3. </t>
  </si>
  <si>
    <t>Voltooiing Stap 1 - Voorfase</t>
  </si>
  <si>
    <t>Stap 1 - Voorfase</t>
  </si>
  <si>
    <t>Vragen</t>
  </si>
  <si>
    <t>Stap 5 - Omgevingsvergunning</t>
  </si>
  <si>
    <t>C. Kenmerken</t>
  </si>
  <si>
    <t>Graag een beknopte toelichting op de huidige inzichten in en de verwachtingen van het maatschappelijke draagvlak voor dit project.</t>
  </si>
  <si>
    <t>Zo ja, graag een beknopte toelichting op de reeds uitgevoerde en nog uit te voeren processtappen.</t>
  </si>
  <si>
    <t>Zo ja, graag een beknopte toelichting op de betrokken stakeholders en het wel/niet onderschrijven van de aanvraag.</t>
  </si>
  <si>
    <t>b.</t>
  </si>
  <si>
    <t>i.</t>
  </si>
  <si>
    <t>ii.</t>
  </si>
  <si>
    <t>Voltooiing Stap 2 - Contractueel</t>
  </si>
  <si>
    <t>Voltooiing Stap 3 - Ruimtelijke procedure(s)</t>
  </si>
  <si>
    <t>Stap 3 - Ruimtelijke procedure(s)</t>
  </si>
  <si>
    <t>Voltooiing Stap 5 - Omgevingsvergunning</t>
  </si>
  <si>
    <t>Voltooiing Stap 6 - Realisatie/planning</t>
  </si>
  <si>
    <t>Stap 6 - Realisatie/planning</t>
  </si>
  <si>
    <t>Zo ja, is met elk van de eigenaren binnen het plangebied een anterieure overeenkomst gesloten?</t>
  </si>
  <si>
    <t>Zo ja, zijn deze afspraken schriftelijk vastgelegd?</t>
  </si>
  <si>
    <t>… Zo nee, voor welk % van het plangebied is nog geen anterieure overeenkomst gesloten?</t>
  </si>
  <si>
    <t xml:space="preserve">… Zo ja, zijn er over de rollen, verantwoordelijkheden en risico's van de planrealisatie (principe)afspraken gemaakt tussen de partijen? </t>
  </si>
  <si>
    <t>… Zo nee, hoeveel maanden kost het om het kostenverhaal te verzekeren?</t>
  </si>
  <si>
    <t>… Zo nee, hoeveel maanden denkt u nodig te hebben om deze afspraken te maken?</t>
  </si>
  <si>
    <t>… Zo nee, hoeveel maanden kost het om deze afspraken wel te maken en vast te leggen?</t>
  </si>
  <si>
    <t>Ja</t>
  </si>
  <si>
    <t>Nee</t>
  </si>
  <si>
    <t>Zo nee, doorloopt u meerdere planologische procedures (BOPA's/wijzigingen van het omgevingsplan) om de ontwikkeling mogelijk te maken?</t>
  </si>
  <si>
    <t>… Zo nee, doorloopt u een BOPA of een wijziging van het omgevingsplan om de ontwikkeling mogelijk te maken?</t>
  </si>
  <si>
    <t>… Zo ja, hoeveel planologische procedures gaat u doorlopen?</t>
  </si>
  <si>
    <t>... Zo ja, doorloopt u een BOPA of wijziging omgevingsplan om de eerste woning van de ontwikkeling mogelijk te maken?</t>
  </si>
  <si>
    <t>BOPA</t>
  </si>
  <si>
    <t>Zo ja, graag een beknopte toelichting hoe de planning versneld kan worden.</t>
  </si>
  <si>
    <t>Gegeven antwoord</t>
  </si>
  <si>
    <t>Antwoord verhogende complexiteitsfactor</t>
  </si>
  <si>
    <t>Complexiteitsfactor</t>
  </si>
  <si>
    <t>Maximaal</t>
  </si>
  <si>
    <t>Van toepassing</t>
  </si>
  <si>
    <t>Tijdsduur in maanden</t>
  </si>
  <si>
    <t>maanden</t>
  </si>
  <si>
    <t>Minimum</t>
  </si>
  <si>
    <t>WOP</t>
  </si>
  <si>
    <t>Mogelijk binnen vigerend regime</t>
  </si>
  <si>
    <t xml:space="preserve">Zo nee, welke onderzoeken zijn nog noodzakelijk t.b.v. de BOPA/wijziging omgevingsplan én het meest bepalend/relevant voor de haalbaarheid van het project en de planning? Indien er een natuurvergunning benodigd is, graag een toelichting op de stand van zaken. Gelieve de doorlooptijd van deze stap aan te passen op basis van uw antwoord. </t>
  </si>
  <si>
    <t>Op welke datum start de bouw van de eerste woningen?</t>
  </si>
  <si>
    <t>Op welke datum start de bouw van de laatste woningen?</t>
  </si>
  <si>
    <t>Datum start bouw laatste woning</t>
  </si>
  <si>
    <t>Stap</t>
  </si>
  <si>
    <t>Einddatum</t>
  </si>
  <si>
    <t>Aantal maanden</t>
  </si>
  <si>
    <t>Data voor input planning</t>
  </si>
  <si>
    <t>Eerste startdatum</t>
  </si>
  <si>
    <t>Laatste einddatum</t>
  </si>
  <si>
    <t>Nodig voor opmaak cel D74 bij stap 6</t>
  </si>
  <si>
    <t>Nodig voor opmaak cel D76 bij stap 6</t>
  </si>
  <si>
    <t>Hoogte</t>
  </si>
  <si>
    <t>Tijdlijn</t>
  </si>
  <si>
    <t>Datum</t>
  </si>
  <si>
    <t>Label</t>
  </si>
  <si>
    <t>Balkenschema</t>
  </si>
  <si>
    <r>
      <t>Stap 2 - Contractueel</t>
    </r>
    <r>
      <rPr>
        <sz val="8"/>
        <color theme="0"/>
        <rFont val="Verdana"/>
        <family val="2"/>
      </rPr>
      <t> </t>
    </r>
  </si>
  <si>
    <t>Is er sprake van sloop/nieuwbouw in het project?</t>
  </si>
  <si>
    <t>Zo ja, is er sprake van herhuisvesting?</t>
  </si>
  <si>
    <t xml:space="preserve">- Als uw project uit meerdere fases bestaat en de fases een afwijkende planning hebben, vul dan de vragen in stap 1 t/m 5 in voor de fases waarvoor u de WBI-subsidie aanvraagt. </t>
  </si>
  <si>
    <t>Zo nee, graag een beknopte toelichting waarom de planning niet versneld kan worden.</t>
  </si>
  <si>
    <t>Start bouw eerste woning(en)</t>
  </si>
  <si>
    <t>Start bouw laatste woning(en)</t>
  </si>
  <si>
    <t>Welke rol speelt/heeft de gemeente in de ontwikkeling van het project?</t>
  </si>
  <si>
    <t>Onderschrijven alle stakeholders (bijvoorbeeld woningbouwcorporatie, marktpartijen, et cetera) de aanvraag en de hierbij behorende randvoorwaarden (zoals startbouw, omvang van de onrendabele top, de programmering, et cetera)?</t>
  </si>
  <si>
    <t xml:space="preserve">Zo nee, graag een beknopte toelichting op de betrokken stakeholders en het wel/niet onderschrijven van de aanvraag. Benoem specifiek welke stakeholders de aanvraag niet onderschrijven. </t>
  </si>
  <si>
    <t>Zijn er voor de uitvoering van de ontwikkeling afspraken randvoorwaardelijk met aan de overheid gelieerde stakeholders, zoals Rijkswaterstaat, ProRail, het waterschap of de provincie?</t>
  </si>
  <si>
    <t>U heeft aangegeven stap 1 tot en met stap 5 binnen zoveel maanden te voltooiien</t>
  </si>
  <si>
    <t>U heeft aangegeven stap 1 tot en met stap 6 binnen zoveel maanden te voltooiien</t>
  </si>
  <si>
    <t xml:space="preserve">- In sommige gevallen dient u de hoogte van een rij aan te passen om de gehele tekst van de vraag en/of de toelichting te kunnen lezen. </t>
  </si>
  <si>
    <t>Invuldatum</t>
  </si>
  <si>
    <t>Graag een beknopte toelichting op de huidige inzichten in en de verwachtingen van het draagvlak voor dit project.</t>
  </si>
  <si>
    <t>Is de ontwikkeling mogelijk op basis van het vigerende omgevingsplan?</t>
  </si>
  <si>
    <t>Maximale datum start bouw laatste woning o.b.v. WBI-termijnen</t>
  </si>
  <si>
    <t>Datum start bouw eerste woning</t>
  </si>
  <si>
    <t>Maximale datum start bouw eerste woning o.b.v. WBI-termijnen</t>
  </si>
  <si>
    <t xml:space="preserve">Totaal </t>
  </si>
  <si>
    <t xml:space="preserve">Totaal stap 1 tot en met 5 </t>
  </si>
  <si>
    <t>Zo nee, graag een beknopte toelichting waarom er geen plan voor het participatieproces is opgesteld.</t>
  </si>
  <si>
    <t>Is er noodzaak om percelen aan te moeten kopen voordat gestart kan worden met bouwen?</t>
  </si>
  <si>
    <t xml:space="preserve">Zo ja, graag een beknopte toelichting op deze noodzaak en benoem welk percentage van het plangebied dit betreft. </t>
  </si>
  <si>
    <t>...Zo ja, welke stappen voert u parallel uit?</t>
  </si>
  <si>
    <t>Maakt u bij het versnellen gebruik van parallel plannen?</t>
  </si>
  <si>
    <t>Is er tussen alle betrokken partijen ter voorbereiding op stap 2 een intentieovereenkomst of vergelijkbare overeenkomsten gesloten?</t>
  </si>
  <si>
    <t xml:space="preserve">Bestaat de ontwikkeling uit meerdere ruimtelijke deelplannen? </t>
  </si>
  <si>
    <t xml:space="preserve">Is er sprake van investeringen buiten het plangebied die noodzakelijk zijn om het project te realiseren? Afgezien van de maatregelen die zijn opgevoerd in de aanvraag. </t>
  </si>
  <si>
    <t>Stap 4 - Contracteren bouwende partij</t>
  </si>
  <si>
    <t>Voltooiing Stap 4 - Contracteren bouwende partij</t>
  </si>
  <si>
    <t>Op welke datum verwacht u de laatste woningen op te leveren?</t>
  </si>
  <si>
    <t>Onderschrijven alle stakeholders (bijvoorbeeld woningbouwcorporatie, marktpartijen, et cetera) de aanvraag en de hierbij behorende randvoorwaarden (zoals start bouw, omvang van de onrendabele top, de programmering, et cetera)?</t>
  </si>
  <si>
    <t>Graag een beknopte toelichting op de betrokken partijen tussen wie een intentieovereenkomst of vergelijkbare overeenkomst is gesloten.</t>
  </si>
  <si>
    <t>Op welke datum verwacht u te starten met Stap 1 - Voorfase?</t>
  </si>
  <si>
    <t>Op welke datum verwacht u Stap 1 - Voorfase te voltooiien?</t>
  </si>
  <si>
    <t>Op welke datum verwacht u te starten met Stap 2 - Contractueel?</t>
  </si>
  <si>
    <t>Op welke datum verwacht u Stap 2 - Contractueel te voltooiien?</t>
  </si>
  <si>
    <t>Op welke datum verwacht u te starten met Stap 3 - Ruimtelijke procedure(s)?</t>
  </si>
  <si>
    <t>Op welke datum verwacht u Stap 3 - Ruimtelijke procedure(s) te voltooiien?</t>
  </si>
  <si>
    <r>
      <t xml:space="preserve">- Cursief gedrukte teksten in kolom G bij het onderdeel </t>
    </r>
    <r>
      <rPr>
        <i/>
        <sz val="11"/>
        <color theme="0"/>
        <rFont val="Verdana"/>
        <family val="2"/>
      </rPr>
      <t>Voltooiing</t>
    </r>
    <r>
      <rPr>
        <sz val="11"/>
        <color theme="0"/>
        <rFont val="Verdana"/>
        <family val="2"/>
      </rPr>
      <t xml:space="preserve"> geven per stap inzicht in de doorlooptijd op basis van de ingevulde datums en doen een voorstel voor de doorlooptijd op basis van uw antwoorden en ervaringen uit eerdere projecten.</t>
    </r>
  </si>
  <si>
    <t>Op welke datum verwacht u te starten met Stap 4 - Contracteren bouwende partij?</t>
  </si>
  <si>
    <t>Op welke datum verwacht u Stap 4 - Contracteren bouwende partij?</t>
  </si>
  <si>
    <t>Op welke datum verwacht u te starten met Stap 5 - Omgevingsvergunning?</t>
  </si>
  <si>
    <t>Op welke datum verwacht u Stap 5 - Omgevingsvergunning?</t>
  </si>
  <si>
    <t>Op welke datum verwacht u te starten met Stap 6 - Realisatie/planning?</t>
  </si>
  <si>
    <t>Aantal maanden stap 1 tot en met 6:</t>
  </si>
  <si>
    <t>Aantal maanden stap 1 tot en met 5:</t>
  </si>
  <si>
    <t>Opleveren laatste woning(en)</t>
  </si>
  <si>
    <t>Faciliterend</t>
  </si>
  <si>
    <t>Is er sprake van investeringen buiten het plangebied die noodzakelijk zijn om het project te realiseren? Afgezien van de maatregelen die zijn opgevoerd in de aanvraag.</t>
  </si>
  <si>
    <t>Zo ja, geef een beknopte toelichting over welke stakeholders erbij betrokken zijn en welke afspraken nodig zijn.</t>
  </si>
  <si>
    <t>Is er een anterieure overeenkomst gesloten?</t>
  </si>
  <si>
    <t>c.</t>
  </si>
  <si>
    <t>… Zo nee, is het kostenverhaal verzekerd middels kostenverhaalsregels in het omgevingsplan of kostenverhaalsvoorschriften bij de BOPA?</t>
  </si>
  <si>
    <t>i.i.</t>
  </si>
  <si>
    <t>Stap 2 - Contractueel (Overig)</t>
  </si>
  <si>
    <t>Stap 2 - Contractueel</t>
  </si>
  <si>
    <t>Zijn er in de anterieure overeenkomst afspraken opgenomen over het starten van het bouwen van de eerste woningen binnen 3 jaar na toekenning van de subsidie en van de laatste woningen binnen 10 jaar na toekenning van de subsidie?</t>
  </si>
  <si>
    <t xml:space="preserve">a. </t>
  </si>
  <si>
    <t>Zo nee, hoeveel maanden kost het om een anterieure overeenkomst te sluiten?</t>
  </si>
  <si>
    <t>o.b.v start- en einddatum</t>
  </si>
  <si>
    <t>o.b.v. ervaring</t>
  </si>
  <si>
    <t>WBI 9 - Vragenlijst planning en hardheid</t>
  </si>
  <si>
    <t>Is er een koopovereenkomst of vergelijkbare overeenkomst gesloten?</t>
  </si>
  <si>
    <t>Zo nee, hoeveel maanden kost het om een koopovereenkomst of vergelijkbare overeenkomst te sluiten?</t>
  </si>
  <si>
    <t>- Alle lichtblauwe cellen in kolom D, E, F en G moeten ingevuld worden om een volledig en compleet formulier te hebben dat kan worden ingediend bij de WBI-subsidie aanvraag.</t>
  </si>
  <si>
    <t>E76</t>
  </si>
  <si>
    <t>E77</t>
  </si>
  <si>
    <t>F76</t>
  </si>
  <si>
    <t>F77</t>
  </si>
  <si>
    <t>Teksten cel G -&gt; opmaak</t>
  </si>
  <si>
    <t>E81</t>
  </si>
  <si>
    <t>E82</t>
  </si>
  <si>
    <t>F81</t>
  </si>
  <si>
    <t>F82</t>
  </si>
  <si>
    <t>Laatste einddatum stap 1 t/m 5</t>
  </si>
  <si>
    <t>ALS(Data!P43=1;"";"Op basis van de ingevulde antwoorden en ervaring met eerdere projecten kan het circa "&amp;(Data!K59)&amp;" maanden duren om deze stap te doorlopen.")</t>
  </si>
  <si>
    <r>
      <t xml:space="preserve">- Indien u al met een stap bent begonnen of heeft afgerond, vult u bij het onderdeel </t>
    </r>
    <r>
      <rPr>
        <i/>
        <sz val="11"/>
        <color theme="0"/>
        <rFont val="Verdana"/>
        <family val="2"/>
      </rPr>
      <t>Voltooiing</t>
    </r>
    <r>
      <rPr>
        <sz val="11"/>
        <color theme="0"/>
        <rFont val="Verdana"/>
        <family val="2"/>
      </rPr>
      <t xml:space="preserve"> als start- en/of einddatum de datum in waarop u de vragenlijst invult.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</si>
</sst>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mmm/yy;@"/>
  </numFmts>
  <fonts count="18" x14ac:knownFonts="1">
    <font>
      <sz val="11"/>
      <color theme="1"/>
      <name val="Aptos Narrow"/>
      <family val="2"/>
      <scheme val="minor"/>
    </font>
    <font>
      <i/>
      <sz val="11"/>
      <color theme="1"/>
      <name val="Aptos Narrow"/>
      <family val="2"/>
      <scheme val="minor"/>
    </font>
    <font>
      <sz val="11"/>
      <name val="Aptos Narrow"/>
      <family val="2"/>
      <scheme val="minor"/>
    </font>
    <font>
      <sz val="11"/>
      <color theme="1"/>
      <name val="Aptos Narrow"/>
      <family val="2"/>
      <scheme val="minor"/>
    </font>
    <font>
      <b/>
      <sz val="11"/>
      <color theme="1"/>
      <name val="Aptos Narrow"/>
      <family val="2"/>
      <scheme val="minor"/>
    </font>
    <font>
      <sz val="11"/>
      <name val="Verdana"/>
      <family val="2"/>
    </font>
    <font>
      <b/>
      <sz val="11"/>
      <color theme="0"/>
      <name val="Verdana"/>
      <family val="2"/>
    </font>
    <font>
      <sz val="11"/>
      <color theme="0"/>
      <name val="Verdana"/>
      <family val="2"/>
    </font>
    <font>
      <b/>
      <sz val="11"/>
      <name val="Verdana"/>
      <family val="2"/>
    </font>
    <font>
      <i/>
      <sz val="11"/>
      <name val="Verdana"/>
      <family val="2"/>
    </font>
    <font>
      <b/>
      <sz val="18"/>
      <color theme="0"/>
      <name val="Verdana"/>
      <family val="2"/>
    </font>
    <font>
      <sz val="11"/>
      <color rgb="FFFF0000"/>
      <name val="Aptos Narrow"/>
      <family val="2"/>
      <scheme val="minor"/>
    </font>
    <font>
      <sz val="11"/>
      <color rgb="FFFF0000"/>
      <name val="Verdana"/>
      <family val="2"/>
    </font>
    <font>
      <i/>
      <sz val="11"/>
      <color theme="0"/>
      <name val="Verdana"/>
      <family val="2"/>
    </font>
    <font>
      <sz val="8"/>
      <color theme="0"/>
      <name val="Verdana"/>
      <family val="2"/>
    </font>
    <font>
      <b/>
      <sz val="11"/>
      <color rgb="FFFFFF00"/>
      <name val="Verdana"/>
      <family val="2"/>
    </font>
    <font>
      <i/>
      <sz val="11"/>
      <name val="Aptos Narrow"/>
      <family val="2"/>
      <scheme val="minor"/>
    </font>
    <font>
      <b/>
      <i/>
      <sz val="11"/>
      <color rgb="FFFFFF00"/>
      <name val="Verdana"/>
      <family val="2"/>
    </font>
  </fonts>
  <fills count="7">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theme="2"/>
        <bgColor indexed="64"/>
      </patternFill>
    </fill>
    <fill>
      <patternFill patternType="solid">
        <fgColor rgb="FF154273"/>
        <bgColor indexed="64"/>
      </patternFill>
    </fill>
    <fill>
      <patternFill patternType="solid">
        <fgColor rgb="FF007BC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op>
      <bottom/>
      <diagonal/>
    </border>
    <border>
      <left style="thin">
        <color indexed="64"/>
      </left>
      <right style="thin">
        <color indexed="64"/>
      </right>
      <top/>
      <bottom style="medium">
        <color indexed="64"/>
      </bottom>
      <diagonal/>
    </border>
  </borders>
  <cellStyleXfs count="2">
    <xf numFmtId="0" fontId="0" fillId="0" borderId="0"/>
    <xf numFmtId="9" fontId="3" fillId="0" borderId="0" applyFont="0" applyFill="0" applyBorder="0" applyAlignment="0" applyProtection="0"/>
  </cellStyleXfs>
  <cellXfs count="195">
    <xf numFmtId="0" fontId="0" fillId="0" borderId="0" xfId="0"/>
    <xf numFmtId="0" fontId="4" fillId="0" borderId="0" xfId="0" applyFont="1"/>
    <xf numFmtId="0" fontId="5" fillId="2" borderId="0" xfId="0" applyFont="1" applyFill="1"/>
    <xf numFmtId="0" fontId="8" fillId="2" borderId="0" xfId="0" applyFont="1" applyFill="1"/>
    <xf numFmtId="0" fontId="8" fillId="2" borderId="0" xfId="0" applyFont="1" applyFill="1" applyAlignment="1">
      <alignment wrapText="1"/>
    </xf>
    <xf numFmtId="0" fontId="9" fillId="2" borderId="0" xfId="0" applyFont="1" applyFill="1" applyAlignment="1">
      <alignment horizontal="left" wrapText="1" indent="3"/>
    </xf>
    <xf numFmtId="0" fontId="5" fillId="2" borderId="0" xfId="0" applyFont="1" applyFill="1" applyAlignment="1">
      <alignment wrapText="1"/>
    </xf>
    <xf numFmtId="0" fontId="5" fillId="2" borderId="0" xfId="0" applyFont="1" applyFill="1" applyAlignment="1">
      <alignment horizontal="left"/>
    </xf>
    <xf numFmtId="0" fontId="5" fillId="2" borderId="0" xfId="0" applyFont="1" applyFill="1" applyAlignment="1">
      <alignment horizontal="left" wrapText="1"/>
    </xf>
    <xf numFmtId="0" fontId="9" fillId="2" borderId="0" xfId="0" applyFont="1" applyFill="1" applyAlignment="1">
      <alignment horizontal="left" indent="2"/>
    </xf>
    <xf numFmtId="0" fontId="9" fillId="2" borderId="0" xfId="0" applyFont="1" applyFill="1" applyAlignment="1">
      <alignment horizontal="left" wrapText="1" indent="2"/>
    </xf>
    <xf numFmtId="0" fontId="5" fillId="2" borderId="5" xfId="0" applyFont="1" applyFill="1" applyBorder="1"/>
    <xf numFmtId="0" fontId="5" fillId="2" borderId="6" xfId="0" applyFont="1" applyFill="1" applyBorder="1"/>
    <xf numFmtId="0" fontId="5" fillId="2" borderId="9" xfId="0" applyFont="1" applyFill="1" applyBorder="1"/>
    <xf numFmtId="0" fontId="5" fillId="2" borderId="17" xfId="0" applyFont="1" applyFill="1" applyBorder="1"/>
    <xf numFmtId="0" fontId="5" fillId="2" borderId="18" xfId="0" applyFont="1" applyFill="1" applyBorder="1"/>
    <xf numFmtId="0" fontId="9" fillId="2" borderId="17" xfId="0" applyFont="1" applyFill="1" applyBorder="1" applyAlignment="1">
      <alignment horizontal="left" wrapText="1" indent="2"/>
    </xf>
    <xf numFmtId="0" fontId="5" fillId="2" borderId="17" xfId="0" applyFont="1" applyFill="1" applyBorder="1" applyAlignment="1">
      <alignment wrapText="1"/>
    </xf>
    <xf numFmtId="0" fontId="0" fillId="0" borderId="0" xfId="0" applyAlignment="1">
      <alignment wrapText="1"/>
    </xf>
    <xf numFmtId="0" fontId="5"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vertical="center"/>
    </xf>
    <xf numFmtId="0" fontId="5" fillId="2" borderId="16" xfId="0" applyFont="1" applyFill="1" applyBorder="1" applyAlignment="1">
      <alignment vertical="center"/>
    </xf>
    <xf numFmtId="0" fontId="9" fillId="2" borderId="5" xfId="0" applyFont="1" applyFill="1" applyBorder="1" applyAlignment="1">
      <alignment vertical="center"/>
    </xf>
    <xf numFmtId="0" fontId="9" fillId="2" borderId="16" xfId="0" applyFont="1" applyFill="1" applyBorder="1" applyAlignment="1">
      <alignment vertical="center"/>
    </xf>
    <xf numFmtId="0" fontId="5" fillId="2" borderId="7" xfId="0" applyFont="1" applyFill="1" applyBorder="1" applyAlignment="1">
      <alignment vertical="center"/>
    </xf>
    <xf numFmtId="0" fontId="5" fillId="2" borderId="17" xfId="0" applyFont="1" applyFill="1" applyBorder="1" applyAlignment="1">
      <alignment horizontal="center" vertical="center"/>
    </xf>
    <xf numFmtId="0" fontId="5" fillId="2" borderId="8" xfId="0" applyFont="1" applyFill="1" applyBorder="1" applyAlignment="1">
      <alignment horizontal="left" wrapText="1"/>
    </xf>
    <xf numFmtId="0" fontId="9" fillId="2" borderId="5" xfId="0" applyFont="1" applyFill="1" applyBorder="1" applyAlignment="1">
      <alignment horizontal="left" vertical="center" indent="1"/>
    </xf>
    <xf numFmtId="0" fontId="9" fillId="2" borderId="0" xfId="0" applyFont="1" applyFill="1" applyAlignment="1">
      <alignment horizontal="left" wrapText="1" indent="4"/>
    </xf>
    <xf numFmtId="0" fontId="0" fillId="0" borderId="0" xfId="0" applyAlignment="1">
      <alignment horizontal="center"/>
    </xf>
    <xf numFmtId="0" fontId="4" fillId="0" borderId="21" xfId="0" applyFont="1"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17" xfId="0" applyBorder="1"/>
    <xf numFmtId="0" fontId="0" fillId="0" borderId="17" xfId="0" applyBorder="1" applyAlignment="1">
      <alignment horizontal="center"/>
    </xf>
    <xf numFmtId="0" fontId="0" fillId="0" borderId="27" xfId="0" applyBorder="1"/>
    <xf numFmtId="0" fontId="0" fillId="4" borderId="0" xfId="0" applyFill="1" applyAlignment="1">
      <alignment horizontal="center"/>
    </xf>
    <xf numFmtId="0" fontId="0" fillId="4" borderId="0" xfId="0" applyFill="1"/>
    <xf numFmtId="0" fontId="2" fillId="0" borderId="0" xfId="0" applyFont="1" applyAlignment="1">
      <alignment wrapText="1"/>
    </xf>
    <xf numFmtId="0" fontId="1" fillId="0" borderId="24" xfId="0" applyFont="1" applyBorder="1"/>
    <xf numFmtId="0" fontId="1" fillId="0" borderId="0" xfId="0" applyFont="1" applyAlignment="1">
      <alignment horizontal="left" indent="1"/>
    </xf>
    <xf numFmtId="0" fontId="1" fillId="0" borderId="0" xfId="0" applyFont="1" applyAlignment="1">
      <alignment horizontal="left" wrapText="1" indent="1"/>
    </xf>
    <xf numFmtId="0" fontId="1" fillId="0" borderId="26" xfId="0" applyFont="1" applyBorder="1"/>
    <xf numFmtId="0" fontId="1" fillId="0" borderId="17" xfId="0" applyFont="1" applyBorder="1" applyAlignment="1">
      <alignment horizontal="left" wrapText="1" indent="1"/>
    </xf>
    <xf numFmtId="0" fontId="0" fillId="4" borderId="17" xfId="0" applyFill="1" applyBorder="1"/>
    <xf numFmtId="0" fontId="0" fillId="0" borderId="24" xfId="0" applyBorder="1" applyAlignment="1">
      <alignment wrapText="1"/>
    </xf>
    <xf numFmtId="0" fontId="1" fillId="0" borderId="24" xfId="0" applyFont="1" applyBorder="1" applyAlignment="1">
      <alignment wrapText="1"/>
    </xf>
    <xf numFmtId="0" fontId="1" fillId="0" borderId="26" xfId="0" applyFont="1" applyBorder="1" applyAlignment="1">
      <alignment wrapText="1"/>
    </xf>
    <xf numFmtId="0" fontId="0" fillId="0" borderId="26" xfId="0" applyBorder="1" applyAlignment="1">
      <alignment wrapText="1"/>
    </xf>
    <xf numFmtId="0" fontId="0" fillId="0" borderId="17" xfId="0" applyBorder="1" applyAlignment="1">
      <alignment wrapText="1"/>
    </xf>
    <xf numFmtId="0" fontId="4" fillId="0" borderId="28" xfId="0" applyFont="1" applyBorder="1"/>
    <xf numFmtId="0" fontId="0" fillId="0" borderId="2" xfId="0" applyBorder="1"/>
    <xf numFmtId="0" fontId="4" fillId="0" borderId="29" xfId="0" applyFont="1" applyBorder="1"/>
    <xf numFmtId="1" fontId="0" fillId="0" borderId="23" xfId="0" applyNumberFormat="1" applyBorder="1"/>
    <xf numFmtId="1" fontId="4" fillId="0" borderId="29" xfId="0" applyNumberFormat="1" applyFont="1" applyBorder="1"/>
    <xf numFmtId="0" fontId="0" fillId="0" borderId="21" xfId="0" applyBorder="1" applyAlignment="1">
      <alignment wrapText="1"/>
    </xf>
    <xf numFmtId="0" fontId="0" fillId="0" borderId="22" xfId="0" applyBorder="1" applyAlignment="1">
      <alignment wrapText="1"/>
    </xf>
    <xf numFmtId="0" fontId="0" fillId="0" borderId="22" xfId="0" applyBorder="1" applyAlignment="1">
      <alignment horizontal="center"/>
    </xf>
    <xf numFmtId="0" fontId="1" fillId="0" borderId="0" xfId="0" applyFont="1" applyAlignment="1">
      <alignment horizontal="left" wrapText="1" indent="3"/>
    </xf>
    <xf numFmtId="9" fontId="0" fillId="0" borderId="0" xfId="0" applyNumberFormat="1" applyAlignment="1">
      <alignment horizontal="center"/>
    </xf>
    <xf numFmtId="0" fontId="0" fillId="0" borderId="0" xfId="0" applyAlignment="1">
      <alignment horizontal="center" wrapText="1"/>
    </xf>
    <xf numFmtId="0" fontId="0" fillId="0" borderId="28" xfId="0" applyBorder="1" applyAlignment="1">
      <alignment wrapText="1"/>
    </xf>
    <xf numFmtId="0" fontId="0" fillId="0" borderId="2" xfId="0" applyBorder="1" applyAlignment="1">
      <alignment wrapText="1"/>
    </xf>
    <xf numFmtId="0" fontId="0" fillId="0" borderId="2" xfId="0" applyBorder="1" applyAlignment="1">
      <alignment horizontal="center"/>
    </xf>
    <xf numFmtId="1" fontId="0" fillId="0" borderId="29" xfId="0" applyNumberFormat="1" applyBorder="1"/>
    <xf numFmtId="14" fontId="0" fillId="0" borderId="0" xfId="0" applyNumberFormat="1" applyAlignment="1">
      <alignment horizontal="center"/>
    </xf>
    <xf numFmtId="1" fontId="0" fillId="0" borderId="25" xfId="0" applyNumberFormat="1" applyBorder="1"/>
    <xf numFmtId="0" fontId="11" fillId="0" borderId="0" xfId="0" applyFont="1"/>
    <xf numFmtId="0" fontId="0" fillId="0" borderId="30" xfId="0" applyBorder="1"/>
    <xf numFmtId="9" fontId="0" fillId="0" borderId="31" xfId="1" applyFont="1" applyBorder="1"/>
    <xf numFmtId="0" fontId="0" fillId="0" borderId="32" xfId="0" applyBorder="1"/>
    <xf numFmtId="0" fontId="0" fillId="0" borderId="33" xfId="0" applyBorder="1"/>
    <xf numFmtId="0" fontId="0" fillId="0" borderId="31" xfId="0" applyBorder="1"/>
    <xf numFmtId="9" fontId="0" fillId="0" borderId="30" xfId="1" applyFont="1" applyBorder="1"/>
    <xf numFmtId="9" fontId="0" fillId="0" borderId="32" xfId="1" applyFont="1" applyBorder="1"/>
    <xf numFmtId="1" fontId="0" fillId="0" borderId="0" xfId="0" applyNumberFormat="1" applyAlignment="1">
      <alignment horizontal="center"/>
    </xf>
    <xf numFmtId="0" fontId="0" fillId="4" borderId="22" xfId="0" applyFill="1" applyBorder="1" applyAlignment="1">
      <alignment horizontal="center"/>
    </xf>
    <xf numFmtId="0" fontId="0" fillId="2" borderId="0" xfId="0" applyFill="1" applyAlignment="1">
      <alignment wrapText="1"/>
    </xf>
    <xf numFmtId="0" fontId="0" fillId="2" borderId="0" xfId="0" applyFill="1"/>
    <xf numFmtId="0" fontId="5" fillId="2" borderId="22" xfId="0" applyFont="1" applyFill="1" applyBorder="1" applyAlignment="1">
      <alignment horizontal="center" vertical="center"/>
    </xf>
    <xf numFmtId="0" fontId="12" fillId="2" borderId="0" xfId="0" applyFont="1" applyFill="1"/>
    <xf numFmtId="0" fontId="9" fillId="2" borderId="16" xfId="0" applyFont="1" applyFill="1" applyBorder="1" applyAlignment="1">
      <alignment horizontal="left" vertical="center" indent="1"/>
    </xf>
    <xf numFmtId="0" fontId="1" fillId="0" borderId="17" xfId="0" applyFont="1" applyBorder="1" applyAlignment="1">
      <alignment horizontal="left" wrapText="1" indent="3"/>
    </xf>
    <xf numFmtId="0" fontId="1" fillId="0" borderId="0" xfId="0" applyFont="1" applyAlignment="1">
      <alignment horizontal="center"/>
    </xf>
    <xf numFmtId="14" fontId="0" fillId="0" borderId="0" xfId="0" applyNumberFormat="1"/>
    <xf numFmtId="0" fontId="4" fillId="2" borderId="0" xfId="0" applyFont="1" applyFill="1"/>
    <xf numFmtId="14" fontId="0" fillId="2" borderId="0" xfId="0" applyNumberFormat="1" applyFill="1"/>
    <xf numFmtId="164" fontId="0" fillId="2" borderId="0" xfId="0" applyNumberFormat="1" applyFill="1"/>
    <xf numFmtId="0" fontId="1" fillId="0" borderId="0" xfId="0" applyFont="1"/>
    <xf numFmtId="14" fontId="1" fillId="0" borderId="0" xfId="0" applyNumberFormat="1" applyFont="1"/>
    <xf numFmtId="0" fontId="1" fillId="0" borderId="0" xfId="0" applyFont="1" applyAlignment="1">
      <alignment wrapText="1"/>
    </xf>
    <xf numFmtId="0" fontId="1" fillId="2" borderId="0" xfId="0" applyFont="1" applyFill="1"/>
    <xf numFmtId="0" fontId="7" fillId="5" borderId="5" xfId="0" applyFont="1" applyFill="1" applyBorder="1"/>
    <xf numFmtId="0" fontId="5" fillId="5" borderId="8" xfId="0" applyFont="1" applyFill="1" applyBorder="1"/>
    <xf numFmtId="14" fontId="7" fillId="5" borderId="6" xfId="0" applyNumberFormat="1" applyFont="1" applyFill="1" applyBorder="1" applyAlignment="1">
      <alignment horizontal="left"/>
    </xf>
    <xf numFmtId="0" fontId="6" fillId="5" borderId="8" xfId="0" applyFont="1" applyFill="1" applyBorder="1"/>
    <xf numFmtId="0" fontId="7" fillId="5" borderId="0" xfId="0" applyFont="1" applyFill="1"/>
    <xf numFmtId="0" fontId="13" fillId="5" borderId="0" xfId="0" applyFont="1" applyFill="1"/>
    <xf numFmtId="1" fontId="4" fillId="0" borderId="0" xfId="0" applyNumberFormat="1" applyFont="1"/>
    <xf numFmtId="1" fontId="0" fillId="0" borderId="0" xfId="0" applyNumberFormat="1"/>
    <xf numFmtId="0" fontId="5" fillId="6" borderId="10" xfId="0" applyFont="1" applyFill="1" applyBorder="1"/>
    <xf numFmtId="0" fontId="5" fillId="6" borderId="13" xfId="0" applyFont="1" applyFill="1" applyBorder="1"/>
    <xf numFmtId="0" fontId="5" fillId="6" borderId="14" xfId="0" applyFont="1" applyFill="1" applyBorder="1"/>
    <xf numFmtId="0" fontId="5" fillId="6" borderId="15" xfId="0" applyFont="1" applyFill="1" applyBorder="1"/>
    <xf numFmtId="0" fontId="7" fillId="5" borderId="0" xfId="0" quotePrefix="1" applyFont="1" applyFill="1"/>
    <xf numFmtId="0" fontId="5" fillId="5" borderId="5" xfId="0" applyFont="1" applyFill="1" applyBorder="1"/>
    <xf numFmtId="0" fontId="10" fillId="5" borderId="0" xfId="0" applyFont="1" applyFill="1"/>
    <xf numFmtId="0" fontId="7" fillId="5" borderId="6" xfId="0" applyFont="1" applyFill="1" applyBorder="1"/>
    <xf numFmtId="0" fontId="5" fillId="5" borderId="0" xfId="0" applyFont="1" applyFill="1"/>
    <xf numFmtId="0" fontId="6" fillId="5" borderId="0" xfId="0" applyFont="1" applyFill="1"/>
    <xf numFmtId="0" fontId="5" fillId="5" borderId="6" xfId="0" applyFont="1" applyFill="1" applyBorder="1"/>
    <xf numFmtId="0" fontId="6" fillId="6" borderId="11" xfId="0" applyFont="1" applyFill="1" applyBorder="1"/>
    <xf numFmtId="0" fontId="6" fillId="6" borderId="11" xfId="0" applyFont="1" applyFill="1" applyBorder="1" applyAlignment="1">
      <alignment horizontal="center"/>
    </xf>
    <xf numFmtId="0" fontId="6" fillId="6" borderId="12" xfId="0" applyFont="1" applyFill="1" applyBorder="1"/>
    <xf numFmtId="0" fontId="6" fillId="6" borderId="14" xfId="0" applyFont="1" applyFill="1" applyBorder="1"/>
    <xf numFmtId="0" fontId="5" fillId="6" borderId="13" xfId="0" applyFont="1" applyFill="1" applyBorder="1" applyAlignment="1">
      <alignment vertical="center"/>
    </xf>
    <xf numFmtId="0" fontId="5" fillId="6" borderId="3" xfId="0" applyFont="1" applyFill="1" applyBorder="1" applyAlignment="1">
      <alignment horizontal="center" vertical="center"/>
    </xf>
    <xf numFmtId="0" fontId="5" fillId="6" borderId="14" xfId="0" applyFont="1" applyFill="1" applyBorder="1" applyAlignment="1">
      <alignment horizontal="center" vertical="center"/>
    </xf>
    <xf numFmtId="0" fontId="5" fillId="2" borderId="0" xfId="0" quotePrefix="1" applyFont="1" applyFill="1"/>
    <xf numFmtId="0" fontId="7" fillId="5" borderId="7" xfId="0" applyFont="1" applyFill="1" applyBorder="1"/>
    <xf numFmtId="0" fontId="7" fillId="5" borderId="8" xfId="0" applyFont="1" applyFill="1" applyBorder="1"/>
    <xf numFmtId="14" fontId="7" fillId="5" borderId="9" xfId="0" applyNumberFormat="1" applyFont="1" applyFill="1" applyBorder="1" applyAlignment="1">
      <alignment horizontal="left"/>
    </xf>
    <xf numFmtId="0" fontId="5" fillId="5" borderId="10" xfId="0" applyFont="1" applyFill="1" applyBorder="1"/>
    <xf numFmtId="0" fontId="13" fillId="5" borderId="11" xfId="0" applyFont="1" applyFill="1" applyBorder="1"/>
    <xf numFmtId="0" fontId="7" fillId="5" borderId="11" xfId="0" applyFont="1" applyFill="1" applyBorder="1"/>
    <xf numFmtId="0" fontId="7" fillId="5" borderId="12" xfId="0" applyFont="1" applyFill="1" applyBorder="1"/>
    <xf numFmtId="0" fontId="10" fillId="5" borderId="11" xfId="0" applyFont="1" applyFill="1" applyBorder="1" applyAlignment="1">
      <alignment vertical="center"/>
    </xf>
    <xf numFmtId="14" fontId="7" fillId="5" borderId="4" xfId="0" applyNumberFormat="1" applyFont="1" applyFill="1" applyBorder="1" applyAlignment="1">
      <alignment horizontal="left"/>
    </xf>
    <xf numFmtId="0" fontId="5" fillId="3" borderId="20" xfId="0" applyFont="1" applyFill="1" applyBorder="1" applyProtection="1">
      <protection locked="0"/>
    </xf>
    <xf numFmtId="0" fontId="5" fillId="3"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9" fontId="5" fillId="2" borderId="0" xfId="1" applyFont="1" applyFill="1" applyAlignment="1" applyProtection="1">
      <alignment horizontal="center" vertical="center"/>
      <protection locked="0"/>
    </xf>
    <xf numFmtId="1" fontId="5" fillId="2" borderId="0" xfId="0" applyNumberFormat="1" applyFont="1" applyFill="1" applyAlignment="1" applyProtection="1">
      <alignment horizontal="center" vertical="center"/>
      <protection locked="0"/>
    </xf>
    <xf numFmtId="0" fontId="5" fillId="2" borderId="0" xfId="0" applyFont="1" applyFill="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protection locked="0"/>
    </xf>
    <xf numFmtId="14" fontId="0" fillId="0" borderId="24" xfId="0" applyNumberFormat="1" applyBorder="1"/>
    <xf numFmtId="14" fontId="0" fillId="0" borderId="25" xfId="0" applyNumberFormat="1" applyBorder="1"/>
    <xf numFmtId="14" fontId="0" fillId="0" borderId="26" xfId="0" applyNumberFormat="1" applyBorder="1"/>
    <xf numFmtId="14" fontId="0" fillId="0" borderId="17" xfId="0" applyNumberFormat="1" applyBorder="1"/>
    <xf numFmtId="14" fontId="0" fillId="0" borderId="21" xfId="0" applyNumberFormat="1" applyBorder="1"/>
    <xf numFmtId="0" fontId="0" fillId="0" borderId="21" xfId="0" applyBorder="1"/>
    <xf numFmtId="1" fontId="8" fillId="2" borderId="34" xfId="0" applyNumberFormat="1" applyFont="1" applyFill="1" applyBorder="1" applyAlignment="1" applyProtection="1">
      <alignment horizontal="center" vertical="center"/>
      <protection locked="0"/>
    </xf>
    <xf numFmtId="0" fontId="9" fillId="2" borderId="8" xfId="0" applyFont="1" applyFill="1" applyBorder="1" applyAlignment="1">
      <alignment horizontal="left"/>
    </xf>
    <xf numFmtId="0" fontId="6" fillId="2" borderId="0" xfId="0" applyFont="1" applyFill="1"/>
    <xf numFmtId="0" fontId="8" fillId="2" borderId="17" xfId="0" applyFont="1" applyFill="1" applyBorder="1"/>
    <xf numFmtId="1" fontId="8" fillId="2" borderId="19" xfId="0" applyNumberFormat="1" applyFont="1" applyFill="1" applyBorder="1" applyAlignment="1">
      <alignment horizontal="center"/>
    </xf>
    <xf numFmtId="0" fontId="5" fillId="2" borderId="35" xfId="0" applyFont="1" applyFill="1" applyBorder="1" applyAlignment="1">
      <alignment vertical="center"/>
    </xf>
    <xf numFmtId="0" fontId="5" fillId="2" borderId="36" xfId="0" applyFont="1" applyFill="1" applyBorder="1"/>
    <xf numFmtId="0" fontId="6" fillId="2" borderId="36" xfId="0" applyFont="1" applyFill="1" applyBorder="1"/>
    <xf numFmtId="0" fontId="8" fillId="2" borderId="36" xfId="0" applyFont="1" applyFill="1" applyBorder="1"/>
    <xf numFmtId="0" fontId="5" fillId="2" borderId="37" xfId="0" applyFont="1" applyFill="1" applyBorder="1"/>
    <xf numFmtId="0" fontId="5" fillId="5" borderId="13" xfId="0" applyFont="1" applyFill="1" applyBorder="1" applyAlignment="1">
      <alignment vertical="center"/>
    </xf>
    <xf numFmtId="0" fontId="6" fillId="5" borderId="14" xfId="0" applyFont="1" applyFill="1" applyBorder="1"/>
    <xf numFmtId="1" fontId="6" fillId="5" borderId="14" xfId="0" applyNumberFormat="1" applyFont="1" applyFill="1" applyBorder="1" applyAlignment="1">
      <alignment horizontal="center"/>
    </xf>
    <xf numFmtId="0" fontId="5" fillId="5" borderId="15" xfId="0" applyFont="1" applyFill="1" applyBorder="1"/>
    <xf numFmtId="0" fontId="9" fillId="2" borderId="36" xfId="0" applyFont="1" applyFill="1" applyBorder="1"/>
    <xf numFmtId="0" fontId="9" fillId="2" borderId="17" xfId="0" applyFont="1" applyFill="1" applyBorder="1"/>
    <xf numFmtId="0" fontId="9" fillId="2" borderId="0" xfId="0" applyFont="1" applyFill="1" applyAlignment="1">
      <alignment horizontal="center"/>
    </xf>
    <xf numFmtId="0" fontId="5" fillId="2" borderId="0" xfId="0" applyFont="1" applyFill="1" applyAlignment="1" applyProtection="1">
      <alignment horizontal="left" wrapText="1"/>
      <protection locked="0"/>
    </xf>
    <xf numFmtId="0" fontId="12" fillId="5" borderId="6" xfId="0" applyFont="1" applyFill="1" applyBorder="1"/>
    <xf numFmtId="14" fontId="5" fillId="3" borderId="20" xfId="0" applyNumberFormat="1" applyFont="1" applyFill="1" applyBorder="1" applyAlignment="1" applyProtection="1">
      <alignment horizontal="left"/>
      <protection locked="0"/>
    </xf>
    <xf numFmtId="0" fontId="5" fillId="5" borderId="38" xfId="0" applyFont="1" applyFill="1" applyBorder="1"/>
    <xf numFmtId="0" fontId="15" fillId="5" borderId="8" xfId="0" applyFont="1" applyFill="1" applyBorder="1"/>
    <xf numFmtId="0" fontId="5" fillId="2" borderId="17" xfId="0" applyFont="1" applyFill="1" applyBorder="1" applyAlignment="1" applyProtection="1">
      <alignment horizontal="left" wrapText="1"/>
      <protection locked="0"/>
    </xf>
    <xf numFmtId="0" fontId="5" fillId="3" borderId="1" xfId="0" applyFont="1" applyFill="1" applyBorder="1" applyAlignment="1" applyProtection="1">
      <alignment horizontal="left" wrapText="1"/>
      <protection locked="0"/>
    </xf>
    <xf numFmtId="0" fontId="8" fillId="2" borderId="0" xfId="0" applyFont="1" applyFill="1" applyAlignment="1">
      <alignment horizontal="left" wrapText="1"/>
    </xf>
    <xf numFmtId="0" fontId="9" fillId="2" borderId="0" xfId="0" applyFont="1" applyFill="1" applyAlignment="1">
      <alignment horizontal="left" vertical="center" indent="2"/>
    </xf>
    <xf numFmtId="0" fontId="9" fillId="2" borderId="0" xfId="0" applyFont="1" applyFill="1" applyAlignment="1">
      <alignment horizontal="left" vertical="center" wrapText="1" indent="2"/>
    </xf>
    <xf numFmtId="0" fontId="9" fillId="2" borderId="17" xfId="0" applyFont="1" applyFill="1" applyBorder="1" applyAlignment="1">
      <alignment horizontal="left" wrapText="1" indent="3"/>
    </xf>
    <xf numFmtId="14" fontId="13" fillId="5" borderId="6" xfId="0" applyNumberFormat="1" applyFont="1" applyFill="1" applyBorder="1" applyAlignment="1" applyProtection="1">
      <alignment horizontal="left"/>
      <protection locked="0"/>
    </xf>
    <xf numFmtId="0" fontId="9" fillId="2" borderId="0" xfId="0" applyFont="1" applyFill="1"/>
    <xf numFmtId="0" fontId="9" fillId="2" borderId="0" xfId="0" applyFont="1" applyFill="1" applyAlignment="1">
      <alignment horizontal="right"/>
    </xf>
    <xf numFmtId="0" fontId="9" fillId="2" borderId="8" xfId="0" applyFont="1" applyFill="1" applyBorder="1" applyAlignment="1">
      <alignment horizontal="right"/>
    </xf>
    <xf numFmtId="0" fontId="9" fillId="2" borderId="0" xfId="0" applyFont="1" applyFill="1" applyAlignment="1">
      <alignment horizontal="right" vertical="center"/>
    </xf>
    <xf numFmtId="0" fontId="9" fillId="2" borderId="8" xfId="0" applyFont="1" applyFill="1" applyBorder="1" applyAlignment="1">
      <alignment horizontal="right" vertical="center"/>
    </xf>
    <xf numFmtId="14" fontId="5" fillId="3" borderId="39" xfId="0" applyNumberFormat="1" applyFont="1" applyFill="1" applyBorder="1" applyAlignment="1" applyProtection="1">
      <alignment horizontal="center" vertical="center"/>
      <protection locked="0"/>
    </xf>
    <xf numFmtId="0" fontId="1" fillId="2" borderId="0" xfId="0" applyFont="1" applyFill="1" applyAlignment="1">
      <alignment horizontal="center"/>
    </xf>
    <xf numFmtId="0" fontId="9" fillId="2" borderId="5" xfId="0" applyFont="1" applyFill="1" applyBorder="1" applyAlignment="1">
      <alignment horizontal="right" vertical="center"/>
    </xf>
    <xf numFmtId="0" fontId="9" fillId="2" borderId="0" xfId="0" applyFont="1" applyFill="1" applyAlignment="1">
      <alignment horizontal="left" wrapText="1" indent="6"/>
    </xf>
    <xf numFmtId="0" fontId="4" fillId="0" borderId="23" xfId="0" applyFont="1" applyBorder="1"/>
    <xf numFmtId="0" fontId="5" fillId="2" borderId="0" xfId="0" applyFont="1" applyFill="1" applyProtection="1">
      <protection locked="0"/>
    </xf>
    <xf numFmtId="0" fontId="5" fillId="2" borderId="17" xfId="0" applyFont="1" applyFill="1" applyBorder="1" applyProtection="1">
      <protection locked="0"/>
    </xf>
    <xf numFmtId="0" fontId="9" fillId="2" borderId="0" xfId="0" applyFont="1" applyFill="1" applyAlignment="1">
      <alignment horizontal="left" wrapText="1"/>
    </xf>
    <xf numFmtId="14" fontId="5" fillId="3" borderId="19" xfId="0" applyNumberFormat="1" applyFont="1" applyFill="1" applyBorder="1" applyAlignment="1" applyProtection="1">
      <alignment horizontal="center" vertical="center"/>
      <protection locked="0"/>
    </xf>
    <xf numFmtId="14" fontId="5" fillId="2" borderId="1" xfId="0" applyNumberFormat="1" applyFont="1" applyFill="1" applyBorder="1" applyAlignment="1">
      <alignment horizontal="center" vertical="center"/>
    </xf>
    <xf numFmtId="14" fontId="5" fillId="2" borderId="39" xfId="0" applyNumberFormat="1" applyFont="1" applyFill="1" applyBorder="1" applyAlignment="1">
      <alignment horizontal="center" vertical="center"/>
    </xf>
    <xf numFmtId="0" fontId="16" fillId="0" borderId="0" xfId="0" applyFont="1"/>
    <xf numFmtId="0" fontId="1" fillId="0" borderId="0" xfId="0" applyFont="1" applyAlignment="1">
      <alignment horizontal="left" wrapText="1" indent="4"/>
    </xf>
    <xf numFmtId="0" fontId="17" fillId="5" borderId="0" xfId="0" applyFont="1" applyFill="1"/>
    <xf numFmtId="0" fontId="6" fillId="6" borderId="11" xfId="0" applyFont="1" applyFill="1" applyBorder="1" applyAlignment="1">
      <alignment horizontal="center"/>
    </xf>
  </cellXfs>
  <cellStyles count="2">
    <cellStyle name="Procent" xfId="1" builtinId="5"/>
    <cellStyle name="Standaard" xfId="0" builtinId="0"/>
  </cellStyles>
  <dxfs count="105">
    <dxf>
      <fill>
        <patternFill>
          <bgColor rgb="FF8FCAE7"/>
        </patternFill>
      </fill>
    </dxf>
    <dxf>
      <font>
        <b/>
        <i/>
        <color rgb="FFD52B1E"/>
      </font>
      <fill>
        <patternFill>
          <bgColor rgb="FFFFFF00"/>
        </patternFill>
      </fill>
      <border>
        <left style="thin">
          <color auto="1"/>
        </left>
        <right style="thin">
          <color auto="1"/>
        </right>
        <top style="thin">
          <color auto="1"/>
        </top>
        <bottom style="thin">
          <color auto="1"/>
        </bottom>
        <vertical/>
        <horizontal/>
      </border>
    </dxf>
    <dxf>
      <font>
        <b/>
        <i/>
        <color rgb="FFD52B1E"/>
      </font>
      <fill>
        <patternFill>
          <bgColor rgb="FFFFFF00"/>
        </patternFill>
      </fill>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val="0"/>
        <i val="0"/>
        <color auto="1"/>
      </font>
      <fill>
        <patternFill>
          <bgColor rgb="FF8FCAE7"/>
        </patternFill>
      </fill>
      <border>
        <left style="thin">
          <color auto="1"/>
        </left>
        <right style="thin">
          <color auto="1"/>
        </right>
        <top style="thin">
          <color auto="1"/>
        </top>
        <bottom style="thin">
          <color auto="1"/>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left/>
        <right/>
        <top style="thin">
          <color auto="1"/>
        </top>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top style="thin">
          <color auto="1"/>
        </top>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val="0"/>
        <i val="0"/>
        <strike val="0"/>
        <color theme="1"/>
      </font>
      <fill>
        <patternFill>
          <bgColor rgb="FF8FCAE7"/>
        </patternFill>
      </fill>
      <border>
        <left style="thin">
          <color auto="1"/>
        </left>
        <right style="thin">
          <color auto="1"/>
        </right>
        <top style="thin">
          <color auto="1"/>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color auto="1"/>
      </font>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border>
        <bottom style="thin">
          <color auto="1"/>
        </bottom>
        <vertical/>
        <horizontal/>
      </border>
    </dxf>
    <dxf>
      <font>
        <b/>
        <i/>
        <color rgb="FFD52B1E"/>
      </font>
      <fill>
        <patternFill>
          <bgColor theme="0"/>
        </patternFill>
      </fill>
      <border>
        <left style="thin">
          <color auto="1"/>
        </left>
        <right/>
        <top/>
        <bottom/>
        <vertical/>
        <horizontal/>
      </border>
    </dxf>
    <dxf>
      <border>
        <bottom style="thin">
          <color auto="1"/>
        </bottom>
        <vertical/>
        <horizontal/>
      </border>
    </dxf>
    <dxf>
      <font>
        <b/>
        <i/>
        <color rgb="FFD52B1E"/>
      </font>
      <fill>
        <patternFill>
          <bgColor theme="0"/>
        </patternFill>
      </fill>
      <border>
        <left style="thin">
          <color auto="1"/>
        </left>
        <right/>
        <top/>
        <bottom/>
      </border>
    </dxf>
    <dxf>
      <border>
        <bottom style="thin">
          <color auto="1"/>
        </bottom>
        <vertical/>
        <horizontal/>
      </border>
    </dxf>
    <dxf>
      <font>
        <b/>
        <i/>
        <color rgb="FFD52B1E"/>
      </font>
      <fill>
        <patternFill>
          <bgColor theme="0"/>
        </patternFill>
      </fill>
      <border>
        <left/>
        <right style="thin">
          <color auto="1"/>
        </right>
        <top/>
        <bottom/>
        <vertical/>
        <horizontal/>
      </border>
    </dxf>
    <dxf>
      <border>
        <bottom style="thin">
          <color auto="1"/>
        </bottom>
        <vertical/>
        <horizontal/>
      </border>
    </dxf>
    <dxf>
      <font>
        <b/>
        <i/>
        <color rgb="FFD52B1E"/>
      </font>
      <fill>
        <patternFill>
          <bgColor theme="0"/>
        </patternFill>
      </fill>
      <border>
        <left/>
        <right style="thin">
          <color auto="1"/>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dxf>
    <dxf>
      <font>
        <b/>
        <i/>
        <color rgb="FFD52B1E"/>
      </font>
      <fill>
        <patternFill>
          <bgColor theme="0"/>
        </patternFill>
      </fill>
      <border>
        <bottom style="thin">
          <color auto="1"/>
        </bottom>
        <vertical/>
        <horizontal/>
      </border>
    </dxf>
    <dxf>
      <font>
        <b/>
        <i/>
        <color rgb="FFD52B1E"/>
      </font>
      <border>
        <left/>
        <right/>
        <top/>
        <bottom/>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patternType="solid">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fill>
        <patternFill>
          <bgColor theme="0"/>
        </patternFill>
      </fill>
      <border>
        <top style="thin">
          <color auto="1"/>
        </top>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ont>
        <b/>
        <i/>
        <color rgb="FFD52B1E"/>
      </font>
      <fill>
        <patternFill>
          <bgColor theme="0"/>
        </patternFill>
      </fill>
      <border>
        <left/>
        <right/>
        <top style="thin">
          <color auto="1"/>
        </top>
        <bottom/>
        <vertical/>
        <horizontal/>
      </border>
    </dxf>
    <dxf>
      <font>
        <b/>
        <i/>
        <color rgb="FFD52B1E"/>
      </font>
      <fill>
        <patternFill>
          <bgColor theme="0"/>
        </patternFill>
      </fill>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patternType="solid">
          <bgColor theme="0"/>
        </patternFill>
      </fill>
      <border>
        <left/>
        <right/>
        <top/>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top style="thin">
          <color auto="1"/>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s>
  <tableStyles count="0" defaultTableStyle="TableStyleMedium2" defaultPivotStyle="PivotStyleLight16"/>
  <colors>
    <mruColors>
      <color rgb="FFD52B1E"/>
      <color rgb="FF154273"/>
      <color rgb="FF8FCAE7"/>
      <color rgb="FFFFFFFF"/>
      <color rgb="FF15429B"/>
      <color rgb="FF007BC7"/>
      <color rgb="FF67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solidFill>
                  <a:srgbClr val="154273"/>
                </a:solidFill>
              </a:rPr>
              <a:t>Tijdlijn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dLbl>
              <c:idx val="0"/>
              <c:tx>
                <c:rich>
                  <a:bodyPr/>
                  <a:lstStyle/>
                  <a:p>
                    <a:fld id="{A081F5E2-3789-45E3-9332-DE4FDC6DF82F}"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AC3-439F-95C0-778EC75C1F23}"/>
                </c:ext>
              </c:extLst>
            </c:dLbl>
            <c:dLbl>
              <c:idx val="1"/>
              <c:tx>
                <c:rich>
                  <a:bodyPr/>
                  <a:lstStyle/>
                  <a:p>
                    <a:fld id="{6B8090D2-6DF9-4F14-8E3C-3060301B444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AC3-439F-95C0-778EC75C1F23}"/>
                </c:ext>
              </c:extLst>
            </c:dLbl>
            <c:dLbl>
              <c:idx val="2"/>
              <c:tx>
                <c:rich>
                  <a:bodyPr/>
                  <a:lstStyle/>
                  <a:p>
                    <a:fld id="{58B2CA3B-E313-4E78-A1EC-199DC98F5F0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AC3-439F-95C0-778EC75C1F23}"/>
                </c:ext>
              </c:extLst>
            </c:dLbl>
            <c:dLbl>
              <c:idx val="3"/>
              <c:tx>
                <c:rich>
                  <a:bodyPr/>
                  <a:lstStyle/>
                  <a:p>
                    <a:fld id="{639E87C1-BF42-4A6A-AEAF-26644A7AACD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AC3-439F-95C0-778EC75C1F23}"/>
                </c:ext>
              </c:extLst>
            </c:dLbl>
            <c:dLbl>
              <c:idx val="4"/>
              <c:tx>
                <c:rich>
                  <a:bodyPr/>
                  <a:lstStyle/>
                  <a:p>
                    <a:fld id="{608248EF-499E-46A0-A58C-2C209CD2F69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AC3-439F-95C0-778EC75C1F23}"/>
                </c:ext>
              </c:extLst>
            </c:dLbl>
            <c:dLbl>
              <c:idx val="5"/>
              <c:tx>
                <c:rich>
                  <a:bodyPr/>
                  <a:lstStyle/>
                  <a:p>
                    <a:fld id="{7EFAD3C2-F47F-4983-B2A6-456EC1A5C18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AC3-439F-95C0-778EC75C1F23}"/>
                </c:ext>
              </c:extLst>
            </c:dLbl>
            <c:dLbl>
              <c:idx val="6"/>
              <c:tx>
                <c:rich>
                  <a:bodyPr/>
                  <a:lstStyle/>
                  <a:p>
                    <a:fld id="{74F4609E-D271-4B80-91BB-0BBE9767792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AC3-439F-95C0-778EC75C1F23}"/>
                </c:ext>
              </c:extLst>
            </c:dLbl>
            <c:dLbl>
              <c:idx val="7"/>
              <c:tx>
                <c:rich>
                  <a:bodyPr/>
                  <a:lstStyle/>
                  <a:p>
                    <a:fld id="{B5DEB8C4-C397-44D7-AEB2-5C12F8FD4C03}"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45E1-4014-9384-CB3B7D1BF011}"/>
                </c:ext>
              </c:extLst>
            </c:dLbl>
            <c:dLbl>
              <c:idx val="8"/>
              <c:tx>
                <c:rich>
                  <a:bodyPr/>
                  <a:lstStyle/>
                  <a:p>
                    <a:fld id="{FFD8EE80-924E-4EBF-AB3C-4423744DCBE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594-40A1-A096-B04344F1E353}"/>
                </c:ext>
              </c:extLst>
            </c:dLbl>
            <c:spPr>
              <a:noFill/>
              <a:ln>
                <a:noFill/>
              </a:ln>
              <a:effectLst/>
            </c:spPr>
            <c:txPr>
              <a:bodyPr rot="0" spcFirstLastPara="1" vertOverflow="ellipsis" vert="horz" wrap="square" lIns="38100" tIns="19050" rIns="38100" bIns="19050" anchor="ctr" anchorCtr="0">
                <a:spAutoFit/>
              </a:bodyPr>
              <a:lstStyle/>
              <a:p>
                <a:pPr algn="ctr">
                  <a:defRPr sz="900" b="0" i="0" u="none" strike="noStrike" kern="1200" baseline="0">
                    <a:solidFill>
                      <a:srgbClr val="154273"/>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errBars>
            <c:errBarType val="minus"/>
            <c:errValType val="percentage"/>
            <c:noEndCap val="1"/>
            <c:val val="100"/>
            <c:spPr>
              <a:noFill/>
              <a:ln w="9525" cap="flat" cmpd="sng" algn="ctr">
                <a:solidFill>
                  <a:srgbClr val="007BC7"/>
                </a:solidFill>
                <a:prstDash val="solid"/>
                <a:round/>
              </a:ln>
              <a:effectLst/>
            </c:spPr>
          </c:errBars>
          <c:cat>
            <c:multiLvlStrRef>
              <c:f>Data!$X$8:$X$16</c:f>
            </c:multiLvlStrRef>
          </c:cat>
          <c:val>
            <c:numRef>
              <c:f>Data!$Y$8:$Y$16</c:f>
              <c:numCache>
                <c:formatCode>General</c:formatCode>
                <c:ptCount val="9"/>
                <c:pt idx="0">
                  <c:v>90</c:v>
                </c:pt>
                <c:pt idx="1">
                  <c:v>70</c:v>
                </c:pt>
                <c:pt idx="2">
                  <c:v>50</c:v>
                </c:pt>
                <c:pt idx="3">
                  <c:v>30</c:v>
                </c:pt>
                <c:pt idx="4">
                  <c:v>10</c:v>
                </c:pt>
                <c:pt idx="5">
                  <c:v>-30</c:v>
                </c:pt>
                <c:pt idx="6">
                  <c:v>-50</c:v>
                </c:pt>
                <c:pt idx="7">
                  <c:v>-70</c:v>
                </c:pt>
                <c:pt idx="8">
                  <c:v>-90</c:v>
                </c:pt>
              </c:numCache>
            </c:numRef>
          </c:val>
          <c:extLst>
            <c:ext xmlns:c15="http://schemas.microsoft.com/office/drawing/2012/chart" uri="{02D57815-91ED-43cb-92C2-25804820EDAC}">
              <c15:datalabelsRange>
                <c15:f>Data!$Z$8:$Z$17</c15:f>
                <c15:dlblRangeCache>
                  <c:ptCount val="10"/>
                  <c:pt idx="0">
                    <c:v>Stap 1 - Voorfase
</c:v>
                  </c:pt>
                  <c:pt idx="1">
                    <c:v>Stap 2 - Contractueel
</c:v>
                  </c:pt>
                  <c:pt idx="2">
                    <c:v>Stap 3 - Ruimtelijke procedure(s)
</c:v>
                  </c:pt>
                  <c:pt idx="3">
                    <c:v>Stap 4 - Contracteren bouwende partij
</c:v>
                  </c:pt>
                  <c:pt idx="4">
                    <c:v>Stap 5 - Omgevingsvergunning
</c:v>
                  </c:pt>
                  <c:pt idx="5">
                    <c:v>Stap 6 - Realisatie/planning
</c:v>
                  </c:pt>
                  <c:pt idx="6">
                    <c:v>Start bouw eerste woning(en)
</c:v>
                  </c:pt>
                  <c:pt idx="7">
                    <c:v>Start bouw laatste woning(en)
</c:v>
                  </c:pt>
                  <c:pt idx="8">
                    <c:v>Opleveren laatste woning(en)
</c:v>
                  </c:pt>
                </c15:dlblRangeCache>
              </c15:datalabelsRange>
            </c:ext>
            <c:ext xmlns:c16="http://schemas.microsoft.com/office/drawing/2014/chart" uri="{C3380CC4-5D6E-409C-BE32-E72D297353CC}">
              <c16:uniqueId val="{00000000-EAC3-439F-95C0-778EC75C1F23}"/>
            </c:ext>
          </c:extLst>
        </c:ser>
        <c:dLbls>
          <c:showLegendKey val="0"/>
          <c:showVal val="1"/>
          <c:showCatName val="0"/>
          <c:showSerName val="0"/>
          <c:showPercent val="0"/>
          <c:showBubbleSize val="0"/>
        </c:dLbls>
        <c:gapWidth val="219"/>
        <c:overlap val="-27"/>
        <c:axId val="1748060047"/>
        <c:axId val="1748043727"/>
      </c:barChart>
      <c:catAx>
        <c:axId val="1748060047"/>
        <c:scaling>
          <c:orientation val="minMax"/>
        </c:scaling>
        <c:delete val="0"/>
        <c:axPos val="b"/>
        <c:numFmt formatCode="[$-413]mmm/yy;@" sourceLinked="0"/>
        <c:majorTickMark val="none"/>
        <c:minorTickMark val="none"/>
        <c:tickLblPos val="nextTo"/>
        <c:spPr>
          <a:noFill/>
          <a:ln w="38100" cap="flat" cmpd="sng" algn="ctr">
            <a:solidFill>
              <a:srgbClr val="154273"/>
            </a:solidFill>
            <a:round/>
            <a:headEnd type="none" w="med" len="med"/>
            <a:tailEnd type="triangle" w="med" len="me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48043727"/>
        <c:crosses val="autoZero"/>
        <c:auto val="1"/>
        <c:lblAlgn val="ctr"/>
        <c:lblOffset val="100"/>
        <c:noMultiLvlLbl val="1"/>
      </c:catAx>
      <c:valAx>
        <c:axId val="1748043727"/>
        <c:scaling>
          <c:orientation val="minMax"/>
        </c:scaling>
        <c:delete val="1"/>
        <c:axPos val="l"/>
        <c:numFmt formatCode="General" sourceLinked="1"/>
        <c:majorTickMark val="none"/>
        <c:minorTickMark val="none"/>
        <c:tickLblPos val="nextTo"/>
        <c:crossAx val="1748060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22860</xdr:colOff>
      <xdr:row>10</xdr:row>
      <xdr:rowOff>34290</xdr:rowOff>
    </xdr:from>
    <xdr:to>
      <xdr:col>15</xdr:col>
      <xdr:colOff>342900</xdr:colOff>
      <xdr:row>28</xdr:row>
      <xdr:rowOff>167640</xdr:rowOff>
    </xdr:to>
    <xdr:graphicFrame macro="">
      <xdr:nvGraphicFramePr>
        <xdr:cNvPr id="2" name="Grafiek 1">
          <a:extLst>
            <a:ext uri="{FF2B5EF4-FFF2-40B4-BE49-F238E27FC236}">
              <a16:creationId xmlns:a16="http://schemas.microsoft.com/office/drawing/2014/main" id="{323A8A5C-3145-CDA6-7E9D-CA31655340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E9C2-331D-4048-827E-809D2E266EC9}">
  <dimension ref="B1:J96"/>
  <sheetViews>
    <sheetView tabSelected="1" topLeftCell="B1" zoomScale="80" zoomScaleNormal="80" workbookViewId="0">
      <selection activeCell="E42" sqref="E42"/>
    </sheetView>
  </sheetViews>
  <sheetFormatPr defaultColWidth="8.81640625" defaultRowHeight="13.5" x14ac:dyDescent="0.25"/>
  <cols>
    <col min="1" max="1" width="1.26953125" style="2" customWidth="1"/>
    <col min="2" max="2" width="5.26953125" style="2" customWidth="1"/>
    <col min="3" max="3" width="95.7265625" style="2" customWidth="1"/>
    <col min="4" max="4" width="22.26953125" style="2" customWidth="1"/>
    <col min="5" max="5" width="20.7265625" style="2" customWidth="1"/>
    <col min="6" max="6" width="19.26953125" style="2" customWidth="1"/>
    <col min="7" max="7" width="91.7265625" style="2" customWidth="1"/>
    <col min="8" max="8" width="76.1796875" style="2" customWidth="1"/>
    <col min="9" max="16384" width="8.81640625" style="2"/>
  </cols>
  <sheetData>
    <row r="1" spans="2:10" ht="4.5" customHeight="1" thickBot="1" x14ac:dyDescent="0.3"/>
    <row r="2" spans="2:10" ht="41.5" customHeight="1" thickBot="1" x14ac:dyDescent="0.3">
      <c r="B2" s="126"/>
      <c r="C2" s="130" t="s">
        <v>152</v>
      </c>
      <c r="D2" s="127"/>
      <c r="E2" s="128"/>
      <c r="F2" s="128"/>
      <c r="G2" s="128"/>
      <c r="H2" s="129"/>
    </row>
    <row r="3" spans="2:10" ht="23" x14ac:dyDescent="0.45">
      <c r="B3" s="109"/>
      <c r="C3" s="110"/>
      <c r="D3" s="101"/>
      <c r="E3" s="100"/>
      <c r="F3" s="100"/>
      <c r="G3" s="193" t="str">
        <f>IF(OR(E42="",E43="",E60="",E61="",E70="",E71="",(IF(D73="Ja",F75="",E75="")),(IF(D79="Ja",E81="",F81="")),(IF(D73="Ja",F76="",E76="")),(IF(D79="Ja",E82="",F82="")),E93="",E94=""),"Let op! U heeft niet bij elke stap een start- en/of einddatum ingevuld.","")</f>
        <v>Let op! U heeft niet bij elke stap een start- en/of einddatum ingevuld.</v>
      </c>
      <c r="H3" s="111"/>
    </row>
    <row r="4" spans="2:10" x14ac:dyDescent="0.25">
      <c r="B4" s="96"/>
      <c r="C4" s="113" t="s">
        <v>15</v>
      </c>
      <c r="D4" s="132"/>
      <c r="E4" s="100"/>
      <c r="F4" s="100"/>
      <c r="G4" s="113" t="s">
        <v>106</v>
      </c>
      <c r="H4" s="98" t="str">
        <f>IF(D86="","Error",D86)</f>
        <v>Error</v>
      </c>
      <c r="J4" s="84"/>
    </row>
    <row r="5" spans="2:10" x14ac:dyDescent="0.25">
      <c r="B5" s="96"/>
      <c r="C5" s="113" t="s">
        <v>14</v>
      </c>
      <c r="D5" s="132"/>
      <c r="E5" s="100"/>
      <c r="F5" s="100"/>
      <c r="G5" s="101" t="s">
        <v>107</v>
      </c>
      <c r="H5" s="174">
        <v>47483</v>
      </c>
    </row>
    <row r="6" spans="2:10" x14ac:dyDescent="0.25">
      <c r="B6" s="96"/>
      <c r="C6" s="113" t="s">
        <v>102</v>
      </c>
      <c r="D6" s="165"/>
      <c r="E6" s="100"/>
      <c r="F6" s="100"/>
      <c r="G6" s="113" t="s">
        <v>74</v>
      </c>
      <c r="H6" s="98" t="str">
        <f>IF(D87="","Error",D87)</f>
        <v>Error</v>
      </c>
    </row>
    <row r="7" spans="2:10" x14ac:dyDescent="0.25">
      <c r="B7" s="96"/>
      <c r="C7" s="113"/>
      <c r="D7" s="166"/>
      <c r="E7" s="100"/>
      <c r="F7" s="100"/>
      <c r="G7" s="101" t="s">
        <v>105</v>
      </c>
      <c r="H7" s="174">
        <v>50040</v>
      </c>
    </row>
    <row r="8" spans="2:10" ht="14" thickBot="1" x14ac:dyDescent="0.3">
      <c r="B8" s="123"/>
      <c r="C8" s="99"/>
      <c r="D8" s="97"/>
      <c r="E8" s="124"/>
      <c r="F8" s="124"/>
      <c r="G8" s="167" t="str">
        <f>IF(OR(H4&gt;H5,H6&gt;H7),"Let op! De ingevulde startdata voor de bouw van de eerste en/of laatste woning voldoen niet aan de WBI-termijnen.","")</f>
        <v>Let op! De ingevulde startdata voor de bouw van de eerste en/of laatste woning voldoen niet aan de WBI-termijnen.</v>
      </c>
      <c r="H8" s="125"/>
    </row>
    <row r="9" spans="2:10" x14ac:dyDescent="0.25">
      <c r="B9" s="96"/>
      <c r="C9" s="113" t="s">
        <v>9</v>
      </c>
      <c r="D9" s="112"/>
      <c r="E9" s="100"/>
      <c r="F9" s="100"/>
      <c r="G9" s="113"/>
      <c r="H9" s="131"/>
    </row>
    <row r="10" spans="2:10" x14ac:dyDescent="0.25">
      <c r="B10" s="96"/>
      <c r="C10" s="108" t="s">
        <v>91</v>
      </c>
      <c r="D10" s="101"/>
      <c r="E10" s="100"/>
      <c r="F10" s="100"/>
      <c r="G10" s="112"/>
      <c r="H10" s="164"/>
    </row>
    <row r="11" spans="2:10" x14ac:dyDescent="0.25">
      <c r="B11" s="109"/>
      <c r="C11" s="108" t="s">
        <v>101</v>
      </c>
      <c r="D11" s="112"/>
      <c r="E11" s="112"/>
      <c r="F11" s="112"/>
      <c r="G11" s="113"/>
      <c r="H11" s="114"/>
    </row>
    <row r="12" spans="2:10" x14ac:dyDescent="0.25">
      <c r="B12" s="109"/>
      <c r="C12" s="108" t="s">
        <v>155</v>
      </c>
      <c r="D12" s="112"/>
      <c r="E12" s="112"/>
      <c r="F12" s="112"/>
      <c r="G12" s="113"/>
      <c r="H12" s="114"/>
    </row>
    <row r="13" spans="2:10" x14ac:dyDescent="0.25">
      <c r="B13" s="109"/>
      <c r="C13" s="108" t="s">
        <v>129</v>
      </c>
      <c r="D13" s="112"/>
      <c r="E13" s="112"/>
      <c r="F13" s="112"/>
      <c r="G13" s="113"/>
      <c r="H13" s="114"/>
    </row>
    <row r="14" spans="2:10" ht="14" thickBot="1" x14ac:dyDescent="0.3">
      <c r="B14" s="109"/>
      <c r="C14" s="108" t="s">
        <v>167</v>
      </c>
      <c r="D14" s="112"/>
      <c r="E14" s="112"/>
      <c r="F14" s="112"/>
      <c r="G14" s="113"/>
      <c r="H14" s="114"/>
    </row>
    <row r="15" spans="2:10" ht="15.75" customHeight="1" thickBot="1" x14ac:dyDescent="0.3">
      <c r="B15" s="104"/>
      <c r="C15" s="115" t="s">
        <v>5</v>
      </c>
      <c r="D15" s="116" t="s">
        <v>6</v>
      </c>
      <c r="E15" s="194" t="s">
        <v>13</v>
      </c>
      <c r="F15" s="194"/>
      <c r="G15" s="115" t="s">
        <v>9</v>
      </c>
      <c r="H15" s="117"/>
      <c r="J15" s="122"/>
    </row>
    <row r="16" spans="2:10" x14ac:dyDescent="0.25">
      <c r="B16" s="105"/>
      <c r="C16" s="118" t="s">
        <v>30</v>
      </c>
      <c r="D16" s="106"/>
      <c r="E16" s="106"/>
      <c r="F16" s="106"/>
      <c r="G16" s="106"/>
      <c r="H16" s="107"/>
    </row>
    <row r="17" spans="2:8" x14ac:dyDescent="0.25">
      <c r="B17" s="11"/>
      <c r="C17" s="3" t="s">
        <v>16</v>
      </c>
      <c r="E17" s="83"/>
      <c r="F17" s="19"/>
      <c r="H17" s="12"/>
    </row>
    <row r="18" spans="2:8" ht="14.25" customHeight="1" x14ac:dyDescent="0.25">
      <c r="B18" s="21" t="s">
        <v>19</v>
      </c>
      <c r="C18" s="6" t="s">
        <v>7</v>
      </c>
      <c r="D18" s="133"/>
      <c r="H18" s="12"/>
    </row>
    <row r="19" spans="2:8" x14ac:dyDescent="0.25">
      <c r="B19" s="21" t="s">
        <v>20</v>
      </c>
      <c r="C19" s="2" t="s">
        <v>4</v>
      </c>
      <c r="D19" s="133"/>
      <c r="H19" s="12"/>
    </row>
    <row r="20" spans="2:8" x14ac:dyDescent="0.25">
      <c r="B20" s="22" t="s">
        <v>21</v>
      </c>
      <c r="C20" s="14" t="s">
        <v>12</v>
      </c>
      <c r="D20" s="133"/>
      <c r="E20" s="14"/>
      <c r="F20" s="14"/>
      <c r="G20" s="14"/>
      <c r="H20" s="15"/>
    </row>
    <row r="21" spans="2:8" x14ac:dyDescent="0.25">
      <c r="B21" s="21"/>
      <c r="C21" s="3" t="s">
        <v>17</v>
      </c>
      <c r="D21" s="19"/>
      <c r="E21" s="83"/>
      <c r="F21" s="19"/>
      <c r="G21" s="8"/>
      <c r="H21" s="12"/>
    </row>
    <row r="22" spans="2:8" x14ac:dyDescent="0.25">
      <c r="B22" s="21" t="s">
        <v>19</v>
      </c>
      <c r="C22" s="2" t="s">
        <v>95</v>
      </c>
      <c r="D22" s="133"/>
      <c r="G22" s="8"/>
      <c r="H22" s="12"/>
    </row>
    <row r="23" spans="2:8" ht="27" x14ac:dyDescent="0.25">
      <c r="B23" s="21" t="s">
        <v>20</v>
      </c>
      <c r="C23" s="6" t="s">
        <v>115</v>
      </c>
      <c r="D23" s="133"/>
      <c r="G23" s="170"/>
      <c r="H23" s="12"/>
    </row>
    <row r="24" spans="2:8" x14ac:dyDescent="0.25">
      <c r="B24" s="23" t="str">
        <f>IF(OR(D23="Ja",D23="Nee"),Data!B11,"")</f>
        <v/>
      </c>
      <c r="C24" s="10" t="str">
        <f>IF(OR(D23="Ja",D23="Nee"),Data!C11,"")</f>
        <v/>
      </c>
      <c r="D24" s="19"/>
      <c r="G24" s="163"/>
      <c r="H24" s="12"/>
    </row>
    <row r="25" spans="2:8" x14ac:dyDescent="0.25">
      <c r="B25" s="21" t="s">
        <v>21</v>
      </c>
      <c r="C25" s="2" t="s">
        <v>116</v>
      </c>
      <c r="D25" s="133"/>
      <c r="G25" s="8"/>
      <c r="H25" s="12"/>
    </row>
    <row r="26" spans="2:8" x14ac:dyDescent="0.25">
      <c r="B26" s="23" t="str">
        <f>IF(D25="Ja",Data!B13,"")</f>
        <v/>
      </c>
      <c r="C26" s="9" t="str">
        <f>IF(D25="Ja",Data!C13,"")</f>
        <v/>
      </c>
      <c r="D26" s="134"/>
      <c r="G26" s="8"/>
      <c r="H26" s="12"/>
    </row>
    <row r="27" spans="2:8" ht="40.5" x14ac:dyDescent="0.25">
      <c r="B27" s="21" t="s">
        <v>24</v>
      </c>
      <c r="C27" s="6" t="s">
        <v>121</v>
      </c>
      <c r="D27" s="133"/>
      <c r="G27" s="170"/>
      <c r="H27" s="12"/>
    </row>
    <row r="28" spans="2:8" ht="42.75" customHeight="1" x14ac:dyDescent="0.25">
      <c r="B28" s="24" t="str">
        <f>IF(OR(D27="Ja",D27="Nee"),Data!B15,"")</f>
        <v/>
      </c>
      <c r="C28" s="16" t="str">
        <f>IF(OR(D27="Ja",D27="Nee"),IF(D27="Ja",Data!C15,Data!C16),"")</f>
        <v/>
      </c>
      <c r="D28" s="20"/>
      <c r="E28" s="14"/>
      <c r="F28" s="14"/>
      <c r="G28" s="168"/>
      <c r="H28" s="15"/>
    </row>
    <row r="29" spans="2:8" x14ac:dyDescent="0.25">
      <c r="B29" s="21"/>
      <c r="C29" s="3" t="s">
        <v>25</v>
      </c>
      <c r="E29" s="83"/>
      <c r="F29" s="19"/>
      <c r="H29" s="12"/>
    </row>
    <row r="30" spans="2:8" ht="48.75" customHeight="1" x14ac:dyDescent="0.25">
      <c r="B30" s="21" t="s">
        <v>19</v>
      </c>
      <c r="C30" s="8" t="s">
        <v>117</v>
      </c>
      <c r="D30" s="133"/>
      <c r="H30" s="12"/>
    </row>
    <row r="31" spans="2:8" x14ac:dyDescent="0.25">
      <c r="B31" s="23" t="str">
        <f>IF(D30="Ja",Data!B19,"")</f>
        <v/>
      </c>
      <c r="C31" s="10" t="str">
        <f>IF(D30="Ja",Data!C19,"")</f>
        <v/>
      </c>
      <c r="D31" s="19"/>
      <c r="G31" s="163"/>
      <c r="H31" s="12"/>
    </row>
    <row r="32" spans="2:8" x14ac:dyDescent="0.25">
      <c r="B32" s="21" t="s">
        <v>20</v>
      </c>
      <c r="C32" s="7" t="s">
        <v>89</v>
      </c>
      <c r="D32" s="133"/>
      <c r="H32" s="12"/>
    </row>
    <row r="33" spans="2:8" x14ac:dyDescent="0.25">
      <c r="B33" s="23" t="str">
        <f>IF(D32="Ja",Data!B21,"")</f>
        <v/>
      </c>
      <c r="C33" s="10" t="str">
        <f>IF(D32="Ja",Data!C21,"")</f>
        <v/>
      </c>
      <c r="D33" s="135"/>
      <c r="H33" s="12"/>
    </row>
    <row r="34" spans="2:8" ht="27" x14ac:dyDescent="0.25">
      <c r="B34" s="21" t="s">
        <v>21</v>
      </c>
      <c r="C34" s="8" t="s">
        <v>111</v>
      </c>
      <c r="D34" s="133"/>
      <c r="H34" s="12"/>
    </row>
    <row r="35" spans="2:8" x14ac:dyDescent="0.25">
      <c r="B35" s="23" t="str">
        <f>IF(D34="Ja",Data!B23,"")</f>
        <v/>
      </c>
      <c r="C35" s="10" t="str">
        <f>IF(D34="Ja",Data!C23,"")</f>
        <v/>
      </c>
      <c r="G35" s="163"/>
      <c r="H35" s="12"/>
    </row>
    <row r="36" spans="2:8" x14ac:dyDescent="0.25">
      <c r="B36" s="21"/>
      <c r="C36" s="3" t="s">
        <v>26</v>
      </c>
      <c r="E36" s="19"/>
      <c r="F36" s="19"/>
      <c r="H36" s="12"/>
    </row>
    <row r="37" spans="2:8" x14ac:dyDescent="0.25">
      <c r="B37" s="21" t="s">
        <v>19</v>
      </c>
      <c r="C37" s="2" t="s">
        <v>8</v>
      </c>
      <c r="D37" s="133"/>
      <c r="H37" s="12"/>
    </row>
    <row r="38" spans="2:8" x14ac:dyDescent="0.25">
      <c r="B38" s="21" t="s">
        <v>20</v>
      </c>
      <c r="C38" s="2" t="s">
        <v>10</v>
      </c>
      <c r="D38" s="133"/>
      <c r="H38" s="12"/>
    </row>
    <row r="39" spans="2:8" x14ac:dyDescent="0.25">
      <c r="B39" s="23" t="str">
        <f>IF(D38="","",IF(D38="Ja",Data!B27,Data!B28))</f>
        <v/>
      </c>
      <c r="C39" s="10" t="str">
        <f>IF(D38="","",IF(D38="Ja",Data!C27,Data!C28))</f>
        <v/>
      </c>
      <c r="G39" s="163"/>
      <c r="H39" s="12"/>
    </row>
    <row r="40" spans="2:8" ht="27" x14ac:dyDescent="0.25">
      <c r="B40" s="22" t="s">
        <v>28</v>
      </c>
      <c r="C40" s="17" t="s">
        <v>103</v>
      </c>
      <c r="D40" s="14"/>
      <c r="E40" s="14"/>
      <c r="F40" s="14"/>
      <c r="G40" s="169"/>
      <c r="H40" s="15"/>
    </row>
    <row r="41" spans="2:8" x14ac:dyDescent="0.25">
      <c r="B41" s="21"/>
      <c r="C41" s="4" t="s">
        <v>29</v>
      </c>
      <c r="D41" s="175"/>
      <c r="E41" s="175"/>
      <c r="H41" s="12"/>
    </row>
    <row r="42" spans="2:8" x14ac:dyDescent="0.25">
      <c r="B42" s="21"/>
      <c r="C42" s="6" t="s">
        <v>123</v>
      </c>
      <c r="D42" s="176" t="s">
        <v>18</v>
      </c>
      <c r="E42" s="139"/>
      <c r="G42" s="175" t="str">
        <f>IF(OR(E42="",E43=""),"",IF(E42&gt;E43,"De opgegeven startdatum ligt na de opgegeven einddatum. Pas de start- of einddatum aan.","Op basis van de ingevulde start- en einddatum duurt het vanaf de startdatum "&amp;(Data!Q3)&amp;" maanden om deze stap te doorlopen."))</f>
        <v/>
      </c>
      <c r="H42" s="12"/>
    </row>
    <row r="43" spans="2:8" ht="15" customHeight="1" thickBot="1" x14ac:dyDescent="0.3">
      <c r="B43" s="25"/>
      <c r="C43" s="27" t="s">
        <v>124</v>
      </c>
      <c r="D43" s="176" t="s">
        <v>76</v>
      </c>
      <c r="E43" s="180"/>
      <c r="F43" s="146"/>
      <c r="G43" s="147" t="str">
        <f>IF(OR(E42="",E43=""),"","Op basis van de ingevulde antwoorden en ervaring met eerdere projecten kan het circa "&amp;(Data!K3)&amp;" maanden duren om deze stap te doorlopen.")</f>
        <v/>
      </c>
      <c r="H43" s="13"/>
    </row>
    <row r="44" spans="2:8" x14ac:dyDescent="0.25">
      <c r="B44" s="119"/>
      <c r="C44" s="118" t="s">
        <v>88</v>
      </c>
      <c r="D44" s="106"/>
      <c r="E44" s="106"/>
      <c r="F44" s="106"/>
      <c r="G44" s="106"/>
      <c r="H44" s="107"/>
    </row>
    <row r="45" spans="2:8" x14ac:dyDescent="0.25">
      <c r="B45" s="21" t="s">
        <v>19</v>
      </c>
      <c r="C45" s="2" t="str">
        <f>IF(D22="Actief",Data!N32,"Is er een anterieure overeenkomst gesloten?")</f>
        <v>Is er een anterieure overeenkomst gesloten?</v>
      </c>
      <c r="D45" s="133"/>
      <c r="G45" s="185"/>
      <c r="H45" s="12"/>
    </row>
    <row r="46" spans="2:8" ht="27.75" customHeight="1" x14ac:dyDescent="0.25">
      <c r="B46" s="23" t="str">
        <f>IF(D22="Actief","",IF(D45="","",IF(D45="Ja",Data!B33,"")))</f>
        <v/>
      </c>
      <c r="C46" s="10" t="str">
        <f>IF(D22="Actief","",IF(D45="","",IF(D45="Ja",Data!C33,"")))</f>
        <v/>
      </c>
      <c r="D46" s="135"/>
      <c r="G46" s="8"/>
      <c r="H46" s="12"/>
    </row>
    <row r="47" spans="2:8" x14ac:dyDescent="0.25">
      <c r="B47" s="28" t="str">
        <f>IF(D22="Actief","",IF(D45="","",IF(D45="Nee","",IF(D46="Nee",Data!B34,""))))</f>
        <v/>
      </c>
      <c r="C47" s="29" t="str">
        <f>IF(D22="Actief","",IF(D45="","",IF(D45="Nee","",IF(D46="Nee",Data!C34,""))))</f>
        <v/>
      </c>
      <c r="D47" s="136"/>
      <c r="G47" s="8"/>
      <c r="H47" s="12"/>
    </row>
    <row r="48" spans="2:8" x14ac:dyDescent="0.25">
      <c r="B48" s="28" t="str">
        <f>IF(D22="Actief",IF(D45="Ja","",Data!M33),IF(D45="","",IF(D45="Nee",Data!B42,IF(D46="Nee",Data!B35,""))))</f>
        <v/>
      </c>
      <c r="C48" s="29" t="str">
        <f>IF(D22="Actief",IF(D45="Ja","",Data!N33),IF(D45="","",IF(D45="Nee",Data!C42,IF(D46="Nee",Data!C35,""))))</f>
        <v/>
      </c>
      <c r="D48" s="135"/>
      <c r="G48" s="187"/>
      <c r="H48" s="12"/>
    </row>
    <row r="49" spans="2:8" x14ac:dyDescent="0.25">
      <c r="B49" s="28" t="str">
        <f>IF(D22="Actief","",IF(D45="","",IF(D45="Nee","",IF(D46="Ja",Data!B36,""))))</f>
        <v/>
      </c>
      <c r="C49" s="29" t="str">
        <f>IF(D22="Actief","",IF(D45="","",IF(D45="Nee","",IF(D46="Ja",Data!C36,""))))</f>
        <v/>
      </c>
      <c r="D49" s="135"/>
      <c r="G49" s="8"/>
      <c r="H49" s="12"/>
    </row>
    <row r="50" spans="2:8" x14ac:dyDescent="0.25">
      <c r="B50" s="23" t="str">
        <f>IF(D22="Actief","",IF(D45="","",IF(D45="Ja",Data!B37,"")))</f>
        <v/>
      </c>
      <c r="C50" s="10" t="str">
        <f>IF(D22="Actief","",IF(D45="","",IF(D45="Ja",Data!C37,"")))</f>
        <v/>
      </c>
      <c r="D50" s="135"/>
      <c r="G50" s="8"/>
      <c r="H50" s="12"/>
    </row>
    <row r="51" spans="2:8" x14ac:dyDescent="0.25">
      <c r="B51" s="28" t="str">
        <f>IF(D22="Actief","",IF(D45="","",IF(D45="Nee","",IF(D50="Nee",Data!B38,""))))</f>
        <v/>
      </c>
      <c r="C51" s="29" t="str">
        <f>IF(D22="Actief","",IF(D45="","",IF(D45="Nee","",IF(D50="Nee",Data!C38,""))))</f>
        <v/>
      </c>
      <c r="D51" s="135"/>
      <c r="G51" s="8"/>
      <c r="H51" s="12"/>
    </row>
    <row r="52" spans="2:8" x14ac:dyDescent="0.25">
      <c r="B52" s="182" t="str">
        <f>IF(D22="Actief","",IF(D45="","",IF(D45="Nee","",IF(D50="Nee",IF(D51="Nee",Data!B39,""),""))))</f>
        <v/>
      </c>
      <c r="C52" s="183" t="str">
        <f>IF(D22="Actief","",IF(D45="","",IF(D45="Nee","",IF(D50="Nee",IF(D51="Nee",Data!C39,""),""))))</f>
        <v/>
      </c>
      <c r="D52" s="135"/>
      <c r="G52" s="8"/>
      <c r="H52" s="12"/>
    </row>
    <row r="53" spans="2:8" ht="41.25" customHeight="1" x14ac:dyDescent="0.25">
      <c r="B53" s="23" t="str">
        <f>IF(D22="Actief","",IF(D45="","",IF(D45="Ja",Data!B40,"")))</f>
        <v/>
      </c>
      <c r="C53" s="10" t="str">
        <f>IF(D22="Actief","",IF(D45="","",IF(D45="Ja",Data!C40,"")))</f>
        <v/>
      </c>
      <c r="D53" s="135"/>
      <c r="G53" s="8"/>
      <c r="H53" s="12"/>
    </row>
    <row r="54" spans="2:8" x14ac:dyDescent="0.25">
      <c r="B54" s="28" t="str">
        <f>IF(D22="Actief","",IF(D45="","",IF(D45="Nee","",IF(D53="Nee",Data!B41,""))))</f>
        <v/>
      </c>
      <c r="C54" s="29" t="str">
        <f>IF(D22="Actief","",IF(D45="","",IF(D45="Nee","",IF(D53="Nee",Data!C39,""))))</f>
        <v/>
      </c>
      <c r="D54" s="135"/>
      <c r="G54" s="8"/>
      <c r="H54" s="12"/>
    </row>
    <row r="55" spans="2:8" ht="42.65" customHeight="1" x14ac:dyDescent="0.25">
      <c r="B55" s="21" t="s">
        <v>20</v>
      </c>
      <c r="C55" s="6" t="s">
        <v>98</v>
      </c>
      <c r="D55" s="133"/>
      <c r="G55" s="8"/>
      <c r="H55" s="12"/>
    </row>
    <row r="56" spans="2:8" ht="17.25" customHeight="1" x14ac:dyDescent="0.25">
      <c r="B56" s="23" t="str">
        <f>IF(D55="","",IF((D55="Ja"),Data!B44,""))</f>
        <v/>
      </c>
      <c r="C56" s="10" t="str">
        <f>IF(D55="","",IF(D55="Ja",Data!C44,""))</f>
        <v/>
      </c>
      <c r="D56" s="137"/>
      <c r="G56" s="8"/>
      <c r="H56" s="12"/>
    </row>
    <row r="57" spans="2:8" ht="30.75" customHeight="1" x14ac:dyDescent="0.25">
      <c r="B57" s="28" t="str">
        <f>IF(D55="","",IF(D55="Nee","",IF((D56="Nee"),Data!B45,"")))</f>
        <v/>
      </c>
      <c r="C57" s="29" t="str">
        <f>IF(D55="","",IF(D55="Nee","",IF(D56="Nee",Data!C45,"")))</f>
        <v/>
      </c>
      <c r="D57" s="137"/>
      <c r="G57" s="8"/>
      <c r="H57" s="12"/>
    </row>
    <row r="58" spans="2:8" ht="30.75" customHeight="1" x14ac:dyDescent="0.25">
      <c r="B58" s="24" t="str">
        <f>IF(D55="","",IF((D55="Ja"),Data!B46,""))</f>
        <v/>
      </c>
      <c r="C58" s="16" t="str">
        <f>IF(D55="","",IF(D55="Ja",Data!C46,""))</f>
        <v/>
      </c>
      <c r="D58" s="14"/>
      <c r="E58" s="14"/>
      <c r="F58" s="14"/>
      <c r="G58" s="168"/>
      <c r="H58" s="15"/>
    </row>
    <row r="59" spans="2:8" x14ac:dyDescent="0.25">
      <c r="B59" s="21"/>
      <c r="C59" s="4" t="s">
        <v>40</v>
      </c>
      <c r="H59" s="12"/>
    </row>
    <row r="60" spans="2:8" x14ac:dyDescent="0.25">
      <c r="B60" s="21"/>
      <c r="C60" s="6" t="s">
        <v>125</v>
      </c>
      <c r="D60" s="176" t="s">
        <v>18</v>
      </c>
      <c r="E60" s="139"/>
      <c r="G60" s="175" t="str">
        <f>IF(OR(E60="",E61=""),"",IF(E60&gt;E61,"De opgegeven startdatum ligt na de opgegeven einddatum. Pas de start- of einddatum aan.","Op basis van de ingevulde start- en einddatum duurt het vanaf de startdatum "&amp;(Data!Q4)&amp;" maanden om deze stap te doorlopen."))</f>
        <v/>
      </c>
      <c r="H60" s="12"/>
    </row>
    <row r="61" spans="2:8" ht="14" thickBot="1" x14ac:dyDescent="0.3">
      <c r="B61" s="25"/>
      <c r="C61" s="27" t="s">
        <v>126</v>
      </c>
      <c r="D61" s="177" t="s">
        <v>76</v>
      </c>
      <c r="E61" s="180"/>
      <c r="F61" s="146"/>
      <c r="G61" s="147" t="str">
        <f>IF(OR(E61="",E60=""),"",IF(D22="Faciliterend","Op basis van de ingevulde antwoorden kan het circa "&amp;(Data!R31)&amp;" maanden duren om deze stap te doorlopen.","Op basis van de ingevulde antwoorden kan het circa "&amp;(Data!K31)&amp;" maanden duren om deze stap te doorlopen."))</f>
        <v/>
      </c>
      <c r="H61" s="13"/>
    </row>
    <row r="62" spans="2:8" x14ac:dyDescent="0.25">
      <c r="B62" s="119"/>
      <c r="C62" s="118" t="s">
        <v>42</v>
      </c>
      <c r="D62" s="106"/>
      <c r="E62" s="106"/>
      <c r="F62" s="106"/>
      <c r="G62" s="106"/>
      <c r="H62" s="107"/>
    </row>
    <row r="63" spans="2:8" x14ac:dyDescent="0.25">
      <c r="B63" s="21" t="s">
        <v>19</v>
      </c>
      <c r="C63" s="2" t="s">
        <v>104</v>
      </c>
      <c r="D63" s="133"/>
      <c r="H63" s="12"/>
    </row>
    <row r="64" spans="2:8" x14ac:dyDescent="0.25">
      <c r="B64" s="23" t="str">
        <f>IF(D63="","",IF(D63="Nee",Data!B50,""))</f>
        <v/>
      </c>
      <c r="C64" s="10" t="str">
        <f>IF(D63="","",IF(D63="Nee",Data!C50,""))</f>
        <v/>
      </c>
      <c r="D64" s="135"/>
      <c r="H64" s="12"/>
    </row>
    <row r="65" spans="2:8" x14ac:dyDescent="0.25">
      <c r="B65" s="28" t="str">
        <f>IF(D63="","",IF(D63="Ja","",IF(D64="Nee",Data!B51,"")))</f>
        <v/>
      </c>
      <c r="C65" s="5" t="str">
        <f>IF(D63="","",IF(D63="Ja","",IF(D64="Nee",Data!C51,"")))</f>
        <v/>
      </c>
      <c r="D65" s="138"/>
      <c r="H65" s="12"/>
    </row>
    <row r="66" spans="2:8" x14ac:dyDescent="0.25">
      <c r="B66" s="28" t="str">
        <f>IF(D63="","",IF(D63="Ja","",IF(D64="Ja",Data!B52,"")))</f>
        <v/>
      </c>
      <c r="C66" s="5" t="str">
        <f>IF(D63="","",IF(D63="Ja","",IF(D64="Ja",Data!C52,"")))</f>
        <v/>
      </c>
      <c r="D66" s="135"/>
      <c r="H66" s="12"/>
    </row>
    <row r="67" spans="2:8" x14ac:dyDescent="0.25">
      <c r="B67" s="28" t="str">
        <f>IF(D63="","",IF(D63="Ja","",IF(D64="Ja",Data!B53,"")))</f>
        <v/>
      </c>
      <c r="C67" s="5" t="str">
        <f>IF(D63="","",IF(D63="Ja","",IF(D64="Ja",Data!C53,"")))</f>
        <v/>
      </c>
      <c r="D67" s="138"/>
      <c r="H67" s="12"/>
    </row>
    <row r="68" spans="2:8" x14ac:dyDescent="0.25">
      <c r="B68" s="24" t="str">
        <f>IF(D63="","",IF(D63="Nee",Data!B54,""))</f>
        <v/>
      </c>
      <c r="C68" s="16" t="str">
        <f>IF(D63="","",IF(D63="Nee",Data!C54,""))</f>
        <v/>
      </c>
      <c r="D68" s="26"/>
      <c r="E68" s="14"/>
      <c r="F68" s="14"/>
      <c r="G68" s="168"/>
      <c r="H68" s="15"/>
    </row>
    <row r="69" spans="2:8" x14ac:dyDescent="0.25">
      <c r="B69" s="21"/>
      <c r="C69" s="4" t="s">
        <v>41</v>
      </c>
      <c r="D69" s="19"/>
      <c r="H69" s="12"/>
    </row>
    <row r="70" spans="2:8" x14ac:dyDescent="0.25">
      <c r="B70" s="21"/>
      <c r="C70" s="6" t="s">
        <v>127</v>
      </c>
      <c r="D70" s="178" t="s">
        <v>18</v>
      </c>
      <c r="E70" s="139"/>
      <c r="G70" s="175" t="str">
        <f>IF(OR(E70="",E71=""),"",IF(E70&gt;E71,"De opgegeven startdatum ligt na de opgegeven einddatum. Pas de start- of einddatum aan.","Op basis van de ingevulde start- en einddatum duurt het vanaf de startdatum "&amp;(Data!Q5)&amp;" maanden om deze stap te doorlopen."))</f>
        <v/>
      </c>
      <c r="H70" s="12"/>
    </row>
    <row r="71" spans="2:8" ht="14" thickBot="1" x14ac:dyDescent="0.3">
      <c r="B71" s="25"/>
      <c r="C71" s="27" t="s">
        <v>128</v>
      </c>
      <c r="D71" s="179" t="s">
        <v>76</v>
      </c>
      <c r="E71" s="180"/>
      <c r="F71" s="146"/>
      <c r="G71" s="147" t="str">
        <f>IF(OR(E70="",E71=""),"","Op basis van de ingevulde antwoorden en ervaring met eerdere projecten kan het circa "&amp;(Data!K48)&amp;" maanden duren om deze stap te doorlopen.")</f>
        <v/>
      </c>
      <c r="H71" s="13"/>
    </row>
    <row r="72" spans="2:8" x14ac:dyDescent="0.25">
      <c r="B72" s="119"/>
      <c r="C72" s="118" t="s">
        <v>118</v>
      </c>
      <c r="D72" s="121"/>
      <c r="E72" s="106"/>
      <c r="F72" s="106"/>
      <c r="G72" s="106"/>
      <c r="H72" s="107"/>
    </row>
    <row r="73" spans="2:8" x14ac:dyDescent="0.25">
      <c r="B73" s="22" t="s">
        <v>19</v>
      </c>
      <c r="C73" s="14" t="s">
        <v>1</v>
      </c>
      <c r="D73" s="133"/>
      <c r="E73" s="14"/>
      <c r="F73" s="14"/>
      <c r="G73" s="14"/>
      <c r="H73" s="15"/>
    </row>
    <row r="74" spans="2:8" x14ac:dyDescent="0.25">
      <c r="B74" s="21"/>
      <c r="C74" s="4" t="s">
        <v>119</v>
      </c>
      <c r="D74" s="19"/>
      <c r="H74" s="12"/>
    </row>
    <row r="75" spans="2:8" x14ac:dyDescent="0.25">
      <c r="B75" s="21"/>
      <c r="C75" s="6" t="s">
        <v>130</v>
      </c>
      <c r="D75" s="178" t="s">
        <v>18</v>
      </c>
      <c r="E75" s="189" t="str">
        <f>IF(D73="Nee",IF(E70="","",E70),"")</f>
        <v/>
      </c>
      <c r="F75" s="139"/>
      <c r="G75" s="175" t="str">
        <f>IF(Data!P37=1,"",IF(Data!O6&gt;Data!P6,"De opgegeven startdatum ligt na de opgegeven einddatum. Pas de start- of einddatum aan.","Op basis van de ingevulde start- en einddatum duurt het vanaf de startdatum "&amp;(Data!Q6)&amp;" maanden om deze stap te doorlopen."))</f>
        <v/>
      </c>
      <c r="H75" s="12"/>
    </row>
    <row r="76" spans="2:8" ht="14" thickBot="1" x14ac:dyDescent="0.3">
      <c r="B76" s="25"/>
      <c r="C76" s="27" t="s">
        <v>131</v>
      </c>
      <c r="D76" s="179" t="s">
        <v>76</v>
      </c>
      <c r="E76" s="190" t="str">
        <f>IF(D73="Nee",IF(E70="","",E70),"")</f>
        <v/>
      </c>
      <c r="F76" s="188"/>
      <c r="G76" s="147" t="str">
        <f>IF(Data!P37=1,"","Op basis van de ingevulde antwoorden en ervaring met eerdere projecten kan het circa "&amp;(Data!K56)&amp;" maanden duren om deze stap te doorlopen.")</f>
        <v/>
      </c>
      <c r="H76" s="13"/>
    </row>
    <row r="77" spans="2:8" x14ac:dyDescent="0.25">
      <c r="B77" s="119"/>
      <c r="C77" s="118" t="s">
        <v>32</v>
      </c>
      <c r="D77" s="120"/>
      <c r="E77" s="106"/>
      <c r="F77" s="106"/>
      <c r="G77" s="106"/>
      <c r="H77" s="107"/>
    </row>
    <row r="78" spans="2:8" x14ac:dyDescent="0.25">
      <c r="B78" s="21" t="s">
        <v>19</v>
      </c>
      <c r="C78" s="2" t="s">
        <v>2</v>
      </c>
      <c r="D78" s="133"/>
      <c r="H78" s="12"/>
    </row>
    <row r="79" spans="2:8" x14ac:dyDescent="0.25">
      <c r="B79" s="22" t="s">
        <v>20</v>
      </c>
      <c r="C79" s="14" t="s">
        <v>3</v>
      </c>
      <c r="D79" s="133"/>
      <c r="E79" s="14"/>
      <c r="F79" s="14"/>
      <c r="G79" s="186"/>
      <c r="H79" s="15"/>
    </row>
    <row r="80" spans="2:8" x14ac:dyDescent="0.25">
      <c r="B80" s="21"/>
      <c r="C80" s="4" t="s">
        <v>43</v>
      </c>
      <c r="D80" s="19"/>
      <c r="H80" s="12"/>
    </row>
    <row r="81" spans="2:8" x14ac:dyDescent="0.25">
      <c r="B81" s="21"/>
      <c r="C81" s="6" t="s">
        <v>132</v>
      </c>
      <c r="D81" s="178" t="s">
        <v>18</v>
      </c>
      <c r="E81" s="189" t="str">
        <f>IF(D79="Ja",IF(D73="Ja",(IF(F75="","",F75)),E75),"")</f>
        <v/>
      </c>
      <c r="F81" s="139"/>
      <c r="G81" s="175" t="str">
        <f>IF(Data!P43=1,"",IF(Data!O7&gt;Data!P7,"De opgegeven startdatum ligt na de opgegeven einddatum. Pas de start- of einddatum aan.","Op basis van de ingevulde start- en einddatum duurt het vanaf de startdatum "&amp;(Data!Q7)&amp;" maanden om deze stap te doorlopen."))</f>
        <v/>
      </c>
      <c r="H81" s="12"/>
    </row>
    <row r="82" spans="2:8" ht="14" thickBot="1" x14ac:dyDescent="0.3">
      <c r="B82" s="25"/>
      <c r="C82" s="27" t="s">
        <v>133</v>
      </c>
      <c r="D82" s="179" t="s">
        <v>76</v>
      </c>
      <c r="E82" s="190" t="str">
        <f>IF(D79="Ja",IF(D73="Ja",(IF(F75="","",F75)),E75),"")</f>
        <v/>
      </c>
      <c r="F82" s="188"/>
      <c r="G82" s="147" t="str">
        <f>IF(Data!P43=1,"","Op basis van de ingevulde antwoorden en ervaring met eerdere projecten kan het circa "&amp;(Data!K59)&amp;" maanden duren om deze stap te doorlopen.")</f>
        <v/>
      </c>
      <c r="H82" s="13"/>
    </row>
    <row r="83" spans="2:8" x14ac:dyDescent="0.25">
      <c r="B83" s="156"/>
      <c r="C83" s="157" t="s">
        <v>109</v>
      </c>
      <c r="D83" s="157"/>
      <c r="E83" s="158"/>
      <c r="F83" s="157"/>
      <c r="G83" s="157"/>
      <c r="H83" s="159"/>
    </row>
    <row r="84" spans="2:8" ht="14" thickBot="1" x14ac:dyDescent="0.3">
      <c r="B84" s="22"/>
      <c r="C84" s="14" t="s">
        <v>99</v>
      </c>
      <c r="D84" s="148"/>
      <c r="E84" s="150">
        <f>Data!P18</f>
        <v>0</v>
      </c>
      <c r="F84" s="149" t="s">
        <v>67</v>
      </c>
      <c r="G84" s="161" t="str">
        <f>IF(E84="","","Op basis van de ingevulde antwoorden en ervaring met eerdere projecten kan het circa "&amp;(Data!P22)&amp;" maanden duren om deze stap te doorlopen.")</f>
        <v>Op basis van de ingevulde antwoorden en ervaring met eerdere projecten kan het circa 0 maanden duren om deze stap te doorlopen.</v>
      </c>
      <c r="H84" s="15"/>
    </row>
    <row r="85" spans="2:8" x14ac:dyDescent="0.25">
      <c r="B85" s="119"/>
      <c r="C85" s="118" t="s">
        <v>45</v>
      </c>
      <c r="D85" s="120"/>
      <c r="E85" s="106"/>
      <c r="F85" s="106"/>
      <c r="G85" s="106"/>
      <c r="H85" s="107"/>
    </row>
    <row r="86" spans="2:8" x14ac:dyDescent="0.25">
      <c r="B86" s="21" t="s">
        <v>19</v>
      </c>
      <c r="C86" s="2" t="s">
        <v>72</v>
      </c>
      <c r="D86" s="139"/>
      <c r="E86" s="162"/>
      <c r="G86" s="2" t="str">
        <f>IF(D86="","Vul een datum voor de start bouw van de eerste woningen in.","")</f>
        <v>Vul een datum voor de start bouw van de eerste woningen in.</v>
      </c>
      <c r="H86" s="12"/>
    </row>
    <row r="87" spans="2:8" x14ac:dyDescent="0.25">
      <c r="B87" s="21" t="s">
        <v>20</v>
      </c>
      <c r="C87" s="2" t="s">
        <v>73</v>
      </c>
      <c r="D87" s="139"/>
      <c r="G87" s="2" t="str">
        <f>IF(D87="","Vul een datum voor de start bouw van de laatste woningen in.","")</f>
        <v>Vul een datum voor de start bouw van de laatste woningen in.</v>
      </c>
      <c r="H87" s="12"/>
    </row>
    <row r="88" spans="2:8" x14ac:dyDescent="0.25">
      <c r="B88" s="21" t="s">
        <v>21</v>
      </c>
      <c r="C88" s="2" t="s">
        <v>11</v>
      </c>
      <c r="D88" s="133"/>
      <c r="H88" s="12"/>
    </row>
    <row r="89" spans="2:8" ht="28.15" customHeight="1" x14ac:dyDescent="0.25">
      <c r="B89" s="23" t="str">
        <f>IF(OR(D88="Ja",D88="Nee"),IF(D88="Ja",Data!B67,Data!B68),"")</f>
        <v/>
      </c>
      <c r="C89" s="171" t="str">
        <f>IF(OR(D88="Ja",D88="Nee"),IF(Vragenlijst!D88="Ja",Data!C67,Data!C68),"")</f>
        <v/>
      </c>
      <c r="D89" s="19"/>
      <c r="G89" s="163"/>
      <c r="H89" s="12"/>
    </row>
    <row r="90" spans="2:8" x14ac:dyDescent="0.25">
      <c r="B90" s="23" t="str">
        <f>IF(OR(D88="",D88="Nee"),"",Data!B69)</f>
        <v/>
      </c>
      <c r="C90" s="172" t="str">
        <f>IF(OR(D88="",D88="Nee"),"",Data!C69)</f>
        <v/>
      </c>
      <c r="D90" s="137"/>
      <c r="G90" s="8"/>
      <c r="H90" s="12"/>
    </row>
    <row r="91" spans="2:8" ht="28.15" customHeight="1" x14ac:dyDescent="0.25">
      <c r="B91" s="85" t="str">
        <f>IF(D88="","",IF(D88="Nee","",IF(D90="Ja",Data!B70,"")))</f>
        <v/>
      </c>
      <c r="C91" s="173" t="str">
        <f>IF(D88="","",IF(D88="Nee","",IF(D90="Ja",Data!C70,"")))</f>
        <v/>
      </c>
      <c r="D91" s="26"/>
      <c r="E91" s="14"/>
      <c r="F91" s="14"/>
      <c r="G91" s="168"/>
      <c r="H91" s="15"/>
    </row>
    <row r="92" spans="2:8" x14ac:dyDescent="0.25">
      <c r="B92" s="21"/>
      <c r="C92" s="4" t="s">
        <v>44</v>
      </c>
      <c r="D92" s="19"/>
      <c r="H92" s="12"/>
    </row>
    <row r="93" spans="2:8" x14ac:dyDescent="0.25">
      <c r="B93" s="21"/>
      <c r="C93" s="6" t="s">
        <v>134</v>
      </c>
      <c r="D93" s="178" t="s">
        <v>18</v>
      </c>
      <c r="E93" s="139"/>
      <c r="G93" s="175"/>
      <c r="H93" s="12"/>
    </row>
    <row r="94" spans="2:8" ht="14" thickBot="1" x14ac:dyDescent="0.3">
      <c r="B94" s="25"/>
      <c r="C94" s="27" t="s">
        <v>120</v>
      </c>
      <c r="D94" s="179" t="s">
        <v>76</v>
      </c>
      <c r="E94" s="180"/>
      <c r="F94" s="146"/>
      <c r="G94" s="147" t="str">
        <f>IF(OR(E93="",E94=""),"",IF(E93&gt;E94,"De opgegeven startdatum ligt na de opgegeven einddatum. Pas de start- of einddatum aan.","Op basis van de ingevulde start- en einddatum duurt het vanaf de startdatum "&amp;(Data!Q8)&amp;" maanden om deze stap te doorlopen."))</f>
        <v/>
      </c>
      <c r="H94" s="13"/>
    </row>
    <row r="95" spans="2:8" x14ac:dyDescent="0.25">
      <c r="B95" s="156"/>
      <c r="C95" s="157" t="s">
        <v>108</v>
      </c>
      <c r="D95" s="157"/>
      <c r="E95" s="158"/>
      <c r="F95" s="157"/>
      <c r="G95" s="157"/>
      <c r="H95" s="159"/>
    </row>
    <row r="96" spans="2:8" ht="14" thickBot="1" x14ac:dyDescent="0.3">
      <c r="B96" s="151"/>
      <c r="C96" s="152" t="s">
        <v>100</v>
      </c>
      <c r="D96" s="153"/>
      <c r="E96" s="150">
        <f>Data!P19</f>
        <v>0</v>
      </c>
      <c r="F96" s="154" t="s">
        <v>67</v>
      </c>
      <c r="G96" s="160" t="str">
        <f>IF(E96="","","Op basis van de ingevulde antwoorden en ervaring met eerdere projecten kan het circa "&amp;(Data!P23)&amp;" maanden duren om deze stap te doorlopen.")</f>
        <v>Op basis van de ingevulde antwoorden en ervaring met eerdere projecten kan het circa 0 maanden duren om deze stap te doorlopen.</v>
      </c>
      <c r="H96" s="155"/>
    </row>
  </sheetData>
  <sheetProtection algorithmName="SHA-512" hashValue="MfSPsKj7bgfBEZr6ZGPyKwxl9EWNiKrkb3fqeJwcNBCy/5iC49fvebJhHbFPx7VRQe4wakCcvc3Tcw8UQK7xuQ==" saltValue="AvL4EHlMeGRh2z43nCqVgg==" spinCount="100000" sheet="1" formatRows="0"/>
  <mergeCells count="1">
    <mergeCell ref="E15:F15"/>
  </mergeCells>
  <conditionalFormatting sqref="D26">
    <cfRule type="expression" dxfId="104" priority="277">
      <formula>$D$25="Nee"</formula>
    </cfRule>
    <cfRule type="expression" dxfId="103" priority="226">
      <formula>$D$25=""</formula>
    </cfRule>
    <cfRule type="expression" dxfId="102" priority="301">
      <formula>$D$25="Ja"</formula>
    </cfRule>
  </conditionalFormatting>
  <conditionalFormatting sqref="D33">
    <cfRule type="expression" dxfId="101" priority="275">
      <formula>$D$32="Nee"</formula>
    </cfRule>
    <cfRule type="expression" dxfId="100" priority="228">
      <formula>$D$32=""</formula>
    </cfRule>
    <cfRule type="expression" dxfId="99" priority="299">
      <formula>$D$32="Ja"</formula>
    </cfRule>
  </conditionalFormatting>
  <conditionalFormatting sqref="D45">
    <cfRule type="expression" dxfId="98" priority="22">
      <formula>$D$22="Actief"</formula>
    </cfRule>
  </conditionalFormatting>
  <conditionalFormatting sqref="D46">
    <cfRule type="expression" dxfId="97" priority="297">
      <formula>$D$45="Ja"</formula>
    </cfRule>
    <cfRule type="expression" dxfId="96" priority="255">
      <formula>$D$45="Nee"</formula>
    </cfRule>
    <cfRule type="expression" dxfId="95" priority="236">
      <formula>$D$45=""</formula>
    </cfRule>
  </conditionalFormatting>
  <conditionalFormatting sqref="D46:D48">
    <cfRule type="expression" dxfId="94" priority="14">
      <formula>$D$22="Actief"</formula>
    </cfRule>
  </conditionalFormatting>
  <conditionalFormatting sqref="D47">
    <cfRule type="expression" dxfId="93" priority="18">
      <formula>$D$45="Nee"</formula>
    </cfRule>
    <cfRule type="expression" dxfId="92" priority="17">
      <formula>$D$46=""</formula>
    </cfRule>
  </conditionalFormatting>
  <conditionalFormatting sqref="D47:D48">
    <cfRule type="expression" dxfId="91" priority="250">
      <formula>$D$46="Ja"</formula>
    </cfRule>
    <cfRule type="expression" dxfId="90" priority="235">
      <formula>$D$46="Nee"</formula>
    </cfRule>
  </conditionalFormatting>
  <conditionalFormatting sqref="D47:D54">
    <cfRule type="expression" dxfId="89" priority="24">
      <formula>$D$45=""</formula>
    </cfRule>
  </conditionalFormatting>
  <conditionalFormatting sqref="D48">
    <cfRule type="expression" dxfId="88" priority="292">
      <formula>$D$46=""</formula>
    </cfRule>
    <cfRule type="expression" dxfId="87" priority="1" stopIfTrue="1">
      <formula>$D$45="Nee"</formula>
    </cfRule>
  </conditionalFormatting>
  <conditionalFormatting sqref="D49">
    <cfRule type="expression" dxfId="86" priority="291">
      <formula>$D$46="Ja"</formula>
    </cfRule>
    <cfRule type="expression" dxfId="85" priority="248">
      <formula>$D$46="Nee"</formula>
    </cfRule>
    <cfRule type="expression" dxfId="84" priority="231">
      <formula>$D$46=""</formula>
    </cfRule>
  </conditionalFormatting>
  <conditionalFormatting sqref="D49:D53">
    <cfRule type="expression" dxfId="83" priority="247">
      <formula>$D$45="Nee"</formula>
    </cfRule>
  </conditionalFormatting>
  <conditionalFormatting sqref="D49:D54">
    <cfRule type="expression" dxfId="82" priority="23" stopIfTrue="1">
      <formula>$D$22="Actief"</formula>
    </cfRule>
  </conditionalFormatting>
  <conditionalFormatting sqref="D50:D53">
    <cfRule type="expression" dxfId="81" priority="295">
      <formula>$D$45="Ja"</formula>
    </cfRule>
  </conditionalFormatting>
  <conditionalFormatting sqref="D51:D52">
    <cfRule type="expression" dxfId="80" priority="246">
      <formula>$D$50="Ja"</formula>
    </cfRule>
    <cfRule type="expression" dxfId="79" priority="230">
      <formula>$D$50=""</formula>
    </cfRule>
  </conditionalFormatting>
  <conditionalFormatting sqref="D51:D53">
    <cfRule type="expression" dxfId="78" priority="290">
      <formula>$D$50="Nee"</formula>
    </cfRule>
  </conditionalFormatting>
  <conditionalFormatting sqref="D52">
    <cfRule type="expression" dxfId="77" priority="29">
      <formula>$D$51=""</formula>
    </cfRule>
    <cfRule type="expression" dxfId="76" priority="30">
      <formula>$D$51="Ja"</formula>
    </cfRule>
  </conditionalFormatting>
  <conditionalFormatting sqref="D54">
    <cfRule type="expression" dxfId="75" priority="15" stopIfTrue="1">
      <formula>$D$22="Actief"</formula>
    </cfRule>
    <cfRule type="expression" dxfId="74" priority="16" stopIfTrue="1">
      <formula>$D$45=""</formula>
    </cfRule>
    <cfRule type="expression" dxfId="73" priority="257">
      <formula>$D$53="Ja"</formula>
    </cfRule>
    <cfRule type="expression" dxfId="72" priority="26">
      <formula>$D$45="Nee"</formula>
    </cfRule>
    <cfRule type="expression" dxfId="71" priority="27">
      <formula>$D$53=""</formula>
    </cfRule>
    <cfRule type="expression" dxfId="70" priority="294">
      <formula>$D$53="Nee"</formula>
    </cfRule>
  </conditionalFormatting>
  <conditionalFormatting sqref="D56">
    <cfRule type="expression" dxfId="69" priority="280">
      <formula>$D$55="Ja"</formula>
    </cfRule>
    <cfRule type="expression" dxfId="68" priority="225">
      <formula>$D$55=""</formula>
    </cfRule>
    <cfRule type="expression" dxfId="67" priority="260">
      <formula>$D$55="Nee"</formula>
    </cfRule>
  </conditionalFormatting>
  <conditionalFormatting sqref="D57">
    <cfRule type="expression" dxfId="66" priority="223">
      <formula>$D$56=""</formula>
    </cfRule>
    <cfRule type="expression" dxfId="65" priority="224">
      <formula>$D$55=""</formula>
    </cfRule>
    <cfRule type="expression" dxfId="64" priority="281">
      <formula>$D$56="Nee"</formula>
    </cfRule>
    <cfRule type="expression" dxfId="63" priority="259">
      <formula>$D$56="Ja"</formula>
    </cfRule>
    <cfRule type="expression" dxfId="62" priority="261">
      <formula>$D$55="Nee"</formula>
    </cfRule>
  </conditionalFormatting>
  <conditionalFormatting sqref="D64">
    <cfRule type="expression" dxfId="61" priority="220">
      <formula>$D$63=""</formula>
    </cfRule>
    <cfRule type="expression" dxfId="60" priority="272">
      <formula>$D$63="Ja"</formula>
    </cfRule>
    <cfRule type="expression" dxfId="59" priority="287">
      <formula>$D$63="Nee"</formula>
    </cfRule>
  </conditionalFormatting>
  <conditionalFormatting sqref="D65">
    <cfRule type="expression" dxfId="58" priority="271">
      <formula>$D$63="Ja"</formula>
    </cfRule>
    <cfRule type="expression" dxfId="57" priority="286">
      <formula>$D$64="Nee"</formula>
    </cfRule>
    <cfRule type="expression" dxfId="56" priority="267">
      <formula>$D$64="Ja"</formula>
    </cfRule>
  </conditionalFormatting>
  <conditionalFormatting sqref="D65:D67">
    <cfRule type="expression" dxfId="55" priority="219">
      <formula>$D$64=""</formula>
    </cfRule>
    <cfRule type="expression" dxfId="54" priority="222">
      <formula>$D$63=""</formula>
    </cfRule>
  </conditionalFormatting>
  <conditionalFormatting sqref="D66:D67">
    <cfRule type="expression" dxfId="53" priority="284">
      <formula>$D$64="Ja"</formula>
    </cfRule>
    <cfRule type="expression" dxfId="52" priority="269">
      <formula>$D$63="Ja"</formula>
    </cfRule>
    <cfRule type="expression" dxfId="51" priority="265">
      <formula>$D$64="Nee"</formula>
    </cfRule>
  </conditionalFormatting>
  <conditionalFormatting sqref="D68">
    <cfRule type="expression" dxfId="50" priority="221">
      <formula>$D$63=""</formula>
    </cfRule>
  </conditionalFormatting>
  <conditionalFormatting sqref="D90">
    <cfRule type="expression" dxfId="49" priority="46">
      <formula>$D$88=""</formula>
    </cfRule>
    <cfRule type="expression" dxfId="48" priority="47">
      <formula>$D$88="Nee"</formula>
    </cfRule>
    <cfRule type="expression" dxfId="47" priority="48">
      <formula>$D$88="Ja"</formula>
    </cfRule>
  </conditionalFormatting>
  <conditionalFormatting sqref="E75:E76">
    <cfRule type="expression" dxfId="46" priority="10">
      <formula>$D$73="Ja"</formula>
    </cfRule>
  </conditionalFormatting>
  <conditionalFormatting sqref="E76">
    <cfRule type="expression" dxfId="45" priority="9">
      <formula>$D$73="Ja"</formula>
    </cfRule>
  </conditionalFormatting>
  <conditionalFormatting sqref="E81:E82">
    <cfRule type="expression" dxfId="44" priority="5">
      <formula>$D$79="Nee"</formula>
    </cfRule>
  </conditionalFormatting>
  <conditionalFormatting sqref="E82">
    <cfRule type="expression" dxfId="43" priority="4">
      <formula>$D$79="Nee"</formula>
    </cfRule>
  </conditionalFormatting>
  <conditionalFormatting sqref="F75:F76">
    <cfRule type="expression" dxfId="42" priority="13">
      <formula>$D$73="Nee"</formula>
    </cfRule>
  </conditionalFormatting>
  <conditionalFormatting sqref="F76">
    <cfRule type="expression" dxfId="41" priority="11">
      <formula>$D$73="Nee"</formula>
    </cfRule>
  </conditionalFormatting>
  <conditionalFormatting sqref="F81:F82">
    <cfRule type="expression" dxfId="40" priority="3">
      <formula>$D$79="Ja"</formula>
    </cfRule>
  </conditionalFormatting>
  <conditionalFormatting sqref="F82">
    <cfRule type="expression" dxfId="39" priority="2">
      <formula>$D$79="Ja"</formula>
    </cfRule>
  </conditionalFormatting>
  <conditionalFormatting sqref="G24">
    <cfRule type="expression" dxfId="38" priority="34">
      <formula>$D$23=""</formula>
    </cfRule>
    <cfRule type="expression" dxfId="37" priority="36">
      <formula>$D$23="Nee"</formula>
    </cfRule>
    <cfRule type="expression" dxfId="36" priority="35">
      <formula>$D$23="Ja"</formula>
    </cfRule>
  </conditionalFormatting>
  <conditionalFormatting sqref="G28">
    <cfRule type="expression" dxfId="35" priority="238">
      <formula>$D$27=""</formula>
    </cfRule>
    <cfRule type="expression" dxfId="34" priority="303">
      <formula>$D$27="Ja"</formula>
    </cfRule>
    <cfRule type="expression" dxfId="33" priority="302">
      <formula>$D$27="Nee"</formula>
    </cfRule>
  </conditionalFormatting>
  <conditionalFormatting sqref="G31">
    <cfRule type="expression" dxfId="32" priority="237">
      <formula>$D$30=""</formula>
    </cfRule>
    <cfRule type="expression" dxfId="31" priority="300">
      <formula>$D$30="Ja"</formula>
    </cfRule>
    <cfRule type="expression" dxfId="30" priority="276">
      <formula>$D$30="Nee"</formula>
    </cfRule>
  </conditionalFormatting>
  <conditionalFormatting sqref="G35">
    <cfRule type="expression" dxfId="29" priority="49">
      <formula>$D$34=""</formula>
    </cfRule>
    <cfRule type="expression" dxfId="28" priority="50">
      <formula>$D$34="Nee"</formula>
    </cfRule>
    <cfRule type="expression" dxfId="27" priority="51">
      <formula>$D$34="Ja"</formula>
    </cfRule>
  </conditionalFormatting>
  <conditionalFormatting sqref="G39">
    <cfRule type="expression" dxfId="26" priority="274">
      <formula>$D$38="Nee"</formula>
    </cfRule>
    <cfRule type="expression" dxfId="25" priority="227">
      <formula>$D$38=""</formula>
    </cfRule>
    <cfRule type="expression" dxfId="24" priority="298">
      <formula>$D$38="Ja"</formula>
    </cfRule>
  </conditionalFormatting>
  <conditionalFormatting sqref="G45">
    <cfRule type="expression" dxfId="23" priority="20">
      <formula>$D$45&lt;&gt;"Nee"</formula>
    </cfRule>
    <cfRule type="expression" dxfId="22" priority="21">
      <formula>$D$45="Nee"</formula>
    </cfRule>
  </conditionalFormatting>
  <conditionalFormatting sqref="G58">
    <cfRule type="expression" dxfId="21" priority="33">
      <formula>$D$55="Nee"</formula>
    </cfRule>
    <cfRule type="expression" dxfId="20" priority="32">
      <formula>$D$55=""</formula>
    </cfRule>
    <cfRule type="expression" dxfId="19" priority="31">
      <formula>$D$55="Ja"</formula>
    </cfRule>
  </conditionalFormatting>
  <conditionalFormatting sqref="G68">
    <cfRule type="expression" dxfId="18" priority="268">
      <formula>$D$63="Ja"</formula>
    </cfRule>
    <cfRule type="expression" dxfId="17" priority="283">
      <formula>$D$63="Nee"</formula>
    </cfRule>
    <cfRule type="expression" dxfId="16" priority="218">
      <formula>$D$63=""</formula>
    </cfRule>
  </conditionalFormatting>
  <conditionalFormatting sqref="G79">
    <cfRule type="expression" dxfId="15" priority="39">
      <formula>$D$79="Nee"</formula>
    </cfRule>
    <cfRule type="expression" dxfId="14" priority="38">
      <formula>$D$79=""</formula>
    </cfRule>
    <cfRule type="expression" dxfId="13" priority="37">
      <formula>$D$79="Ja"</formula>
    </cfRule>
  </conditionalFormatting>
  <conditionalFormatting sqref="G86">
    <cfRule type="expression" dxfId="12" priority="264">
      <formula>$D$86=""</formula>
    </cfRule>
  </conditionalFormatting>
  <conditionalFormatting sqref="G87">
    <cfRule type="expression" dxfId="11" priority="242">
      <formula>$D$87=""</formula>
    </cfRule>
    <cfRule type="expression" dxfId="10" priority="263">
      <formula>$D$86=""</formula>
    </cfRule>
  </conditionalFormatting>
  <conditionalFormatting sqref="G89">
    <cfRule type="expression" dxfId="9" priority="273">
      <formula>$D$88="Nee"</formula>
    </cfRule>
    <cfRule type="expression" dxfId="8" priority="282">
      <formula>$D$88="Ja"</formula>
    </cfRule>
    <cfRule type="expression" dxfId="7" priority="217">
      <formula>$D$88=""</formula>
    </cfRule>
  </conditionalFormatting>
  <conditionalFormatting sqref="G91">
    <cfRule type="expression" dxfId="6" priority="45">
      <formula>$D$90="Ja"</formula>
    </cfRule>
    <cfRule type="expression" dxfId="5" priority="43">
      <formula>$D$90=""</formula>
    </cfRule>
    <cfRule type="expression" dxfId="4" priority="42">
      <formula>$D$88=""</formula>
    </cfRule>
    <cfRule type="expression" dxfId="3" priority="40">
      <formula>$D$88="Nee"</formula>
    </cfRule>
  </conditionalFormatting>
  <conditionalFormatting sqref="H4">
    <cfRule type="expression" dxfId="2" priority="189">
      <formula>$D$86=""</formula>
    </cfRule>
  </conditionalFormatting>
  <conditionalFormatting sqref="H6">
    <cfRule type="expression" dxfId="1" priority="243">
      <formula>$D$87=""</formula>
    </cfRule>
  </conditionalFormatting>
  <dataValidations count="10">
    <dataValidation type="list" allowBlank="1" showInputMessage="1" showErrorMessage="1" sqref="D63:D64 D27 D55:D56 D37:D38 D45:D46 D25 D73:D74 D88 D49:D51 D78:D80 D30 D90 D18:D20 D32:D34 D23 D53" xr:uid="{A2BFB3D6-AE9B-40EB-BB23-7078DD76421A}">
      <formula1>"Ja,Nee"</formula1>
    </dataValidation>
    <dataValidation type="list" allowBlank="1" showInputMessage="1" showErrorMessage="1" sqref="D22" xr:uid="{F1B73192-CE4A-4423-83AD-0FA3B7E3E880}">
      <formula1>"Actief,Faciliterend,Combinatie"</formula1>
    </dataValidation>
    <dataValidation type="list" allowBlank="1" showInputMessage="1" showErrorMessage="1" sqref="D65 D67" xr:uid="{6BB84382-DC80-431A-AA8D-659E2B15084E}">
      <formula1>"BOPA, Wijziging Omgevingsplan"</formula1>
    </dataValidation>
    <dataValidation allowBlank="1" showErrorMessage="1" sqref="F43 F61 F71 F94:F96 F83:F84" xr:uid="{40C68F21-C6B5-4DE0-810C-86F2C84E5E46}"/>
    <dataValidation type="date" operator="lessThanOrEqual" allowBlank="1" showInputMessage="1" showErrorMessage="1" error="Voer een datum in die niet later is dan 31-12-2029. " sqref="D86" xr:uid="{80F9900F-A06F-4F85-A60D-6B335179D838}">
      <formula1>47483</formula1>
    </dataValidation>
    <dataValidation type="date" operator="lessThanOrEqual" allowBlank="1" showInputMessage="1" showErrorMessage="1" error="Voer een datum in die niet later is dan 31-12-2036. " sqref="D87" xr:uid="{0CB3CB46-F526-4C62-A4FA-D34F46AAA931}">
      <formula1>50040</formula1>
    </dataValidation>
    <dataValidation type="date" operator="greaterThanOrEqual" allowBlank="1" showInputMessage="1" showErrorMessage="1" error="Voer een geldige datum in. " sqref="E42:E43 E60:E61 E70:E71 F75 F81 E93:E94" xr:uid="{CEF74A6E-FB9A-4FDE-B7F0-89D84346D44B}">
      <formula1>32874</formula1>
    </dataValidation>
    <dataValidation type="whole" operator="greaterThanOrEqual" allowBlank="1" showInputMessage="1" showErrorMessage="1" error="Voer uitsluitend een numerieke waarde in als geheel getal. Het gebruik van decimalen, letters of andere tekst is niet toegestaan." sqref="D52 D57 D54 D48" xr:uid="{51D734E8-236D-4AE8-AD68-240AA7938001}">
      <formula1>0</formula1>
    </dataValidation>
    <dataValidation type="date" operator="greaterThanOrEqual" allowBlank="1" showErrorMessage="1" error="Voer een geldige datum in." sqref="F82" xr:uid="{7CB230FE-C0D6-48C2-8F52-FFCBBE8A1A20}">
      <formula1>32874</formula1>
    </dataValidation>
    <dataValidation type="date" operator="greaterThanOrEqual" allowBlank="1" showErrorMessage="1" error="Voer een geldige datum in. " sqref="F76" xr:uid="{50861B7E-736F-497C-B4A2-AF51326AAC48}">
      <formula1>32874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B881-04B9-4555-A2DC-FB3DE14EBA51}">
  <dimension ref="A1:MI320"/>
  <sheetViews>
    <sheetView topLeftCell="D1" workbookViewId="0">
      <selection activeCell="Q3" sqref="Q3"/>
    </sheetView>
  </sheetViews>
  <sheetFormatPr defaultRowHeight="14.5" x14ac:dyDescent="0.35"/>
  <cols>
    <col min="1" max="1" width="10.7265625" customWidth="1"/>
    <col min="3" max="3" width="86.81640625" bestFit="1" customWidth="1"/>
    <col min="5" max="5" width="18.453125" customWidth="1"/>
    <col min="6" max="6" width="20" customWidth="1"/>
    <col min="11" max="12" width="10.54296875" customWidth="1"/>
    <col min="14" max="14" width="42" customWidth="1"/>
    <col min="15" max="15" width="13.453125" customWidth="1"/>
    <col min="16" max="16" width="15.453125" customWidth="1"/>
    <col min="17" max="17" width="15.7265625" bestFit="1" customWidth="1"/>
    <col min="19" max="19" width="27.26953125" bestFit="1" customWidth="1"/>
    <col min="20" max="20" width="10.7265625" customWidth="1"/>
    <col min="22" max="22" width="37.1796875" customWidth="1"/>
    <col min="24" max="24" width="10.1796875" bestFit="1" customWidth="1"/>
  </cols>
  <sheetData>
    <row r="1" spans="2:347" x14ac:dyDescent="0.35">
      <c r="I1" t="s">
        <v>66</v>
      </c>
    </row>
    <row r="2" spans="2:347" ht="29" x14ac:dyDescent="0.35">
      <c r="B2" s="1" t="s">
        <v>31</v>
      </c>
      <c r="E2" t="s">
        <v>61</v>
      </c>
      <c r="F2" s="18" t="s">
        <v>62</v>
      </c>
      <c r="G2" t="s">
        <v>63</v>
      </c>
      <c r="I2" t="s">
        <v>68</v>
      </c>
      <c r="J2" t="s">
        <v>64</v>
      </c>
      <c r="K2" s="18" t="s">
        <v>65</v>
      </c>
      <c r="L2" s="18"/>
      <c r="N2" t="s">
        <v>75</v>
      </c>
      <c r="O2" t="s">
        <v>18</v>
      </c>
      <c r="P2" t="s">
        <v>76</v>
      </c>
      <c r="Q2" t="s">
        <v>77</v>
      </c>
      <c r="S2" t="s">
        <v>78</v>
      </c>
    </row>
    <row r="3" spans="2:347" x14ac:dyDescent="0.35">
      <c r="B3" s="54" t="s">
        <v>30</v>
      </c>
      <c r="C3" s="55"/>
      <c r="D3" s="55"/>
      <c r="E3" s="55"/>
      <c r="F3" s="55"/>
      <c r="G3" s="55"/>
      <c r="H3" s="72"/>
      <c r="I3" s="55"/>
      <c r="J3" s="55"/>
      <c r="K3" s="58">
        <f>K4+K8+K17+K24</f>
        <v>0</v>
      </c>
      <c r="L3" s="102"/>
      <c r="N3" t="str">
        <f>B3</f>
        <v>Stap 1 - Voorfase</v>
      </c>
      <c r="O3" s="88" t="str">
        <f>IF(Vragenlijst!E42="","",Vragenlijst!E42)</f>
        <v/>
      </c>
      <c r="P3" s="88" t="str">
        <f>IF(Vragenlijst!E43="","",Vragenlijst!E43)</f>
        <v/>
      </c>
      <c r="Q3">
        <f t="shared" ref="Q3:Q8" si="0">IF(O3="",0,DATEDIF(O3,P3,"m"))</f>
        <v>0</v>
      </c>
      <c r="S3" s="88">
        <f>O10</f>
        <v>0</v>
      </c>
      <c r="T3" s="88">
        <f>EDATE(S3,3)</f>
        <v>91</v>
      </c>
      <c r="U3" s="88">
        <f>EDATE(T3,3)</f>
        <v>182</v>
      </c>
      <c r="V3" s="88">
        <f t="shared" ref="V3:CF3" si="1">EDATE(U3,3)</f>
        <v>274</v>
      </c>
      <c r="W3" s="88">
        <f t="shared" si="1"/>
        <v>365</v>
      </c>
      <c r="X3" s="88">
        <f t="shared" si="1"/>
        <v>455</v>
      </c>
      <c r="Y3" s="88">
        <f t="shared" si="1"/>
        <v>547</v>
      </c>
      <c r="Z3" s="88">
        <f t="shared" si="1"/>
        <v>639</v>
      </c>
      <c r="AA3" s="88">
        <f t="shared" si="1"/>
        <v>730</v>
      </c>
      <c r="AB3" s="88">
        <f t="shared" si="1"/>
        <v>820</v>
      </c>
      <c r="AC3" s="88">
        <f t="shared" si="1"/>
        <v>912</v>
      </c>
      <c r="AD3" s="88">
        <f t="shared" si="1"/>
        <v>1004</v>
      </c>
      <c r="AE3" s="88">
        <f t="shared" si="1"/>
        <v>1095</v>
      </c>
      <c r="AF3" s="88">
        <f t="shared" si="1"/>
        <v>1185</v>
      </c>
      <c r="AG3" s="88">
        <f t="shared" si="1"/>
        <v>1277</v>
      </c>
      <c r="AH3" s="88">
        <f t="shared" si="1"/>
        <v>1369</v>
      </c>
      <c r="AI3" s="88">
        <f t="shared" si="1"/>
        <v>1460</v>
      </c>
      <c r="AJ3" s="88">
        <f t="shared" si="1"/>
        <v>1551</v>
      </c>
      <c r="AK3" s="88">
        <f t="shared" si="1"/>
        <v>1643</v>
      </c>
      <c r="AL3" s="88">
        <f t="shared" si="1"/>
        <v>1735</v>
      </c>
      <c r="AM3" s="88">
        <f t="shared" si="1"/>
        <v>1826</v>
      </c>
      <c r="AN3" s="88">
        <f t="shared" si="1"/>
        <v>1916</v>
      </c>
      <c r="AO3" s="88">
        <f t="shared" si="1"/>
        <v>2008</v>
      </c>
      <c r="AP3" s="88">
        <f t="shared" si="1"/>
        <v>2100</v>
      </c>
      <c r="AQ3" s="88">
        <f t="shared" si="1"/>
        <v>2191</v>
      </c>
      <c r="AR3" s="88">
        <f t="shared" si="1"/>
        <v>2281</v>
      </c>
      <c r="AS3" s="88">
        <f t="shared" si="1"/>
        <v>2373</v>
      </c>
      <c r="AT3" s="88">
        <f t="shared" si="1"/>
        <v>2465</v>
      </c>
      <c r="AU3" s="88">
        <f t="shared" si="1"/>
        <v>2556</v>
      </c>
      <c r="AV3" s="88">
        <f t="shared" si="1"/>
        <v>2646</v>
      </c>
      <c r="AW3" s="88">
        <f t="shared" si="1"/>
        <v>2738</v>
      </c>
      <c r="AX3" s="88">
        <f t="shared" si="1"/>
        <v>2830</v>
      </c>
      <c r="AY3" s="88">
        <f t="shared" si="1"/>
        <v>2921</v>
      </c>
      <c r="AZ3" s="88">
        <f t="shared" si="1"/>
        <v>3012</v>
      </c>
      <c r="BA3" s="88">
        <f t="shared" si="1"/>
        <v>3104</v>
      </c>
      <c r="BB3" s="88">
        <f t="shared" si="1"/>
        <v>3196</v>
      </c>
      <c r="BC3" s="88">
        <f t="shared" si="1"/>
        <v>3287</v>
      </c>
      <c r="BD3" s="88">
        <f t="shared" si="1"/>
        <v>3377</v>
      </c>
      <c r="BE3" s="88">
        <f t="shared" si="1"/>
        <v>3469</v>
      </c>
      <c r="BF3" s="88">
        <f t="shared" si="1"/>
        <v>3561</v>
      </c>
      <c r="BG3" s="88">
        <f t="shared" si="1"/>
        <v>3652</v>
      </c>
      <c r="BH3" s="88">
        <f t="shared" si="1"/>
        <v>3742</v>
      </c>
      <c r="BI3" s="88">
        <f t="shared" si="1"/>
        <v>3834</v>
      </c>
      <c r="BJ3" s="88">
        <f t="shared" si="1"/>
        <v>3926</v>
      </c>
      <c r="BK3" s="88">
        <f t="shared" si="1"/>
        <v>4017</v>
      </c>
      <c r="BL3" s="88">
        <f t="shared" si="1"/>
        <v>4107</v>
      </c>
      <c r="BM3" s="88">
        <f t="shared" si="1"/>
        <v>4199</v>
      </c>
      <c r="BN3" s="88">
        <f t="shared" si="1"/>
        <v>4291</v>
      </c>
      <c r="BO3" s="88">
        <f t="shared" si="1"/>
        <v>4382</v>
      </c>
      <c r="BP3" s="88">
        <f t="shared" si="1"/>
        <v>4473</v>
      </c>
      <c r="BQ3" s="88">
        <f t="shared" si="1"/>
        <v>4565</v>
      </c>
      <c r="BR3" s="88">
        <f t="shared" si="1"/>
        <v>4657</v>
      </c>
      <c r="BS3" s="88">
        <f t="shared" si="1"/>
        <v>4748</v>
      </c>
      <c r="BT3" s="88">
        <f t="shared" si="1"/>
        <v>4838</v>
      </c>
      <c r="BU3" s="88">
        <f t="shared" si="1"/>
        <v>4930</v>
      </c>
      <c r="BV3" s="88">
        <f t="shared" si="1"/>
        <v>5022</v>
      </c>
      <c r="BW3" s="88">
        <f t="shared" si="1"/>
        <v>5113</v>
      </c>
      <c r="BX3" s="88">
        <f t="shared" si="1"/>
        <v>5203</v>
      </c>
      <c r="BY3" s="88">
        <f t="shared" si="1"/>
        <v>5295</v>
      </c>
      <c r="BZ3" s="88">
        <f t="shared" si="1"/>
        <v>5387</v>
      </c>
      <c r="CA3" s="88">
        <f t="shared" si="1"/>
        <v>5478</v>
      </c>
      <c r="CB3" s="88">
        <f t="shared" si="1"/>
        <v>5568</v>
      </c>
      <c r="CC3" s="88">
        <f t="shared" si="1"/>
        <v>5660</v>
      </c>
      <c r="CD3" s="88">
        <f t="shared" si="1"/>
        <v>5752</v>
      </c>
      <c r="CE3" s="88">
        <f t="shared" si="1"/>
        <v>5843</v>
      </c>
      <c r="CF3" s="88">
        <f t="shared" si="1"/>
        <v>5934</v>
      </c>
      <c r="CG3" s="88">
        <f t="shared" ref="CG3:ER3" si="2">EDATE(CF3,3)</f>
        <v>6026</v>
      </c>
      <c r="CH3" s="88">
        <f t="shared" si="2"/>
        <v>6118</v>
      </c>
      <c r="CI3" s="88">
        <f t="shared" si="2"/>
        <v>6209</v>
      </c>
      <c r="CJ3" s="88">
        <f t="shared" si="2"/>
        <v>6299</v>
      </c>
      <c r="CK3" s="88">
        <f t="shared" si="2"/>
        <v>6391</v>
      </c>
      <c r="CL3" s="88">
        <f t="shared" si="2"/>
        <v>6483</v>
      </c>
      <c r="CM3" s="88">
        <f t="shared" si="2"/>
        <v>6574</v>
      </c>
      <c r="CN3" s="88">
        <f t="shared" si="2"/>
        <v>6664</v>
      </c>
      <c r="CO3" s="88">
        <f t="shared" si="2"/>
        <v>6756</v>
      </c>
      <c r="CP3" s="88">
        <f t="shared" si="2"/>
        <v>6848</v>
      </c>
      <c r="CQ3" s="88">
        <f t="shared" si="2"/>
        <v>6939</v>
      </c>
      <c r="CR3" s="88">
        <f t="shared" si="2"/>
        <v>7029</v>
      </c>
      <c r="CS3" s="88">
        <f t="shared" si="2"/>
        <v>7121</v>
      </c>
      <c r="CT3" s="88">
        <f t="shared" si="2"/>
        <v>7213</v>
      </c>
      <c r="CU3" s="88">
        <f t="shared" si="2"/>
        <v>7304</v>
      </c>
      <c r="CV3" s="88">
        <f t="shared" si="2"/>
        <v>7395</v>
      </c>
      <c r="CW3" s="88">
        <f t="shared" si="2"/>
        <v>7487</v>
      </c>
      <c r="CX3" s="88">
        <f t="shared" si="2"/>
        <v>7579</v>
      </c>
      <c r="CY3" s="88">
        <f t="shared" si="2"/>
        <v>7670</v>
      </c>
      <c r="CZ3" s="88">
        <f t="shared" si="2"/>
        <v>7760</v>
      </c>
      <c r="DA3" s="88">
        <f t="shared" si="2"/>
        <v>7852</v>
      </c>
      <c r="DB3" s="88">
        <f t="shared" si="2"/>
        <v>7944</v>
      </c>
      <c r="DC3" s="88">
        <f t="shared" si="2"/>
        <v>8035</v>
      </c>
      <c r="DD3" s="88">
        <f t="shared" si="2"/>
        <v>8125</v>
      </c>
      <c r="DE3" s="88">
        <f t="shared" si="2"/>
        <v>8217</v>
      </c>
      <c r="DF3" s="88">
        <f t="shared" si="2"/>
        <v>8309</v>
      </c>
      <c r="DG3" s="88">
        <f t="shared" si="2"/>
        <v>8400</v>
      </c>
      <c r="DH3" s="88">
        <f t="shared" si="2"/>
        <v>8490</v>
      </c>
      <c r="DI3" s="88">
        <f t="shared" si="2"/>
        <v>8582</v>
      </c>
      <c r="DJ3" s="88">
        <f t="shared" si="2"/>
        <v>8674</v>
      </c>
      <c r="DK3" s="88">
        <f t="shared" si="2"/>
        <v>8765</v>
      </c>
      <c r="DL3" s="88">
        <f t="shared" si="2"/>
        <v>8856</v>
      </c>
      <c r="DM3" s="88">
        <f t="shared" si="2"/>
        <v>8948</v>
      </c>
      <c r="DN3" s="88">
        <f t="shared" si="2"/>
        <v>9040</v>
      </c>
      <c r="DO3" s="88">
        <f t="shared" si="2"/>
        <v>9131</v>
      </c>
      <c r="DP3" s="88">
        <f t="shared" si="2"/>
        <v>9221</v>
      </c>
      <c r="DQ3" s="88">
        <f t="shared" si="2"/>
        <v>9313</v>
      </c>
      <c r="DR3" s="88">
        <f t="shared" si="2"/>
        <v>9405</v>
      </c>
      <c r="DS3" s="88">
        <f t="shared" si="2"/>
        <v>9496</v>
      </c>
      <c r="DT3" s="88">
        <f t="shared" si="2"/>
        <v>9586</v>
      </c>
      <c r="DU3" s="88">
        <f t="shared" si="2"/>
        <v>9678</v>
      </c>
      <c r="DV3" s="88">
        <f t="shared" si="2"/>
        <v>9770</v>
      </c>
      <c r="DW3" s="88">
        <f t="shared" si="2"/>
        <v>9861</v>
      </c>
      <c r="DX3" s="88">
        <f t="shared" si="2"/>
        <v>9951</v>
      </c>
      <c r="DY3" s="88">
        <f t="shared" si="2"/>
        <v>10043</v>
      </c>
      <c r="DZ3" s="88">
        <f t="shared" si="2"/>
        <v>10135</v>
      </c>
      <c r="EA3" s="88">
        <f t="shared" si="2"/>
        <v>10226</v>
      </c>
      <c r="EB3" s="88">
        <f t="shared" si="2"/>
        <v>10317</v>
      </c>
      <c r="EC3" s="88">
        <f t="shared" si="2"/>
        <v>10409</v>
      </c>
      <c r="ED3" s="88">
        <f t="shared" si="2"/>
        <v>10501</v>
      </c>
      <c r="EE3" s="88">
        <f t="shared" si="2"/>
        <v>10592</v>
      </c>
      <c r="EF3" s="88">
        <f t="shared" si="2"/>
        <v>10682</v>
      </c>
      <c r="EG3" s="88">
        <f t="shared" si="2"/>
        <v>10774</v>
      </c>
      <c r="EH3" s="88">
        <f t="shared" si="2"/>
        <v>10866</v>
      </c>
      <c r="EI3" s="88">
        <f t="shared" si="2"/>
        <v>10957</v>
      </c>
      <c r="EJ3" s="88">
        <f t="shared" si="2"/>
        <v>11047</v>
      </c>
      <c r="EK3" s="88">
        <f t="shared" si="2"/>
        <v>11139</v>
      </c>
      <c r="EL3" s="88">
        <f t="shared" si="2"/>
        <v>11231</v>
      </c>
      <c r="EM3" s="88">
        <f t="shared" si="2"/>
        <v>11322</v>
      </c>
      <c r="EN3" s="88">
        <f t="shared" si="2"/>
        <v>11412</v>
      </c>
      <c r="EO3" s="88">
        <f t="shared" si="2"/>
        <v>11504</v>
      </c>
      <c r="EP3" s="88">
        <f t="shared" si="2"/>
        <v>11596</v>
      </c>
      <c r="EQ3" s="88">
        <f t="shared" si="2"/>
        <v>11687</v>
      </c>
      <c r="ER3" s="88">
        <f t="shared" si="2"/>
        <v>11778</v>
      </c>
      <c r="ES3" s="88">
        <f t="shared" ref="ES3:GU3" si="3">EDATE(ER3,3)</f>
        <v>11870</v>
      </c>
      <c r="ET3" s="88">
        <f t="shared" si="3"/>
        <v>11962</v>
      </c>
      <c r="EU3" s="88">
        <f t="shared" si="3"/>
        <v>12053</v>
      </c>
      <c r="EV3" s="88">
        <f t="shared" si="3"/>
        <v>12143</v>
      </c>
      <c r="EW3" s="88">
        <f t="shared" si="3"/>
        <v>12235</v>
      </c>
      <c r="EX3" s="88">
        <f t="shared" si="3"/>
        <v>12327</v>
      </c>
      <c r="EY3" s="88">
        <f t="shared" si="3"/>
        <v>12418</v>
      </c>
      <c r="EZ3" s="88">
        <f t="shared" si="3"/>
        <v>12508</v>
      </c>
      <c r="FA3" s="88">
        <f t="shared" si="3"/>
        <v>12600</v>
      </c>
      <c r="FB3" s="88">
        <f t="shared" si="3"/>
        <v>12692</v>
      </c>
      <c r="FC3" s="88">
        <f t="shared" si="3"/>
        <v>12783</v>
      </c>
      <c r="FD3" s="88">
        <f t="shared" si="3"/>
        <v>12873</v>
      </c>
      <c r="FE3" s="88">
        <f t="shared" si="3"/>
        <v>12965</v>
      </c>
      <c r="FF3" s="88">
        <f t="shared" si="3"/>
        <v>13057</v>
      </c>
      <c r="FG3" s="88">
        <f t="shared" si="3"/>
        <v>13148</v>
      </c>
      <c r="FH3" s="88">
        <f t="shared" si="3"/>
        <v>13239</v>
      </c>
      <c r="FI3" s="88">
        <f t="shared" si="3"/>
        <v>13331</v>
      </c>
      <c r="FJ3" s="88">
        <f t="shared" si="3"/>
        <v>13423</v>
      </c>
      <c r="FK3" s="88">
        <f t="shared" si="3"/>
        <v>13514</v>
      </c>
      <c r="FL3" s="88">
        <f t="shared" si="3"/>
        <v>13604</v>
      </c>
      <c r="FM3" s="88">
        <f t="shared" si="3"/>
        <v>13696</v>
      </c>
      <c r="FN3" s="88">
        <f t="shared" si="3"/>
        <v>13788</v>
      </c>
      <c r="FO3" s="88">
        <f t="shared" si="3"/>
        <v>13879</v>
      </c>
      <c r="FP3" s="88">
        <f t="shared" si="3"/>
        <v>13969</v>
      </c>
      <c r="FQ3" s="88">
        <f t="shared" si="3"/>
        <v>14061</v>
      </c>
      <c r="FR3" s="88">
        <f t="shared" si="3"/>
        <v>14153</v>
      </c>
      <c r="FS3" s="88">
        <f t="shared" si="3"/>
        <v>14244</v>
      </c>
      <c r="FT3" s="88">
        <f t="shared" si="3"/>
        <v>14334</v>
      </c>
      <c r="FU3" s="88">
        <f t="shared" si="3"/>
        <v>14426</v>
      </c>
      <c r="FV3" s="88">
        <f t="shared" si="3"/>
        <v>14518</v>
      </c>
      <c r="FW3" s="88">
        <f t="shared" si="3"/>
        <v>14609</v>
      </c>
      <c r="FX3" s="88">
        <f t="shared" si="3"/>
        <v>14700</v>
      </c>
      <c r="FY3" s="88">
        <f t="shared" si="3"/>
        <v>14792</v>
      </c>
      <c r="FZ3" s="88">
        <f t="shared" si="3"/>
        <v>14884</v>
      </c>
      <c r="GA3" s="88">
        <f t="shared" si="3"/>
        <v>14975</v>
      </c>
      <c r="GB3" s="88">
        <f t="shared" si="3"/>
        <v>15065</v>
      </c>
      <c r="GC3" s="88">
        <f t="shared" si="3"/>
        <v>15157</v>
      </c>
      <c r="GD3" s="88">
        <f t="shared" si="3"/>
        <v>15249</v>
      </c>
      <c r="GE3" s="88">
        <f t="shared" si="3"/>
        <v>15340</v>
      </c>
      <c r="GF3" s="88">
        <f t="shared" si="3"/>
        <v>15430</v>
      </c>
      <c r="GG3" s="88">
        <f t="shared" si="3"/>
        <v>15522</v>
      </c>
      <c r="GH3" s="88">
        <f t="shared" si="3"/>
        <v>15614</v>
      </c>
      <c r="GI3" s="88">
        <f t="shared" si="3"/>
        <v>15705</v>
      </c>
      <c r="GJ3" s="88">
        <f t="shared" si="3"/>
        <v>15795</v>
      </c>
      <c r="GK3" s="88">
        <f t="shared" si="3"/>
        <v>15887</v>
      </c>
      <c r="GL3" s="88">
        <f t="shared" si="3"/>
        <v>15979</v>
      </c>
      <c r="GM3" s="88">
        <f t="shared" si="3"/>
        <v>16070</v>
      </c>
      <c r="GN3" s="88">
        <f t="shared" si="3"/>
        <v>16161</v>
      </c>
      <c r="GO3" s="88">
        <f t="shared" si="3"/>
        <v>16253</v>
      </c>
      <c r="GP3" s="88">
        <f t="shared" si="3"/>
        <v>16345</v>
      </c>
      <c r="GQ3" s="88">
        <f t="shared" si="3"/>
        <v>16436</v>
      </c>
      <c r="GR3" s="88">
        <f t="shared" si="3"/>
        <v>16526</v>
      </c>
      <c r="GS3" s="88">
        <f t="shared" si="3"/>
        <v>16618</v>
      </c>
      <c r="GT3" s="88">
        <f t="shared" si="3"/>
        <v>16710</v>
      </c>
      <c r="GU3" s="88">
        <f t="shared" si="3"/>
        <v>16801</v>
      </c>
      <c r="GV3" s="88">
        <f>EDATE(GU3,3)</f>
        <v>16891</v>
      </c>
      <c r="GW3" s="88">
        <f t="shared" ref="GW3:JC3" si="4">EDATE(GV3,3)</f>
        <v>16983</v>
      </c>
      <c r="GX3" s="88">
        <f t="shared" si="4"/>
        <v>17075</v>
      </c>
      <c r="GY3" s="88">
        <f t="shared" si="4"/>
        <v>17166</v>
      </c>
      <c r="GZ3" s="88">
        <f t="shared" si="4"/>
        <v>17256</v>
      </c>
      <c r="HA3" s="88">
        <f t="shared" si="4"/>
        <v>17348</v>
      </c>
      <c r="HB3" s="88">
        <f t="shared" si="4"/>
        <v>17440</v>
      </c>
      <c r="HC3" s="88">
        <f t="shared" si="4"/>
        <v>17531</v>
      </c>
      <c r="HD3" s="88">
        <f t="shared" si="4"/>
        <v>17622</v>
      </c>
      <c r="HE3" s="88">
        <f t="shared" si="4"/>
        <v>17714</v>
      </c>
      <c r="HF3" s="88">
        <f t="shared" si="4"/>
        <v>17806</v>
      </c>
      <c r="HG3" s="88">
        <f t="shared" si="4"/>
        <v>17897</v>
      </c>
      <c r="HH3" s="88">
        <f t="shared" si="4"/>
        <v>17987</v>
      </c>
      <c r="HI3" s="88">
        <f t="shared" si="4"/>
        <v>18079</v>
      </c>
      <c r="HJ3" s="88">
        <f t="shared" si="4"/>
        <v>18171</v>
      </c>
      <c r="HK3" s="88">
        <f t="shared" si="4"/>
        <v>18262</v>
      </c>
      <c r="HL3" s="88">
        <f t="shared" si="4"/>
        <v>18352</v>
      </c>
      <c r="HM3" s="88">
        <f t="shared" si="4"/>
        <v>18444</v>
      </c>
      <c r="HN3" s="88">
        <f t="shared" si="4"/>
        <v>18536</v>
      </c>
      <c r="HO3" s="88">
        <f t="shared" si="4"/>
        <v>18627</v>
      </c>
      <c r="HP3" s="88">
        <f t="shared" si="4"/>
        <v>18717</v>
      </c>
      <c r="HQ3" s="88">
        <f t="shared" si="4"/>
        <v>18809</v>
      </c>
      <c r="HR3" s="88">
        <f t="shared" si="4"/>
        <v>18901</v>
      </c>
      <c r="HS3" s="88">
        <f t="shared" si="4"/>
        <v>18992</v>
      </c>
      <c r="HT3" s="88">
        <f t="shared" si="4"/>
        <v>19083</v>
      </c>
      <c r="HU3" s="88">
        <f t="shared" si="4"/>
        <v>19175</v>
      </c>
      <c r="HV3" s="88">
        <f t="shared" si="4"/>
        <v>19267</v>
      </c>
      <c r="HW3" s="88">
        <f t="shared" si="4"/>
        <v>19358</v>
      </c>
      <c r="HX3" s="88">
        <f t="shared" si="4"/>
        <v>19448</v>
      </c>
      <c r="HY3" s="88">
        <f t="shared" si="4"/>
        <v>19540</v>
      </c>
      <c r="HZ3" s="88">
        <f t="shared" si="4"/>
        <v>19632</v>
      </c>
      <c r="IA3" s="88">
        <f t="shared" si="4"/>
        <v>19723</v>
      </c>
      <c r="IB3" s="88">
        <f t="shared" si="4"/>
        <v>19813</v>
      </c>
      <c r="IC3" s="88">
        <f t="shared" si="4"/>
        <v>19905</v>
      </c>
      <c r="ID3" s="88">
        <f t="shared" si="4"/>
        <v>19997</v>
      </c>
      <c r="IE3" s="88">
        <f t="shared" si="4"/>
        <v>20088</v>
      </c>
      <c r="IF3" s="88">
        <f t="shared" si="4"/>
        <v>20178</v>
      </c>
      <c r="IG3" s="88">
        <f t="shared" si="4"/>
        <v>20270</v>
      </c>
      <c r="IH3" s="88">
        <f t="shared" si="4"/>
        <v>20362</v>
      </c>
      <c r="II3" s="88">
        <f t="shared" si="4"/>
        <v>20453</v>
      </c>
      <c r="IJ3" s="88">
        <f t="shared" si="4"/>
        <v>20544</v>
      </c>
      <c r="IK3" s="88">
        <f t="shared" si="4"/>
        <v>20636</v>
      </c>
      <c r="IL3" s="88">
        <f t="shared" si="4"/>
        <v>20728</v>
      </c>
      <c r="IM3" s="88">
        <f t="shared" si="4"/>
        <v>20819</v>
      </c>
      <c r="IN3" s="88">
        <f t="shared" si="4"/>
        <v>20909</v>
      </c>
      <c r="IO3" s="88">
        <f t="shared" si="4"/>
        <v>21001</v>
      </c>
      <c r="IP3" s="88">
        <f t="shared" si="4"/>
        <v>21093</v>
      </c>
      <c r="IQ3" s="88">
        <f t="shared" si="4"/>
        <v>21184</v>
      </c>
      <c r="IR3" s="88">
        <f t="shared" si="4"/>
        <v>21274</v>
      </c>
      <c r="IS3" s="88">
        <f t="shared" si="4"/>
        <v>21366</v>
      </c>
      <c r="IT3" s="88">
        <f t="shared" si="4"/>
        <v>21458</v>
      </c>
      <c r="IU3" s="88">
        <f t="shared" si="4"/>
        <v>21549</v>
      </c>
      <c r="IV3" s="88">
        <f t="shared" si="4"/>
        <v>21639</v>
      </c>
      <c r="IW3" s="88">
        <f t="shared" si="4"/>
        <v>21731</v>
      </c>
      <c r="IX3" s="88">
        <f t="shared" si="4"/>
        <v>21823</v>
      </c>
      <c r="IY3" s="88">
        <f t="shared" si="4"/>
        <v>21914</v>
      </c>
      <c r="IZ3" s="88">
        <f t="shared" si="4"/>
        <v>22005</v>
      </c>
      <c r="JA3" s="88">
        <f t="shared" si="4"/>
        <v>22097</v>
      </c>
      <c r="JB3" s="88">
        <f t="shared" si="4"/>
        <v>22189</v>
      </c>
      <c r="JC3" s="88">
        <f t="shared" si="4"/>
        <v>22280</v>
      </c>
      <c r="JD3" s="88">
        <f>EDATE(JC3,3)</f>
        <v>22370</v>
      </c>
      <c r="JE3" s="88">
        <f t="shared" ref="JE3:LD3" si="5">EDATE(JD3,3)</f>
        <v>22462</v>
      </c>
      <c r="JF3" s="88">
        <f t="shared" si="5"/>
        <v>22554</v>
      </c>
      <c r="JG3" s="88">
        <f t="shared" si="5"/>
        <v>22645</v>
      </c>
      <c r="JH3" s="88">
        <f t="shared" si="5"/>
        <v>22735</v>
      </c>
      <c r="JI3" s="88">
        <f t="shared" si="5"/>
        <v>22827</v>
      </c>
      <c r="JJ3" s="88">
        <f t="shared" si="5"/>
        <v>22919</v>
      </c>
      <c r="JK3" s="88">
        <f t="shared" si="5"/>
        <v>23010</v>
      </c>
      <c r="JL3" s="88">
        <f t="shared" si="5"/>
        <v>23100</v>
      </c>
      <c r="JM3" s="88">
        <f t="shared" si="5"/>
        <v>23192</v>
      </c>
      <c r="JN3" s="88">
        <f t="shared" si="5"/>
        <v>23284</v>
      </c>
      <c r="JO3" s="88">
        <f t="shared" si="5"/>
        <v>23375</v>
      </c>
      <c r="JP3" s="88">
        <f t="shared" si="5"/>
        <v>23466</v>
      </c>
      <c r="JQ3" s="88">
        <f t="shared" si="5"/>
        <v>23558</v>
      </c>
      <c r="JR3" s="88">
        <f t="shared" si="5"/>
        <v>23650</v>
      </c>
      <c r="JS3" s="88">
        <f t="shared" si="5"/>
        <v>23741</v>
      </c>
      <c r="JT3" s="88">
        <f t="shared" si="5"/>
        <v>23831</v>
      </c>
      <c r="JU3" s="88">
        <f t="shared" si="5"/>
        <v>23923</v>
      </c>
      <c r="JV3" s="88">
        <f t="shared" si="5"/>
        <v>24015</v>
      </c>
      <c r="JW3" s="88">
        <f t="shared" si="5"/>
        <v>24106</v>
      </c>
      <c r="JX3" s="88">
        <f t="shared" si="5"/>
        <v>24196</v>
      </c>
      <c r="JY3" s="88">
        <f t="shared" si="5"/>
        <v>24288</v>
      </c>
      <c r="JZ3" s="88">
        <f t="shared" si="5"/>
        <v>24380</v>
      </c>
      <c r="KA3" s="88">
        <f t="shared" si="5"/>
        <v>24471</v>
      </c>
      <c r="KB3" s="88">
        <f t="shared" si="5"/>
        <v>24561</v>
      </c>
      <c r="KC3" s="88">
        <f t="shared" si="5"/>
        <v>24653</v>
      </c>
      <c r="KD3" s="88">
        <f t="shared" si="5"/>
        <v>24745</v>
      </c>
      <c r="KE3" s="88">
        <f t="shared" si="5"/>
        <v>24836</v>
      </c>
      <c r="KF3" s="88">
        <f t="shared" si="5"/>
        <v>24927</v>
      </c>
      <c r="KG3" s="88">
        <f t="shared" si="5"/>
        <v>25019</v>
      </c>
      <c r="KH3" s="88">
        <f t="shared" si="5"/>
        <v>25111</v>
      </c>
      <c r="KI3" s="88">
        <f t="shared" si="5"/>
        <v>25202</v>
      </c>
      <c r="KJ3" s="88">
        <f t="shared" si="5"/>
        <v>25292</v>
      </c>
      <c r="KK3" s="88">
        <f t="shared" si="5"/>
        <v>25384</v>
      </c>
      <c r="KL3" s="88">
        <f t="shared" si="5"/>
        <v>25476</v>
      </c>
      <c r="KM3" s="88">
        <f t="shared" si="5"/>
        <v>25567</v>
      </c>
      <c r="KN3" s="88">
        <f t="shared" si="5"/>
        <v>25657</v>
      </c>
      <c r="KO3" s="88">
        <f t="shared" si="5"/>
        <v>25749</v>
      </c>
      <c r="KP3" s="88">
        <f t="shared" si="5"/>
        <v>25841</v>
      </c>
      <c r="KQ3" s="88">
        <f t="shared" si="5"/>
        <v>25932</v>
      </c>
      <c r="KR3" s="88">
        <f t="shared" si="5"/>
        <v>26022</v>
      </c>
      <c r="KS3" s="88">
        <f t="shared" si="5"/>
        <v>26114</v>
      </c>
      <c r="KT3" s="88">
        <f t="shared" si="5"/>
        <v>26206</v>
      </c>
      <c r="KU3" s="88">
        <f t="shared" si="5"/>
        <v>26297</v>
      </c>
      <c r="KV3" s="88">
        <f t="shared" si="5"/>
        <v>26388</v>
      </c>
      <c r="KW3" s="88">
        <f t="shared" si="5"/>
        <v>26480</v>
      </c>
      <c r="KX3" s="88">
        <f t="shared" si="5"/>
        <v>26572</v>
      </c>
      <c r="KY3" s="88">
        <f t="shared" si="5"/>
        <v>26663</v>
      </c>
      <c r="KZ3" s="88">
        <f t="shared" si="5"/>
        <v>26753</v>
      </c>
      <c r="LA3" s="88">
        <f t="shared" si="5"/>
        <v>26845</v>
      </c>
      <c r="LB3" s="88">
        <f t="shared" si="5"/>
        <v>26937</v>
      </c>
      <c r="LC3" s="88">
        <f t="shared" si="5"/>
        <v>27028</v>
      </c>
      <c r="LD3" s="88">
        <f t="shared" si="5"/>
        <v>27118</v>
      </c>
      <c r="LE3" s="88"/>
      <c r="LF3" s="88"/>
      <c r="LG3" s="88"/>
      <c r="LH3" s="88"/>
      <c r="LI3" s="88"/>
      <c r="LJ3" s="88"/>
      <c r="LK3" s="88"/>
      <c r="LL3" s="88"/>
      <c r="LM3" s="88"/>
      <c r="LN3" s="88"/>
      <c r="LO3" s="88"/>
      <c r="LP3" s="88"/>
      <c r="LQ3" s="88"/>
      <c r="LR3" s="88"/>
      <c r="LS3" s="88"/>
      <c r="LT3" s="88"/>
      <c r="LU3" s="88"/>
      <c r="LV3" s="88"/>
      <c r="LW3" s="88"/>
      <c r="LX3" s="88"/>
      <c r="LY3" s="88"/>
      <c r="LZ3" s="88"/>
      <c r="MA3" s="88"/>
      <c r="MB3" s="88"/>
      <c r="MC3" s="88"/>
      <c r="MD3" s="88"/>
      <c r="ME3" s="88"/>
      <c r="MF3" s="88"/>
      <c r="MG3" s="88"/>
      <c r="MH3" s="88"/>
      <c r="MI3" s="88"/>
    </row>
    <row r="4" spans="2:347" x14ac:dyDescent="0.35">
      <c r="B4" s="31" t="s">
        <v>16</v>
      </c>
      <c r="C4" s="32"/>
      <c r="D4" s="32"/>
      <c r="E4" s="32"/>
      <c r="F4" s="32"/>
      <c r="G4" s="32"/>
      <c r="H4" s="73">
        <f>IF(OR(G5=1,G6=1,G7=1),100%,0%)</f>
        <v>0</v>
      </c>
      <c r="I4" s="32">
        <v>0</v>
      </c>
      <c r="J4" s="32">
        <v>12</v>
      </c>
      <c r="K4" s="57">
        <f>J4*H4</f>
        <v>0</v>
      </c>
      <c r="L4" s="103"/>
      <c r="N4" t="str">
        <f>B31</f>
        <v>Stap 2 - Contractueel</v>
      </c>
      <c r="O4" s="88" t="str">
        <f>IF(Vragenlijst!E60="","",Vragenlijst!E60)</f>
        <v/>
      </c>
      <c r="P4" s="88" t="str">
        <f>IF(Vragenlijst!E61="","",Vragenlijst!E61)</f>
        <v/>
      </c>
      <c r="Q4">
        <f t="shared" si="0"/>
        <v>0</v>
      </c>
      <c r="S4" s="88"/>
    </row>
    <row r="5" spans="2:347" x14ac:dyDescent="0.35">
      <c r="B5" s="34" t="s">
        <v>19</v>
      </c>
      <c r="C5" t="s">
        <v>7</v>
      </c>
      <c r="E5" s="30">
        <f>Vragenlijst!D18</f>
        <v>0</v>
      </c>
      <c r="F5" s="30" t="s">
        <v>54</v>
      </c>
      <c r="G5" s="30">
        <f>IF(E5=F5,1,0)</f>
        <v>0</v>
      </c>
      <c r="H5" s="74"/>
      <c r="K5" s="35"/>
      <c r="N5" t="str">
        <f>B48</f>
        <v>Stap 3 - Ruimtelijke procedure(s)</v>
      </c>
      <c r="O5" s="88" t="str">
        <f>IF(Vragenlijst!E70="","",Vragenlijst!E70)</f>
        <v/>
      </c>
      <c r="P5" s="88" t="str">
        <f>IF(Vragenlijst!E71="","",Vragenlijst!E71)</f>
        <v/>
      </c>
      <c r="Q5">
        <f t="shared" si="0"/>
        <v>0</v>
      </c>
      <c r="S5" s="88"/>
    </row>
    <row r="6" spans="2:347" x14ac:dyDescent="0.35">
      <c r="B6" s="34" t="s">
        <v>20</v>
      </c>
      <c r="C6" t="s">
        <v>4</v>
      </c>
      <c r="E6" s="30">
        <f>Vragenlijst!D19</f>
        <v>0</v>
      </c>
      <c r="F6" s="30" t="s">
        <v>54</v>
      </c>
      <c r="G6" s="30">
        <f t="shared" ref="G6:G7" si="6">IF(E6=F6,1,0)</f>
        <v>0</v>
      </c>
      <c r="H6" s="74"/>
      <c r="K6" s="35"/>
      <c r="N6" t="str">
        <f>B56</f>
        <v>Stap 4 - Contracteren bouwende partij</v>
      </c>
      <c r="O6" s="88" t="str">
        <f>IF(AND(Vragenlijst!E75="",Vragenlijst!F75=""),"",IF(Vragenlijst!D73="Nee",Vragenlijst!E75,Vragenlijst!F75))</f>
        <v/>
      </c>
      <c r="P6" s="88" t="str">
        <f>IF(AND(Vragenlijst!E76="",Vragenlijst!F76=""),"",IF(Vragenlijst!D73="Nee",Vragenlijst!E76,Vragenlijst!F76))</f>
        <v/>
      </c>
      <c r="Q6">
        <f t="shared" si="0"/>
        <v>0</v>
      </c>
      <c r="S6" s="88" t="s">
        <v>84</v>
      </c>
    </row>
    <row r="7" spans="2:347" x14ac:dyDescent="0.35">
      <c r="B7" s="36" t="s">
        <v>21</v>
      </c>
      <c r="C7" s="37" t="s">
        <v>12</v>
      </c>
      <c r="D7" s="37"/>
      <c r="E7" s="38">
        <f>Vragenlijst!D20</f>
        <v>0</v>
      </c>
      <c r="F7" s="38" t="s">
        <v>54</v>
      </c>
      <c r="G7" s="38">
        <f t="shared" si="6"/>
        <v>0</v>
      </c>
      <c r="H7" s="75"/>
      <c r="I7" s="37"/>
      <c r="J7" s="37"/>
      <c r="K7" s="39"/>
      <c r="N7" t="str">
        <f>B59</f>
        <v>Stap 5 - Omgevingsvergunning</v>
      </c>
      <c r="O7" s="88" t="str">
        <f>IF(AND(Vragenlijst!E81="",Vragenlijst!F81=""),"",IF(Vragenlijst!D79="Ja",Vragenlijst!E81,Vragenlijst!F81))</f>
        <v/>
      </c>
      <c r="P7" s="88" t="str">
        <f>IF(AND(Vragenlijst!E82="",Vragenlijst!F82=""),"",IF(Vragenlijst!D79="Ja",Vragenlijst!E82,Vragenlijst!F82))</f>
        <v/>
      </c>
      <c r="Q7">
        <f t="shared" si="0"/>
        <v>0</v>
      </c>
      <c r="S7" s="144" t="s">
        <v>75</v>
      </c>
      <c r="T7" s="32" t="s">
        <v>85</v>
      </c>
      <c r="U7" s="32" t="s">
        <v>83</v>
      </c>
      <c r="V7" s="33" t="s">
        <v>86</v>
      </c>
      <c r="X7" s="145"/>
      <c r="Y7" s="32"/>
      <c r="Z7" s="32"/>
      <c r="AA7" s="32"/>
      <c r="AB7" s="32"/>
      <c r="AC7" s="33"/>
    </row>
    <row r="8" spans="2:347" x14ac:dyDescent="0.35">
      <c r="B8" s="31" t="s">
        <v>17</v>
      </c>
      <c r="C8" s="32"/>
      <c r="D8" s="32"/>
      <c r="E8" s="32"/>
      <c r="F8" s="32"/>
      <c r="G8" s="32"/>
      <c r="H8" s="73">
        <f>(G10+G14)/3</f>
        <v>0</v>
      </c>
      <c r="I8" s="32">
        <v>0</v>
      </c>
      <c r="J8" s="32">
        <v>6</v>
      </c>
      <c r="K8" s="57">
        <f>((J8-I8)*H8)+I8</f>
        <v>0</v>
      </c>
      <c r="L8" s="103"/>
      <c r="N8" t="str">
        <f>B63</f>
        <v>Stap 6 - Realisatie/planning</v>
      </c>
      <c r="O8" s="88" t="str">
        <f>IF(Vragenlijst!E93="","",Vragenlijst!E93)</f>
        <v/>
      </c>
      <c r="P8" s="88" t="str">
        <f>IF(Vragenlijst!E94="","",Vragenlijst!E94)</f>
        <v/>
      </c>
      <c r="Q8">
        <f t="shared" si="0"/>
        <v>0</v>
      </c>
      <c r="S8" s="140" t="str">
        <f t="shared" ref="S8:T10" si="7">N3</f>
        <v>Stap 1 - Voorfase</v>
      </c>
      <c r="T8" s="88" t="str">
        <f t="shared" si="7"/>
        <v/>
      </c>
      <c r="U8">
        <v>90</v>
      </c>
      <c r="V8" s="141" t="str">
        <f t="shared" ref="V8:V10" si="8">S8&amp;CHAR(10)&amp; TEXT(T8,"(DD-MM-JJ)")</f>
        <v xml:space="preserve">Stap 1 - Voorfase
</v>
      </c>
      <c r="X8" s="140" t="str" cm="1">
        <f t="array" ref="X8:Z16">_xlfn._xlws.SORT(T8:V16,1,1,)</f>
        <v/>
      </c>
      <c r="Y8">
        <v>90</v>
      </c>
      <c r="Z8" t="str">
        <v xml:space="preserve">Stap 1 - Voorfase
</v>
      </c>
      <c r="AC8" s="35"/>
    </row>
    <row r="9" spans="2:347" x14ac:dyDescent="0.35">
      <c r="B9" s="34" t="s">
        <v>19</v>
      </c>
      <c r="C9" t="s">
        <v>95</v>
      </c>
      <c r="E9" s="30">
        <f>Vragenlijst!D22</f>
        <v>0</v>
      </c>
      <c r="F9" s="40"/>
      <c r="G9" s="41"/>
      <c r="H9" s="74"/>
      <c r="K9" s="35"/>
      <c r="S9" s="140" t="str">
        <f t="shared" si="7"/>
        <v>Stap 2 - Contractueel</v>
      </c>
      <c r="T9" s="88" t="str">
        <f t="shared" si="7"/>
        <v/>
      </c>
      <c r="U9">
        <v>70</v>
      </c>
      <c r="V9" s="141" t="str">
        <f t="shared" si="8"/>
        <v xml:space="preserve">Stap 2 - Contractueel
</v>
      </c>
      <c r="X9" s="140" t="str">
        <v/>
      </c>
      <c r="Y9">
        <v>70</v>
      </c>
      <c r="Z9" t="str">
        <v xml:space="preserve">Stap 2 - Contractueel
</v>
      </c>
      <c r="AC9" s="35"/>
    </row>
    <row r="10" spans="2:347" ht="29" x14ac:dyDescent="0.35">
      <c r="B10" s="34" t="s">
        <v>20</v>
      </c>
      <c r="C10" s="42" t="s">
        <v>115</v>
      </c>
      <c r="E10" s="30">
        <f>Vragenlijst!D23</f>
        <v>0</v>
      </c>
      <c r="F10" s="30" t="s">
        <v>54</v>
      </c>
      <c r="G10" s="30">
        <f>IF(E10=F10,1,0)</f>
        <v>0</v>
      </c>
      <c r="H10" s="74"/>
      <c r="K10" s="35"/>
      <c r="N10" s="92" t="s">
        <v>79</v>
      </c>
      <c r="O10" s="93">
        <f>MIN(O3:O8)</f>
        <v>0</v>
      </c>
      <c r="P10" s="92"/>
      <c r="S10" s="140" t="str">
        <f t="shared" si="7"/>
        <v>Stap 3 - Ruimtelijke procedure(s)</v>
      </c>
      <c r="T10" s="88" t="str">
        <f t="shared" si="7"/>
        <v/>
      </c>
      <c r="U10">
        <v>50</v>
      </c>
      <c r="V10" s="141" t="str">
        <f t="shared" si="8"/>
        <v xml:space="preserve">Stap 3 - Ruimtelijke procedure(s)
</v>
      </c>
      <c r="X10" s="140" t="str">
        <v/>
      </c>
      <c r="Y10">
        <v>50</v>
      </c>
      <c r="Z10" t="str">
        <v xml:space="preserve">Stap 3 - Ruimtelijke procedure(s)
</v>
      </c>
      <c r="AC10" s="35"/>
    </row>
    <row r="11" spans="2:347" ht="29" x14ac:dyDescent="0.35">
      <c r="B11" s="43" t="s">
        <v>22</v>
      </c>
      <c r="C11" s="45" t="s">
        <v>122</v>
      </c>
      <c r="E11" s="41"/>
      <c r="F11" s="41"/>
      <c r="G11" s="41"/>
      <c r="H11" s="74"/>
      <c r="K11" s="35"/>
      <c r="N11" s="92"/>
      <c r="O11" s="93"/>
      <c r="P11" s="92"/>
      <c r="S11" s="140" t="str">
        <f t="shared" ref="S11:T13" si="9">N6</f>
        <v>Stap 4 - Contracteren bouwende partij</v>
      </c>
      <c r="T11" s="88" t="str">
        <f t="shared" si="9"/>
        <v/>
      </c>
      <c r="U11">
        <v>30</v>
      </c>
      <c r="V11" s="141" t="str">
        <f t="shared" ref="V11:V16" si="10">S11&amp;CHAR(10)&amp; TEXT(T11,"(DD-MM-JJ)")</f>
        <v xml:space="preserve">Stap 4 - Contracteren bouwende partij
</v>
      </c>
      <c r="X11" s="140" t="str">
        <v/>
      </c>
      <c r="Y11">
        <v>30</v>
      </c>
      <c r="Z11" t="str">
        <v xml:space="preserve">Stap 4 - Contracteren bouwende partij
</v>
      </c>
      <c r="AC11" s="35"/>
    </row>
    <row r="12" spans="2:347" x14ac:dyDescent="0.35">
      <c r="B12" s="34" t="s">
        <v>21</v>
      </c>
      <c r="C12" t="s">
        <v>116</v>
      </c>
      <c r="E12" s="30">
        <f>Vragenlijst!D25</f>
        <v>0</v>
      </c>
      <c r="F12" s="40"/>
      <c r="G12" s="40"/>
      <c r="H12" s="74"/>
      <c r="K12" s="35"/>
      <c r="N12" s="92" t="s">
        <v>80</v>
      </c>
      <c r="O12" s="93">
        <f>MAX(P3:P8)</f>
        <v>0</v>
      </c>
      <c r="P12" s="92"/>
      <c r="S12" s="140" t="str">
        <f t="shared" si="9"/>
        <v>Stap 5 - Omgevingsvergunning</v>
      </c>
      <c r="T12" s="88" t="str">
        <f t="shared" si="9"/>
        <v/>
      </c>
      <c r="U12">
        <v>10</v>
      </c>
      <c r="V12" s="141" t="str">
        <f t="shared" si="10"/>
        <v xml:space="preserve">Stap 5 - Omgevingsvergunning
</v>
      </c>
      <c r="X12" s="140" t="str">
        <v/>
      </c>
      <c r="Y12">
        <v>10</v>
      </c>
      <c r="Z12" t="str">
        <v xml:space="preserve">Stap 5 - Omgevingsvergunning
</v>
      </c>
      <c r="AC12" s="35"/>
    </row>
    <row r="13" spans="2:347" x14ac:dyDescent="0.35">
      <c r="B13" s="43" t="s">
        <v>22</v>
      </c>
      <c r="C13" s="44" t="s">
        <v>23</v>
      </c>
      <c r="E13" s="30">
        <f>Vragenlijst!D26</f>
        <v>0</v>
      </c>
      <c r="F13" s="41"/>
      <c r="G13" s="41"/>
      <c r="H13" s="74"/>
      <c r="K13" s="35"/>
      <c r="N13" s="92" t="s">
        <v>165</v>
      </c>
      <c r="O13" s="93">
        <f>MAX(P3:P7)</f>
        <v>0</v>
      </c>
      <c r="P13" s="92"/>
      <c r="S13" s="140" t="str">
        <f t="shared" si="9"/>
        <v>Stap 6 - Realisatie/planning</v>
      </c>
      <c r="T13" s="88" t="str">
        <f t="shared" si="9"/>
        <v/>
      </c>
      <c r="U13">
        <v>-30</v>
      </c>
      <c r="V13" s="141" t="str">
        <f t="shared" si="10"/>
        <v xml:space="preserve">Stap 6 - Realisatie/planning
</v>
      </c>
      <c r="X13" s="140" t="str">
        <v/>
      </c>
      <c r="Y13">
        <v>-30</v>
      </c>
      <c r="Z13" t="str">
        <v xml:space="preserve">Stap 6 - Realisatie/planning
</v>
      </c>
      <c r="AC13" s="35"/>
    </row>
    <row r="14" spans="2:347" ht="43.5" x14ac:dyDescent="0.35">
      <c r="B14" s="34" t="s">
        <v>24</v>
      </c>
      <c r="C14" s="18" t="s">
        <v>96</v>
      </c>
      <c r="E14" s="30">
        <f>Vragenlijst!D27</f>
        <v>0</v>
      </c>
      <c r="F14" s="30" t="s">
        <v>54</v>
      </c>
      <c r="G14" s="30">
        <f>IF(E14=F14,1,0)</f>
        <v>0</v>
      </c>
      <c r="H14" s="74"/>
      <c r="K14" s="35"/>
      <c r="N14" s="92"/>
      <c r="O14" s="94"/>
      <c r="P14" s="94"/>
      <c r="Q14" s="94"/>
      <c r="S14" s="140" t="s">
        <v>93</v>
      </c>
      <c r="T14" s="88" t="str">
        <f>IF(Vragenlijst!D86="",T13,Vragenlijst!D86)</f>
        <v/>
      </c>
      <c r="U14">
        <v>-50</v>
      </c>
      <c r="V14" s="141" t="str">
        <f t="shared" si="10"/>
        <v xml:space="preserve">Start bouw eerste woning(en)
</v>
      </c>
      <c r="X14" s="140" t="str">
        <v/>
      </c>
      <c r="Y14">
        <v>-50</v>
      </c>
      <c r="Z14" t="str">
        <v xml:space="preserve">Start bouw eerste woning(en)
</v>
      </c>
      <c r="AC14" s="35"/>
    </row>
    <row r="15" spans="2:347" ht="29" x14ac:dyDescent="0.35">
      <c r="B15" s="43" t="s">
        <v>22</v>
      </c>
      <c r="C15" s="45" t="s">
        <v>36</v>
      </c>
      <c r="E15" s="41"/>
      <c r="F15" s="41"/>
      <c r="G15" s="41"/>
      <c r="H15" s="74"/>
      <c r="K15" s="35"/>
      <c r="N15" s="92" t="s">
        <v>81</v>
      </c>
      <c r="O15" s="92">
        <f>IF(Vragenlijst!D86="",0,1)</f>
        <v>0</v>
      </c>
      <c r="P15" s="93"/>
      <c r="Q15" s="92"/>
      <c r="S15" s="140" t="s">
        <v>94</v>
      </c>
      <c r="T15" s="88" t="str">
        <f>IF(Vragenlijst!D87="",T13,Vragenlijst!D87)</f>
        <v/>
      </c>
      <c r="U15">
        <v>-70</v>
      </c>
      <c r="V15" s="141" t="str">
        <f t="shared" si="10"/>
        <v xml:space="preserve">Start bouw laatste woning(en)
</v>
      </c>
      <c r="X15" s="140" t="str">
        <v/>
      </c>
      <c r="Y15">
        <v>-70</v>
      </c>
      <c r="Z15" t="str">
        <v xml:space="preserve">Start bouw laatste woning(en)
</v>
      </c>
      <c r="AC15" s="35"/>
    </row>
    <row r="16" spans="2:347" ht="29" x14ac:dyDescent="0.35">
      <c r="B16" s="46" t="s">
        <v>22</v>
      </c>
      <c r="C16" s="47" t="s">
        <v>97</v>
      </c>
      <c r="D16" s="37"/>
      <c r="E16" s="48"/>
      <c r="F16" s="48"/>
      <c r="G16" s="48"/>
      <c r="H16" s="75"/>
      <c r="I16" s="37"/>
      <c r="J16" s="37"/>
      <c r="K16" s="39"/>
      <c r="N16" s="92" t="s">
        <v>82</v>
      </c>
      <c r="O16" s="92">
        <f>IF(Vragenlijst!D87="",0,1)</f>
        <v>0</v>
      </c>
      <c r="P16" s="92"/>
      <c r="S16" s="142" t="s">
        <v>137</v>
      </c>
      <c r="T16" s="143" t="str">
        <f>P8</f>
        <v/>
      </c>
      <c r="U16" s="37">
        <v>-90</v>
      </c>
      <c r="V16" s="141" t="str">
        <f t="shared" si="10"/>
        <v xml:space="preserve">Opleveren laatste woning(en)
</v>
      </c>
      <c r="X16" s="140" t="str">
        <v/>
      </c>
      <c r="Y16">
        <v>-90</v>
      </c>
      <c r="Z16" t="str">
        <v xml:space="preserve">Opleveren laatste woning(en)
</v>
      </c>
      <c r="AC16" s="35"/>
    </row>
    <row r="17" spans="1:29" x14ac:dyDescent="0.35">
      <c r="A17" s="18"/>
      <c r="B17" s="31" t="s">
        <v>33</v>
      </c>
      <c r="C17" s="32"/>
      <c r="D17" s="32"/>
      <c r="E17" s="32"/>
      <c r="F17" s="32"/>
      <c r="G17" s="32"/>
      <c r="H17" s="73"/>
      <c r="I17" s="32"/>
      <c r="J17" s="32"/>
      <c r="K17" s="57"/>
      <c r="L17" s="103"/>
      <c r="N17" s="92" t="s">
        <v>150</v>
      </c>
      <c r="P17" s="92"/>
      <c r="X17" s="142"/>
      <c r="Y17" s="37"/>
      <c r="Z17" s="37"/>
      <c r="AA17" s="37"/>
      <c r="AB17" s="37"/>
      <c r="AC17" s="39"/>
    </row>
    <row r="18" spans="1:29" ht="34.9" customHeight="1" x14ac:dyDescent="0.35">
      <c r="A18" s="18"/>
      <c r="B18" s="49" t="s">
        <v>19</v>
      </c>
      <c r="C18" s="18" t="s">
        <v>139</v>
      </c>
      <c r="E18" s="30">
        <f>Vragenlijst!D30</f>
        <v>0</v>
      </c>
      <c r="F18" s="40"/>
      <c r="G18" s="40"/>
      <c r="H18" s="74"/>
      <c r="K18" s="35"/>
      <c r="N18" s="92" t="s">
        <v>136</v>
      </c>
      <c r="O18" s="93"/>
      <c r="P18" s="92">
        <f>DATEDIF(O10,O13,"m")</f>
        <v>0</v>
      </c>
    </row>
    <row r="19" spans="1:29" x14ac:dyDescent="0.35">
      <c r="B19" s="50" t="s">
        <v>22</v>
      </c>
      <c r="C19" s="45" t="s">
        <v>27</v>
      </c>
      <c r="E19" s="41"/>
      <c r="F19" s="40"/>
      <c r="G19" s="41"/>
      <c r="H19" s="74"/>
      <c r="K19" s="35"/>
      <c r="N19" s="92" t="s">
        <v>135</v>
      </c>
      <c r="O19" s="92"/>
      <c r="P19" s="92">
        <f>DATEDIF(O10,O12,"m")</f>
        <v>0</v>
      </c>
      <c r="S19" s="88"/>
    </row>
    <row r="20" spans="1:29" x14ac:dyDescent="0.35">
      <c r="B20" s="49" t="s">
        <v>20</v>
      </c>
      <c r="C20" s="18" t="s">
        <v>89</v>
      </c>
      <c r="E20" s="30">
        <f>Vragenlijst!D32</f>
        <v>0</v>
      </c>
      <c r="F20" s="40"/>
      <c r="G20" s="40"/>
      <c r="H20" s="74"/>
      <c r="K20" s="35"/>
      <c r="N20" s="92"/>
      <c r="S20" s="88"/>
    </row>
    <row r="21" spans="1:29" x14ac:dyDescent="0.35">
      <c r="B21" s="50" t="s">
        <v>22</v>
      </c>
      <c r="C21" s="45" t="s">
        <v>90</v>
      </c>
      <c r="E21" s="30">
        <f>Vragenlijst!D33</f>
        <v>0</v>
      </c>
      <c r="F21" s="40"/>
      <c r="G21" s="40"/>
      <c r="H21" s="74"/>
      <c r="K21" s="35"/>
      <c r="N21" s="92" t="s">
        <v>151</v>
      </c>
      <c r="O21" s="88"/>
      <c r="S21" s="88"/>
    </row>
    <row r="22" spans="1:29" x14ac:dyDescent="0.35">
      <c r="B22" s="49" t="s">
        <v>21</v>
      </c>
      <c r="C22" s="18" t="s">
        <v>111</v>
      </c>
      <c r="E22" s="30"/>
      <c r="F22" s="40"/>
      <c r="G22" s="40"/>
      <c r="H22" s="74"/>
      <c r="K22" s="35"/>
      <c r="N22" s="92" t="s">
        <v>136</v>
      </c>
      <c r="O22" s="88"/>
      <c r="P22" s="103">
        <f>K3+IF(Vragenlijst!D22="Faciliterend",Data!R31,Data!K31)+Data!K48+Data!K56+Data!K59</f>
        <v>0</v>
      </c>
      <c r="S22" s="88"/>
    </row>
    <row r="23" spans="1:29" ht="29" x14ac:dyDescent="0.35">
      <c r="B23" s="50" t="s">
        <v>22</v>
      </c>
      <c r="C23" s="45" t="s">
        <v>112</v>
      </c>
      <c r="E23" s="30"/>
      <c r="F23" s="40"/>
      <c r="G23" s="40"/>
      <c r="H23" s="74"/>
      <c r="K23" s="35"/>
      <c r="N23" s="92" t="s">
        <v>135</v>
      </c>
      <c r="P23" s="103">
        <f>K3+IF(Vragenlijst!D22="Faciliterend",Data!R31,Data!K31)+Data!K48+Data!K56+Data!K59+K63</f>
        <v>0</v>
      </c>
      <c r="S23" s="88"/>
    </row>
    <row r="24" spans="1:29" x14ac:dyDescent="0.35">
      <c r="B24" s="31" t="s">
        <v>26</v>
      </c>
      <c r="C24" s="32"/>
      <c r="D24" s="32"/>
      <c r="E24" s="32"/>
      <c r="F24" s="32"/>
      <c r="G24" s="32"/>
      <c r="H24" s="73">
        <f>(G25+G26)/2</f>
        <v>0</v>
      </c>
      <c r="I24" s="32">
        <v>0</v>
      </c>
      <c r="J24" s="32">
        <v>3</v>
      </c>
      <c r="K24" s="57">
        <f>((J24-I24)*H24)+I24</f>
        <v>0</v>
      </c>
      <c r="L24" s="103"/>
      <c r="S24" s="88"/>
    </row>
    <row r="25" spans="1:29" x14ac:dyDescent="0.35">
      <c r="B25" s="49" t="s">
        <v>19</v>
      </c>
      <c r="C25" s="18" t="s">
        <v>8</v>
      </c>
      <c r="E25" s="30">
        <f>Vragenlijst!D37</f>
        <v>0</v>
      </c>
      <c r="F25" s="30" t="s">
        <v>54</v>
      </c>
      <c r="G25" s="30">
        <f>IF(E25=F25,1,0)</f>
        <v>0</v>
      </c>
      <c r="H25" s="74"/>
      <c r="K25" s="35"/>
      <c r="N25" s="92"/>
      <c r="S25" s="88"/>
    </row>
    <row r="26" spans="1:29" x14ac:dyDescent="0.35">
      <c r="B26" s="49" t="s">
        <v>20</v>
      </c>
      <c r="C26" s="18" t="s">
        <v>10</v>
      </c>
      <c r="E26" s="30">
        <f>Vragenlijst!D38</f>
        <v>0</v>
      </c>
      <c r="F26" s="30" t="s">
        <v>54</v>
      </c>
      <c r="G26" s="30">
        <f>IF(E26=F26,1,0)</f>
        <v>0</v>
      </c>
      <c r="H26" s="74"/>
      <c r="K26" s="35"/>
      <c r="N26" s="92"/>
      <c r="S26" s="88"/>
    </row>
    <row r="27" spans="1:29" x14ac:dyDescent="0.35">
      <c r="B27" s="50" t="s">
        <v>22</v>
      </c>
      <c r="C27" s="45" t="s">
        <v>35</v>
      </c>
      <c r="E27" s="41"/>
      <c r="F27" s="41"/>
      <c r="G27" s="41"/>
      <c r="H27" s="74"/>
      <c r="K27" s="35"/>
      <c r="S27" s="88"/>
    </row>
    <row r="28" spans="1:29" x14ac:dyDescent="0.35">
      <c r="B28" s="50" t="s">
        <v>22</v>
      </c>
      <c r="C28" s="45" t="s">
        <v>110</v>
      </c>
      <c r="E28" s="41"/>
      <c r="F28" s="41"/>
      <c r="G28" s="41"/>
      <c r="H28" s="74"/>
      <c r="K28" s="35"/>
      <c r="S28" s="88"/>
    </row>
    <row r="29" spans="1:29" ht="29" x14ac:dyDescent="0.35">
      <c r="B29" s="52" t="s">
        <v>28</v>
      </c>
      <c r="C29" s="53" t="s">
        <v>34</v>
      </c>
      <c r="D29" s="37"/>
      <c r="E29" s="48"/>
      <c r="F29" s="48"/>
      <c r="G29" s="48"/>
      <c r="H29" s="75"/>
      <c r="I29" s="37"/>
      <c r="J29" s="37"/>
      <c r="K29" s="39"/>
      <c r="S29" s="88"/>
    </row>
    <row r="30" spans="1:29" x14ac:dyDescent="0.35">
      <c r="S30" s="88"/>
    </row>
    <row r="31" spans="1:29" x14ac:dyDescent="0.35">
      <c r="A31" t="s">
        <v>138</v>
      </c>
      <c r="B31" s="54" t="s">
        <v>146</v>
      </c>
      <c r="C31" s="55"/>
      <c r="D31" s="55"/>
      <c r="E31" s="55"/>
      <c r="F31" s="55"/>
      <c r="G31" s="55"/>
      <c r="H31" s="72"/>
      <c r="I31" s="55"/>
      <c r="J31" s="55"/>
      <c r="K31" s="56">
        <f>K32</f>
        <v>0</v>
      </c>
      <c r="L31" s="1"/>
      <c r="M31" s="145" t="s">
        <v>145</v>
      </c>
      <c r="N31" s="32"/>
      <c r="O31" s="32"/>
      <c r="P31" s="32"/>
      <c r="Q31" s="32"/>
      <c r="R31" s="184">
        <f>IF(O32="Ja",0,O33)</f>
        <v>0</v>
      </c>
      <c r="S31" s="88"/>
    </row>
    <row r="32" spans="1:29" x14ac:dyDescent="0.35">
      <c r="B32" s="59" t="s">
        <v>19</v>
      </c>
      <c r="C32" s="60" t="s">
        <v>141</v>
      </c>
      <c r="D32" s="32"/>
      <c r="E32" s="61">
        <f>Vragenlijst!D45</f>
        <v>0</v>
      </c>
      <c r="F32" s="80"/>
      <c r="G32" s="40"/>
      <c r="H32" s="76"/>
      <c r="I32" s="32"/>
      <c r="J32" s="32"/>
      <c r="K32" s="33">
        <f>IF(E32=0,0,IF(E33=0,0,G35)+IF(E37=0,0,IF(E38=0,0,G39))+IF(E40=0,0,G41))+IF(OR(E43=0,E44=0),0,G45)+IF(E32="Nee",G42,0)</f>
        <v>0</v>
      </c>
      <c r="M32" s="34" t="s">
        <v>19</v>
      </c>
      <c r="N32" t="s">
        <v>153</v>
      </c>
      <c r="O32">
        <f>Vragenlijst!D45</f>
        <v>0</v>
      </c>
      <c r="P32" s="41"/>
      <c r="R32" s="35">
        <f>IF(O32="Ja",0,O33)</f>
        <v>0</v>
      </c>
      <c r="S32" s="88"/>
    </row>
    <row r="33" spans="1:19" ht="43.5" x14ac:dyDescent="0.35">
      <c r="B33" s="50" t="s">
        <v>22</v>
      </c>
      <c r="C33" s="45" t="s">
        <v>46</v>
      </c>
      <c r="E33" s="30">
        <f>Vragenlijst!D46</f>
        <v>0</v>
      </c>
      <c r="F33" s="40"/>
      <c r="G33" s="40"/>
      <c r="H33" s="74"/>
      <c r="K33" s="35"/>
      <c r="M33" s="51" t="s">
        <v>22</v>
      </c>
      <c r="N33" s="47" t="s">
        <v>154</v>
      </c>
      <c r="O33" s="37">
        <f>Vragenlijst!D48</f>
        <v>0</v>
      </c>
      <c r="P33" s="48"/>
      <c r="Q33" s="37"/>
      <c r="R33" s="39"/>
      <c r="S33" s="88"/>
    </row>
    <row r="34" spans="1:19" x14ac:dyDescent="0.35">
      <c r="B34" s="50" t="s">
        <v>38</v>
      </c>
      <c r="C34" s="62" t="s">
        <v>48</v>
      </c>
      <c r="E34" s="63">
        <f>Vragenlijst!D47</f>
        <v>0</v>
      </c>
      <c r="F34" s="40"/>
      <c r="G34" s="41"/>
      <c r="H34" s="74"/>
      <c r="K34" s="35"/>
      <c r="S34" s="88"/>
    </row>
    <row r="35" spans="1:19" x14ac:dyDescent="0.35">
      <c r="B35" s="50" t="s">
        <v>39</v>
      </c>
      <c r="C35" s="62" t="s">
        <v>51</v>
      </c>
      <c r="E35" s="30">
        <f>Vragenlijst!D48</f>
        <v>0</v>
      </c>
      <c r="F35" s="40"/>
      <c r="G35" s="87">
        <f>IF(OR(E32="Nee",E33="Ja"),0,E35)</f>
        <v>0</v>
      </c>
      <c r="H35" s="74"/>
      <c r="K35" s="35"/>
      <c r="S35" s="88"/>
    </row>
    <row r="36" spans="1:19" ht="29" x14ac:dyDescent="0.35">
      <c r="B36" s="50" t="s">
        <v>38</v>
      </c>
      <c r="C36" s="62" t="s">
        <v>49</v>
      </c>
      <c r="E36" s="30">
        <f>Vragenlijst!D49</f>
        <v>0</v>
      </c>
      <c r="F36" s="40"/>
      <c r="G36" s="40"/>
      <c r="H36" s="74"/>
      <c r="K36" s="35"/>
      <c r="M36" s="92"/>
      <c r="N36" s="92" t="s">
        <v>160</v>
      </c>
      <c r="O36" s="92"/>
      <c r="P36" s="92"/>
      <c r="S36" s="88"/>
    </row>
    <row r="37" spans="1:19" x14ac:dyDescent="0.35">
      <c r="B37" s="50" t="s">
        <v>37</v>
      </c>
      <c r="C37" s="45" t="s">
        <v>0</v>
      </c>
      <c r="E37" s="30">
        <f>Vragenlijst!D50</f>
        <v>0</v>
      </c>
      <c r="F37" s="40"/>
      <c r="G37" s="40"/>
      <c r="H37" s="74"/>
      <c r="K37" s="35"/>
      <c r="M37" s="92" t="s">
        <v>156</v>
      </c>
      <c r="N37" s="92">
        <f>IF(Vragenlijst!E75="",0,1)</f>
        <v>0</v>
      </c>
      <c r="O37" s="92">
        <f>IF(OR(N37=0,N38=0),1,0)</f>
        <v>1</v>
      </c>
      <c r="P37" s="92">
        <f>IF(Vragenlijst!D73="Nee",Data!O37,Data!O39)</f>
        <v>1</v>
      </c>
      <c r="S37" s="88"/>
    </row>
    <row r="38" spans="1:19" ht="29" x14ac:dyDescent="0.35">
      <c r="B38" s="50" t="s">
        <v>38</v>
      </c>
      <c r="C38" s="62" t="s">
        <v>143</v>
      </c>
      <c r="E38" s="30">
        <f>Vragenlijst!D51</f>
        <v>0</v>
      </c>
      <c r="F38" s="40"/>
      <c r="G38" s="40"/>
      <c r="H38" s="74"/>
      <c r="K38" s="35"/>
      <c r="M38" s="92" t="s">
        <v>157</v>
      </c>
      <c r="N38" s="92">
        <f>IF(Vragenlijst!E76="",0,1)</f>
        <v>0</v>
      </c>
      <c r="O38" s="92"/>
      <c r="P38" s="92"/>
      <c r="S38" s="88"/>
    </row>
    <row r="39" spans="1:19" x14ac:dyDescent="0.35">
      <c r="B39" s="50" t="s">
        <v>144</v>
      </c>
      <c r="C39" s="192" t="s">
        <v>50</v>
      </c>
      <c r="E39" s="30">
        <f>Vragenlijst!D52</f>
        <v>0</v>
      </c>
      <c r="F39" s="40"/>
      <c r="G39" s="87">
        <f>IF(OR(E32="Nee",E37="Ja",E38="Ja"),0,E39)</f>
        <v>0</v>
      </c>
      <c r="H39" s="74"/>
      <c r="K39" s="35"/>
      <c r="M39" s="92" t="s">
        <v>158</v>
      </c>
      <c r="N39" s="92">
        <f>IF(Vragenlijst!F75="",0,1)</f>
        <v>0</v>
      </c>
      <c r="O39" s="92">
        <f>IF(OR(N39=0,N40=0),1,0)</f>
        <v>1</v>
      </c>
      <c r="P39" s="92"/>
      <c r="S39" s="88"/>
    </row>
    <row r="40" spans="1:19" ht="43.5" x14ac:dyDescent="0.35">
      <c r="B40" s="50" t="s">
        <v>142</v>
      </c>
      <c r="C40" s="45" t="s">
        <v>147</v>
      </c>
      <c r="E40" s="30">
        <f>Vragenlijst!D53</f>
        <v>0</v>
      </c>
      <c r="F40" s="40"/>
      <c r="G40" s="40"/>
      <c r="H40" s="74"/>
      <c r="K40" s="35"/>
      <c r="M40" s="92" t="s">
        <v>159</v>
      </c>
      <c r="N40" s="92">
        <f>IF(Vragenlijst!F76="",0,1)</f>
        <v>0</v>
      </c>
      <c r="O40" s="92"/>
      <c r="P40" s="92"/>
      <c r="S40" s="88"/>
    </row>
    <row r="41" spans="1:19" x14ac:dyDescent="0.35">
      <c r="B41" s="50" t="s">
        <v>38</v>
      </c>
      <c r="C41" s="62" t="s">
        <v>52</v>
      </c>
      <c r="E41" s="30">
        <f>Vragenlijst!D54</f>
        <v>0</v>
      </c>
      <c r="F41" s="41"/>
      <c r="G41" s="87">
        <f>IF(OR(E32="Nee",E40="Ja"),0,E41)</f>
        <v>0</v>
      </c>
      <c r="H41" s="74"/>
      <c r="K41" s="35"/>
      <c r="M41" s="92"/>
      <c r="N41" s="92"/>
      <c r="O41" s="92"/>
      <c r="P41" s="92"/>
      <c r="S41" s="88"/>
    </row>
    <row r="42" spans="1:19" x14ac:dyDescent="0.35">
      <c r="B42" s="50" t="s">
        <v>148</v>
      </c>
      <c r="C42" s="45" t="s">
        <v>149</v>
      </c>
      <c r="E42" s="30">
        <f>Vragenlijst!D48</f>
        <v>0</v>
      </c>
      <c r="F42" s="41"/>
      <c r="G42" s="87">
        <f>IF(E32="Nee",E42,0)</f>
        <v>0</v>
      </c>
      <c r="H42" s="74"/>
      <c r="K42" s="35"/>
      <c r="M42" s="92"/>
      <c r="N42" s="92"/>
      <c r="O42" s="92"/>
      <c r="P42" s="92"/>
      <c r="S42" s="88"/>
    </row>
    <row r="43" spans="1:19" ht="29" x14ac:dyDescent="0.35">
      <c r="A43" s="18"/>
      <c r="B43" s="49" t="s">
        <v>20</v>
      </c>
      <c r="C43" s="18" t="s">
        <v>98</v>
      </c>
      <c r="E43" s="30">
        <f>Vragenlijst!D55</f>
        <v>0</v>
      </c>
      <c r="F43" s="40"/>
      <c r="G43" s="40"/>
      <c r="H43" s="74"/>
      <c r="K43" s="35"/>
      <c r="M43" s="92" t="s">
        <v>161</v>
      </c>
      <c r="N43" s="191">
        <f>IF(Vragenlijst!E81="",0,1)</f>
        <v>0</v>
      </c>
      <c r="O43" s="92">
        <f>IF(OR(N43=0,N44=0),1,0)</f>
        <v>1</v>
      </c>
      <c r="P43" s="92">
        <f>IF(Vragenlijst!D79="Ja",Data!O43,Data!O45)</f>
        <v>1</v>
      </c>
      <c r="S43" s="88"/>
    </row>
    <row r="44" spans="1:19" x14ac:dyDescent="0.35">
      <c r="B44" s="50" t="s">
        <v>22</v>
      </c>
      <c r="C44" s="45" t="s">
        <v>47</v>
      </c>
      <c r="E44" s="79">
        <f>Vragenlijst!D56</f>
        <v>0</v>
      </c>
      <c r="F44" s="40"/>
      <c r="G44" s="40"/>
      <c r="H44" s="74"/>
      <c r="K44" s="35"/>
      <c r="M44" s="92" t="s">
        <v>162</v>
      </c>
      <c r="N44" s="92">
        <f>IF(Vragenlijst!E82="",0,1)</f>
        <v>0</v>
      </c>
      <c r="O44" s="92"/>
      <c r="P44" s="92"/>
      <c r="S44" s="88"/>
    </row>
    <row r="45" spans="1:19" x14ac:dyDescent="0.35">
      <c r="B45" s="50" t="s">
        <v>38</v>
      </c>
      <c r="C45" s="62" t="s">
        <v>52</v>
      </c>
      <c r="E45" s="79">
        <f>Vragenlijst!D57</f>
        <v>0</v>
      </c>
      <c r="F45" s="41"/>
      <c r="G45" s="181">
        <f>IF(OR(E43="Nee",E44="Ja"),0,E45)</f>
        <v>0</v>
      </c>
      <c r="H45" s="74"/>
      <c r="K45" s="35"/>
      <c r="M45" s="92" t="s">
        <v>163</v>
      </c>
      <c r="N45" s="92">
        <f>IF(Vragenlijst!F81="",0,1)</f>
        <v>0</v>
      </c>
      <c r="O45" s="92">
        <f>IF(OR(N45=0,N46=0),1,0)</f>
        <v>1</v>
      </c>
      <c r="P45" s="92"/>
      <c r="S45" s="88"/>
    </row>
    <row r="46" spans="1:19" ht="29" x14ac:dyDescent="0.35">
      <c r="B46" s="51" t="s">
        <v>37</v>
      </c>
      <c r="C46" s="47" t="s">
        <v>140</v>
      </c>
      <c r="D46" s="37"/>
      <c r="E46" s="48"/>
      <c r="F46" s="48"/>
      <c r="G46" s="48"/>
      <c r="H46" s="75"/>
      <c r="I46" s="37"/>
      <c r="J46" s="37"/>
      <c r="K46" s="39"/>
      <c r="M46" s="92" t="s">
        <v>164</v>
      </c>
      <c r="N46" s="92">
        <f>IF(Vragenlijst!F82="",0,1)</f>
        <v>0</v>
      </c>
      <c r="O46" s="92"/>
      <c r="P46" s="92"/>
      <c r="S46" s="88"/>
    </row>
    <row r="47" spans="1:19" x14ac:dyDescent="0.35">
      <c r="S47" s="88"/>
    </row>
    <row r="48" spans="1:19" x14ac:dyDescent="0.35">
      <c r="B48" s="54" t="s">
        <v>42</v>
      </c>
      <c r="C48" s="55"/>
      <c r="D48" s="55"/>
      <c r="E48" s="55"/>
      <c r="F48" s="55"/>
      <c r="G48" s="55"/>
      <c r="H48" s="72"/>
      <c r="I48" s="55"/>
      <c r="J48" s="55"/>
      <c r="K48" s="56">
        <f>IF(G49=1,IF(E50="Nee",IF(E51="BOPA",K50,K51),IF(E53="BOPA",K50,K51)),K49)</f>
        <v>0</v>
      </c>
      <c r="L48" s="1"/>
      <c r="N48" t="s">
        <v>166</v>
      </c>
      <c r="S48" s="88"/>
    </row>
    <row r="49" spans="1:19" x14ac:dyDescent="0.35">
      <c r="B49" s="59" t="s">
        <v>19</v>
      </c>
      <c r="C49" s="60" t="s">
        <v>104</v>
      </c>
      <c r="D49" s="32"/>
      <c r="E49" s="61">
        <f>Vragenlijst!D63</f>
        <v>0</v>
      </c>
      <c r="F49" s="61" t="s">
        <v>54</v>
      </c>
      <c r="G49" s="61">
        <f>IF(E49=F49,1,0)</f>
        <v>0</v>
      </c>
      <c r="H49" s="76"/>
      <c r="I49" s="32">
        <v>0</v>
      </c>
      <c r="J49" s="32">
        <v>0</v>
      </c>
      <c r="K49" s="57">
        <f>((J49-I49)/2)+I49</f>
        <v>0</v>
      </c>
      <c r="L49" s="103"/>
      <c r="M49" t="s">
        <v>70</v>
      </c>
      <c r="S49" s="88"/>
    </row>
    <row r="50" spans="1:19" ht="29" x14ac:dyDescent="0.35">
      <c r="B50" s="50" t="s">
        <v>22</v>
      </c>
      <c r="C50" s="45" t="s">
        <v>55</v>
      </c>
      <c r="E50" s="30">
        <f>Vragenlijst!D64</f>
        <v>0</v>
      </c>
      <c r="F50" s="30" t="s">
        <v>53</v>
      </c>
      <c r="G50" s="30">
        <f>IF(E50=F50,1,0)</f>
        <v>0</v>
      </c>
      <c r="H50" s="78"/>
      <c r="I50">
        <v>6</v>
      </c>
      <c r="J50">
        <v>12</v>
      </c>
      <c r="K50" s="70">
        <f>((J50-I50)/2)+I50</f>
        <v>9</v>
      </c>
      <c r="L50" s="103"/>
      <c r="M50" t="s">
        <v>59</v>
      </c>
      <c r="S50" s="88"/>
    </row>
    <row r="51" spans="1:19" ht="29" x14ac:dyDescent="0.35">
      <c r="B51" s="50" t="s">
        <v>38</v>
      </c>
      <c r="C51" s="62" t="s">
        <v>56</v>
      </c>
      <c r="E51" s="64">
        <f>Vragenlijst!D65</f>
        <v>0</v>
      </c>
      <c r="F51" s="41"/>
      <c r="G51" s="41"/>
      <c r="H51" s="78"/>
      <c r="I51">
        <v>12</v>
      </c>
      <c r="J51">
        <v>18</v>
      </c>
      <c r="K51" s="70">
        <f>((J51-I51)/2)+I51</f>
        <v>15</v>
      </c>
      <c r="L51" s="103"/>
      <c r="M51" t="s">
        <v>69</v>
      </c>
      <c r="S51" s="88"/>
    </row>
    <row r="52" spans="1:19" x14ac:dyDescent="0.35">
      <c r="B52" s="50" t="s">
        <v>38</v>
      </c>
      <c r="C52" s="62" t="s">
        <v>57</v>
      </c>
      <c r="E52" s="30">
        <f>Vragenlijst!D66</f>
        <v>0</v>
      </c>
      <c r="F52" s="41"/>
      <c r="G52" s="41"/>
      <c r="H52" s="74"/>
      <c r="K52" s="35"/>
      <c r="S52" s="88"/>
    </row>
    <row r="53" spans="1:19" ht="29" x14ac:dyDescent="0.35">
      <c r="B53" s="50" t="s">
        <v>39</v>
      </c>
      <c r="C53" s="62" t="s">
        <v>58</v>
      </c>
      <c r="E53" s="64">
        <f>Vragenlijst!D67</f>
        <v>0</v>
      </c>
      <c r="F53" s="41"/>
      <c r="G53" s="41"/>
      <c r="H53" s="74"/>
      <c r="I53" s="71"/>
      <c r="K53" s="35"/>
      <c r="N53" s="71"/>
      <c r="S53" s="88"/>
    </row>
    <row r="54" spans="1:19" ht="58" x14ac:dyDescent="0.35">
      <c r="B54" s="51" t="s">
        <v>37</v>
      </c>
      <c r="C54" s="47" t="s">
        <v>71</v>
      </c>
      <c r="D54" s="37"/>
      <c r="E54" s="48"/>
      <c r="F54" s="48"/>
      <c r="G54" s="48"/>
      <c r="H54" s="75"/>
      <c r="I54" s="37"/>
      <c r="J54" s="37"/>
      <c r="K54" s="39"/>
      <c r="S54" s="88"/>
    </row>
    <row r="55" spans="1:19" x14ac:dyDescent="0.35">
      <c r="S55" s="88"/>
    </row>
    <row r="56" spans="1:19" x14ac:dyDescent="0.35">
      <c r="B56" s="54" t="s">
        <v>118</v>
      </c>
      <c r="C56" s="55"/>
      <c r="D56" s="55"/>
      <c r="E56" s="55"/>
      <c r="F56" s="55"/>
      <c r="G56" s="55"/>
      <c r="H56" s="72"/>
      <c r="I56" s="55"/>
      <c r="J56" s="55"/>
      <c r="K56" s="58">
        <f>IF(OR(Vragenlijst!D73="",),0,IF(E57="Nee",0,K57))</f>
        <v>0</v>
      </c>
      <c r="L56" s="102"/>
      <c r="S56" s="88"/>
    </row>
    <row r="57" spans="1:19" x14ac:dyDescent="0.35">
      <c r="B57" s="65" t="s">
        <v>19</v>
      </c>
      <c r="C57" s="66" t="s">
        <v>1</v>
      </c>
      <c r="D57" s="55"/>
      <c r="E57" s="67">
        <f>Vragenlijst!D73</f>
        <v>0</v>
      </c>
      <c r="F57" s="67" t="s">
        <v>53</v>
      </c>
      <c r="G57" s="67">
        <f>IF(E57=F57,1,0)</f>
        <v>0</v>
      </c>
      <c r="H57" s="77">
        <f>(G57)/1</f>
        <v>0</v>
      </c>
      <c r="I57" s="55">
        <v>6</v>
      </c>
      <c r="J57" s="55">
        <v>12</v>
      </c>
      <c r="K57" s="68">
        <f>((J57-I57)/2)+I57</f>
        <v>9</v>
      </c>
      <c r="L57" s="103"/>
      <c r="S57" s="88"/>
    </row>
    <row r="58" spans="1:19" x14ac:dyDescent="0.35">
      <c r="E58" s="30"/>
      <c r="F58" s="30"/>
      <c r="S58" s="88"/>
    </row>
    <row r="59" spans="1:19" x14ac:dyDescent="0.35">
      <c r="B59" s="54" t="s">
        <v>32</v>
      </c>
      <c r="C59" s="55"/>
      <c r="D59" s="55"/>
      <c r="E59" s="67"/>
      <c r="F59" s="67"/>
      <c r="G59" s="55"/>
      <c r="H59" s="72"/>
      <c r="I59" s="55"/>
      <c r="J59" s="55"/>
      <c r="K59" s="58">
        <f>IF(OR(Vragenlijst!D78="",Vragenlijst!D79=""),0,IF(E61="Ja",0,K60))</f>
        <v>0</v>
      </c>
      <c r="L59" s="102"/>
      <c r="S59" s="88"/>
    </row>
    <row r="60" spans="1:19" x14ac:dyDescent="0.35">
      <c r="A60" s="81"/>
      <c r="B60" s="59" t="s">
        <v>19</v>
      </c>
      <c r="C60" s="60" t="s">
        <v>2</v>
      </c>
      <c r="D60" s="32"/>
      <c r="E60" s="61">
        <f>Vragenlijst!D78</f>
        <v>0</v>
      </c>
      <c r="F60" s="61" t="s">
        <v>54</v>
      </c>
      <c r="G60" s="61">
        <f>IF(E60=F60,1,0)</f>
        <v>0</v>
      </c>
      <c r="H60" s="73">
        <f>(G60+G61)/2</f>
        <v>0</v>
      </c>
      <c r="I60" s="32">
        <v>6</v>
      </c>
      <c r="J60" s="32">
        <v>9</v>
      </c>
      <c r="K60" s="57">
        <f>((J60-I60)*H60)+I60</f>
        <v>6</v>
      </c>
      <c r="L60" s="103"/>
      <c r="S60" s="88"/>
    </row>
    <row r="61" spans="1:19" x14ac:dyDescent="0.35">
      <c r="B61" s="52" t="s">
        <v>20</v>
      </c>
      <c r="C61" s="53" t="s">
        <v>3</v>
      </c>
      <c r="D61" s="37"/>
      <c r="E61" s="38">
        <f>Vragenlijst!D79</f>
        <v>0</v>
      </c>
      <c r="F61" s="38" t="s">
        <v>54</v>
      </c>
      <c r="G61" s="38">
        <f>IF(E61=F61,1,0)</f>
        <v>0</v>
      </c>
      <c r="H61" s="75"/>
      <c r="I61" s="37"/>
      <c r="J61" s="37"/>
      <c r="K61" s="39"/>
      <c r="S61" s="88"/>
    </row>
    <row r="62" spans="1:19" x14ac:dyDescent="0.35">
      <c r="E62" s="30"/>
      <c r="F62" s="30"/>
      <c r="S62" s="88"/>
    </row>
    <row r="63" spans="1:19" x14ac:dyDescent="0.35">
      <c r="B63" s="54" t="s">
        <v>45</v>
      </c>
      <c r="C63" s="55"/>
      <c r="D63" s="55"/>
      <c r="E63" s="67"/>
      <c r="F63" s="67"/>
      <c r="G63" s="55"/>
      <c r="H63" s="72"/>
      <c r="I63" s="55"/>
      <c r="J63" s="55"/>
      <c r="K63" s="58">
        <f>K64</f>
        <v>0</v>
      </c>
      <c r="L63" s="102"/>
      <c r="S63" s="88"/>
    </row>
    <row r="64" spans="1:19" x14ac:dyDescent="0.35">
      <c r="B64" s="49" t="s">
        <v>19</v>
      </c>
      <c r="C64" s="18" t="s">
        <v>72</v>
      </c>
      <c r="E64" s="69">
        <f>Vragenlijst!D86</f>
        <v>0</v>
      </c>
      <c r="F64" s="40"/>
      <c r="G64" s="41"/>
      <c r="H64" s="74"/>
      <c r="K64" s="35">
        <f>IF(OR(Vragenlijst!D86="",Vragenlijst!D87=""),0,Q8)</f>
        <v>0</v>
      </c>
      <c r="S64" s="88"/>
    </row>
    <row r="65" spans="2:19" x14ac:dyDescent="0.35">
      <c r="B65" s="49" t="s">
        <v>20</v>
      </c>
      <c r="C65" s="18" t="s">
        <v>73</v>
      </c>
      <c r="E65" s="69">
        <f>Vragenlijst!D87</f>
        <v>0</v>
      </c>
      <c r="F65" s="40"/>
      <c r="G65" s="40"/>
      <c r="H65" s="74"/>
      <c r="K65" s="35"/>
      <c r="S65" s="88"/>
    </row>
    <row r="66" spans="2:19" x14ac:dyDescent="0.35">
      <c r="B66" s="49" t="s">
        <v>21</v>
      </c>
      <c r="C66" s="18" t="s">
        <v>11</v>
      </c>
      <c r="E66" s="30">
        <f>Vragenlijst!D88</f>
        <v>0</v>
      </c>
      <c r="F66" s="30" t="s">
        <v>54</v>
      </c>
      <c r="G66" s="41"/>
      <c r="H66" s="74"/>
      <c r="K66" s="35"/>
      <c r="S66" s="88"/>
    </row>
    <row r="67" spans="2:19" x14ac:dyDescent="0.35">
      <c r="B67" s="50" t="s">
        <v>22</v>
      </c>
      <c r="C67" s="45" t="s">
        <v>60</v>
      </c>
      <c r="E67" s="41"/>
      <c r="F67" s="41"/>
      <c r="G67" s="41"/>
      <c r="H67" s="74"/>
      <c r="K67" s="35"/>
      <c r="S67" s="88"/>
    </row>
    <row r="68" spans="2:19" x14ac:dyDescent="0.35">
      <c r="B68" s="50" t="s">
        <v>22</v>
      </c>
      <c r="C68" s="45" t="s">
        <v>92</v>
      </c>
      <c r="E68" s="41"/>
      <c r="F68" s="41"/>
      <c r="G68" s="41"/>
      <c r="H68" s="74"/>
      <c r="K68" s="35"/>
      <c r="S68" s="88"/>
    </row>
    <row r="69" spans="2:19" x14ac:dyDescent="0.35">
      <c r="B69" s="50" t="s">
        <v>37</v>
      </c>
      <c r="C69" s="45" t="s">
        <v>114</v>
      </c>
      <c r="E69" s="41"/>
      <c r="F69" s="41"/>
      <c r="G69" s="41"/>
      <c r="K69" s="35"/>
      <c r="S69" s="88"/>
    </row>
    <row r="70" spans="2:19" x14ac:dyDescent="0.35">
      <c r="B70" s="51" t="s">
        <v>38</v>
      </c>
      <c r="C70" s="86" t="s">
        <v>113</v>
      </c>
      <c r="D70" s="37"/>
      <c r="E70" s="48"/>
      <c r="F70" s="48"/>
      <c r="G70" s="48"/>
      <c r="H70" s="37"/>
      <c r="I70" s="37"/>
      <c r="J70" s="37"/>
      <c r="K70" s="39"/>
      <c r="S70" s="88"/>
    </row>
    <row r="71" spans="2:19" x14ac:dyDescent="0.35">
      <c r="S71" s="88"/>
    </row>
    <row r="72" spans="2:19" x14ac:dyDescent="0.35">
      <c r="S72" s="88"/>
    </row>
    <row r="73" spans="2:19" x14ac:dyDescent="0.35">
      <c r="S73" s="88"/>
    </row>
    <row r="74" spans="2:19" x14ac:dyDescent="0.35">
      <c r="S74" s="88"/>
    </row>
    <row r="75" spans="2:19" x14ac:dyDescent="0.35">
      <c r="S75" s="88"/>
    </row>
    <row r="76" spans="2:19" x14ac:dyDescent="0.35">
      <c r="S76" s="88"/>
    </row>
    <row r="77" spans="2:19" x14ac:dyDescent="0.35">
      <c r="S77" s="88"/>
    </row>
    <row r="78" spans="2:19" x14ac:dyDescent="0.35">
      <c r="S78" s="88"/>
    </row>
    <row r="79" spans="2:19" x14ac:dyDescent="0.35">
      <c r="S79" s="88"/>
    </row>
    <row r="80" spans="2:19" x14ac:dyDescent="0.35">
      <c r="S80" s="88"/>
    </row>
    <row r="81" spans="19:19" x14ac:dyDescent="0.35">
      <c r="S81" s="88"/>
    </row>
    <row r="82" spans="19:19" x14ac:dyDescent="0.35">
      <c r="S82" s="88"/>
    </row>
    <row r="83" spans="19:19" x14ac:dyDescent="0.35">
      <c r="S83" s="88"/>
    </row>
    <row r="84" spans="19:19" x14ac:dyDescent="0.35">
      <c r="S84" s="88"/>
    </row>
    <row r="85" spans="19:19" x14ac:dyDescent="0.35">
      <c r="S85" s="88"/>
    </row>
    <row r="86" spans="19:19" x14ac:dyDescent="0.35">
      <c r="S86" s="88"/>
    </row>
    <row r="87" spans="19:19" x14ac:dyDescent="0.35">
      <c r="S87" s="88"/>
    </row>
    <row r="88" spans="19:19" x14ac:dyDescent="0.35">
      <c r="S88" s="88"/>
    </row>
    <row r="89" spans="19:19" x14ac:dyDescent="0.35">
      <c r="S89" s="88"/>
    </row>
    <row r="90" spans="19:19" x14ac:dyDescent="0.35">
      <c r="S90" s="88"/>
    </row>
    <row r="91" spans="19:19" x14ac:dyDescent="0.35">
      <c r="S91" s="88"/>
    </row>
    <row r="92" spans="19:19" x14ac:dyDescent="0.35">
      <c r="S92" s="88"/>
    </row>
    <row r="93" spans="19:19" x14ac:dyDescent="0.35">
      <c r="S93" s="88"/>
    </row>
    <row r="94" spans="19:19" x14ac:dyDescent="0.35">
      <c r="S94" s="88"/>
    </row>
    <row r="95" spans="19:19" x14ac:dyDescent="0.35">
      <c r="S95" s="88"/>
    </row>
    <row r="96" spans="19:19" x14ac:dyDescent="0.35">
      <c r="S96" s="88"/>
    </row>
    <row r="97" spans="19:19" x14ac:dyDescent="0.35">
      <c r="S97" s="88"/>
    </row>
    <row r="98" spans="19:19" x14ac:dyDescent="0.35">
      <c r="S98" s="88"/>
    </row>
    <row r="99" spans="19:19" x14ac:dyDescent="0.35">
      <c r="S99" s="88"/>
    </row>
    <row r="100" spans="19:19" x14ac:dyDescent="0.35">
      <c r="S100" s="88"/>
    </row>
    <row r="101" spans="19:19" x14ac:dyDescent="0.35">
      <c r="S101" s="88"/>
    </row>
    <row r="102" spans="19:19" x14ac:dyDescent="0.35">
      <c r="S102" s="88"/>
    </row>
    <row r="103" spans="19:19" x14ac:dyDescent="0.35">
      <c r="S103" s="88"/>
    </row>
    <row r="104" spans="19:19" x14ac:dyDescent="0.35">
      <c r="S104" s="88"/>
    </row>
    <row r="105" spans="19:19" x14ac:dyDescent="0.35">
      <c r="S105" s="88"/>
    </row>
    <row r="106" spans="19:19" x14ac:dyDescent="0.35">
      <c r="S106" s="88"/>
    </row>
    <row r="107" spans="19:19" x14ac:dyDescent="0.35">
      <c r="S107" s="88"/>
    </row>
    <row r="108" spans="19:19" x14ac:dyDescent="0.35">
      <c r="S108" s="88"/>
    </row>
    <row r="109" spans="19:19" x14ac:dyDescent="0.35">
      <c r="S109" s="88"/>
    </row>
    <row r="110" spans="19:19" x14ac:dyDescent="0.35">
      <c r="S110" s="88"/>
    </row>
    <row r="111" spans="19:19" x14ac:dyDescent="0.35">
      <c r="S111" s="88"/>
    </row>
    <row r="112" spans="19:19" x14ac:dyDescent="0.35">
      <c r="S112" s="88"/>
    </row>
    <row r="113" spans="19:19" x14ac:dyDescent="0.35">
      <c r="S113" s="88"/>
    </row>
    <row r="114" spans="19:19" x14ac:dyDescent="0.35">
      <c r="S114" s="88"/>
    </row>
    <row r="115" spans="19:19" x14ac:dyDescent="0.35">
      <c r="S115" s="88"/>
    </row>
    <row r="116" spans="19:19" x14ac:dyDescent="0.35">
      <c r="S116" s="88"/>
    </row>
    <row r="117" spans="19:19" x14ac:dyDescent="0.35">
      <c r="S117" s="88"/>
    </row>
    <row r="118" spans="19:19" x14ac:dyDescent="0.35">
      <c r="S118" s="88"/>
    </row>
    <row r="119" spans="19:19" x14ac:dyDescent="0.35">
      <c r="S119" s="88"/>
    </row>
    <row r="120" spans="19:19" x14ac:dyDescent="0.35">
      <c r="S120" s="88"/>
    </row>
    <row r="121" spans="19:19" x14ac:dyDescent="0.35">
      <c r="S121" s="88"/>
    </row>
    <row r="122" spans="19:19" x14ac:dyDescent="0.35">
      <c r="S122" s="88"/>
    </row>
    <row r="123" spans="19:19" x14ac:dyDescent="0.35">
      <c r="S123" s="88"/>
    </row>
    <row r="124" spans="19:19" x14ac:dyDescent="0.35">
      <c r="S124" s="88"/>
    </row>
    <row r="125" spans="19:19" x14ac:dyDescent="0.35">
      <c r="S125" s="88"/>
    </row>
    <row r="126" spans="19:19" x14ac:dyDescent="0.35">
      <c r="S126" s="88"/>
    </row>
    <row r="127" spans="19:19" x14ac:dyDescent="0.35">
      <c r="S127" s="88"/>
    </row>
    <row r="128" spans="19:19" x14ac:dyDescent="0.35">
      <c r="S128" s="88"/>
    </row>
    <row r="129" spans="19:19" x14ac:dyDescent="0.35">
      <c r="S129" s="88"/>
    </row>
    <row r="130" spans="19:19" x14ac:dyDescent="0.35">
      <c r="S130" s="88"/>
    </row>
    <row r="131" spans="19:19" x14ac:dyDescent="0.35">
      <c r="S131" s="88"/>
    </row>
    <row r="132" spans="19:19" x14ac:dyDescent="0.35">
      <c r="S132" s="88"/>
    </row>
    <row r="133" spans="19:19" x14ac:dyDescent="0.35">
      <c r="S133" s="88"/>
    </row>
    <row r="134" spans="19:19" x14ac:dyDescent="0.35">
      <c r="S134" s="88"/>
    </row>
    <row r="135" spans="19:19" x14ac:dyDescent="0.35">
      <c r="S135" s="88"/>
    </row>
    <row r="136" spans="19:19" x14ac:dyDescent="0.35">
      <c r="S136" s="88"/>
    </row>
    <row r="137" spans="19:19" x14ac:dyDescent="0.35">
      <c r="S137" s="88"/>
    </row>
    <row r="138" spans="19:19" x14ac:dyDescent="0.35">
      <c r="S138" s="88"/>
    </row>
    <row r="139" spans="19:19" x14ac:dyDescent="0.35">
      <c r="S139" s="88"/>
    </row>
    <row r="140" spans="19:19" x14ac:dyDescent="0.35">
      <c r="S140" s="88"/>
    </row>
    <row r="141" spans="19:19" x14ac:dyDescent="0.35">
      <c r="S141" s="88"/>
    </row>
    <row r="142" spans="19:19" x14ac:dyDescent="0.35">
      <c r="S142" s="88"/>
    </row>
    <row r="143" spans="19:19" x14ac:dyDescent="0.35">
      <c r="S143" s="88"/>
    </row>
    <row r="144" spans="19:19" x14ac:dyDescent="0.35">
      <c r="S144" s="88"/>
    </row>
    <row r="145" spans="19:19" x14ac:dyDescent="0.35">
      <c r="S145" s="88"/>
    </row>
    <row r="146" spans="19:19" x14ac:dyDescent="0.35">
      <c r="S146" s="88"/>
    </row>
    <row r="147" spans="19:19" x14ac:dyDescent="0.35">
      <c r="S147" s="88"/>
    </row>
    <row r="148" spans="19:19" x14ac:dyDescent="0.35">
      <c r="S148" s="88"/>
    </row>
    <row r="149" spans="19:19" x14ac:dyDescent="0.35">
      <c r="S149" s="88"/>
    </row>
    <row r="150" spans="19:19" x14ac:dyDescent="0.35">
      <c r="S150" s="88"/>
    </row>
    <row r="151" spans="19:19" x14ac:dyDescent="0.35">
      <c r="S151" s="88"/>
    </row>
    <row r="152" spans="19:19" x14ac:dyDescent="0.35">
      <c r="S152" s="88"/>
    </row>
    <row r="153" spans="19:19" x14ac:dyDescent="0.35">
      <c r="S153" s="88"/>
    </row>
    <row r="154" spans="19:19" x14ac:dyDescent="0.35">
      <c r="S154" s="88"/>
    </row>
    <row r="155" spans="19:19" x14ac:dyDescent="0.35">
      <c r="S155" s="88"/>
    </row>
    <row r="156" spans="19:19" x14ac:dyDescent="0.35">
      <c r="S156" s="88"/>
    </row>
    <row r="157" spans="19:19" x14ac:dyDescent="0.35">
      <c r="S157" s="88"/>
    </row>
    <row r="158" spans="19:19" x14ac:dyDescent="0.35">
      <c r="S158" s="88"/>
    </row>
    <row r="159" spans="19:19" x14ac:dyDescent="0.35">
      <c r="S159" s="88"/>
    </row>
    <row r="160" spans="19:19" x14ac:dyDescent="0.35">
      <c r="S160" s="88"/>
    </row>
    <row r="161" spans="19:19" x14ac:dyDescent="0.35">
      <c r="S161" s="88"/>
    </row>
    <row r="162" spans="19:19" x14ac:dyDescent="0.35">
      <c r="S162" s="88"/>
    </row>
    <row r="163" spans="19:19" x14ac:dyDescent="0.35">
      <c r="S163" s="88"/>
    </row>
    <row r="164" spans="19:19" x14ac:dyDescent="0.35">
      <c r="S164" s="88"/>
    </row>
    <row r="165" spans="19:19" x14ac:dyDescent="0.35">
      <c r="S165" s="88"/>
    </row>
    <row r="166" spans="19:19" x14ac:dyDescent="0.35">
      <c r="S166" s="88"/>
    </row>
    <row r="167" spans="19:19" x14ac:dyDescent="0.35">
      <c r="S167" s="88"/>
    </row>
    <row r="168" spans="19:19" x14ac:dyDescent="0.35">
      <c r="S168" s="88"/>
    </row>
    <row r="169" spans="19:19" x14ac:dyDescent="0.35">
      <c r="S169" s="88"/>
    </row>
    <row r="170" spans="19:19" x14ac:dyDescent="0.35">
      <c r="S170" s="88"/>
    </row>
    <row r="171" spans="19:19" x14ac:dyDescent="0.35">
      <c r="S171" s="88"/>
    </row>
    <row r="172" spans="19:19" x14ac:dyDescent="0.35">
      <c r="S172" s="88"/>
    </row>
    <row r="173" spans="19:19" x14ac:dyDescent="0.35">
      <c r="S173" s="88"/>
    </row>
    <row r="174" spans="19:19" x14ac:dyDescent="0.35">
      <c r="S174" s="88"/>
    </row>
    <row r="175" spans="19:19" x14ac:dyDescent="0.35">
      <c r="S175" s="88"/>
    </row>
    <row r="176" spans="19:19" x14ac:dyDescent="0.35">
      <c r="S176" s="88"/>
    </row>
    <row r="177" spans="19:19" x14ac:dyDescent="0.35">
      <c r="S177" s="88"/>
    </row>
    <row r="178" spans="19:19" x14ac:dyDescent="0.35">
      <c r="S178" s="88"/>
    </row>
    <row r="179" spans="19:19" x14ac:dyDescent="0.35">
      <c r="S179" s="88"/>
    </row>
    <row r="180" spans="19:19" x14ac:dyDescent="0.35">
      <c r="S180" s="88"/>
    </row>
    <row r="181" spans="19:19" x14ac:dyDescent="0.35">
      <c r="S181" s="88"/>
    </row>
    <row r="182" spans="19:19" x14ac:dyDescent="0.35">
      <c r="S182" s="88"/>
    </row>
    <row r="183" spans="19:19" x14ac:dyDescent="0.35">
      <c r="S183" s="88"/>
    </row>
    <row r="184" spans="19:19" x14ac:dyDescent="0.35">
      <c r="S184" s="88"/>
    </row>
    <row r="185" spans="19:19" x14ac:dyDescent="0.35">
      <c r="S185" s="88"/>
    </row>
    <row r="186" spans="19:19" x14ac:dyDescent="0.35">
      <c r="S186" s="88"/>
    </row>
    <row r="187" spans="19:19" x14ac:dyDescent="0.35">
      <c r="S187" s="88"/>
    </row>
    <row r="188" spans="19:19" x14ac:dyDescent="0.35">
      <c r="S188" s="88"/>
    </row>
    <row r="189" spans="19:19" x14ac:dyDescent="0.35">
      <c r="S189" s="88"/>
    </row>
    <row r="190" spans="19:19" x14ac:dyDescent="0.35">
      <c r="S190" s="88"/>
    </row>
    <row r="191" spans="19:19" x14ac:dyDescent="0.35">
      <c r="S191" s="88"/>
    </row>
    <row r="192" spans="19:19" x14ac:dyDescent="0.35">
      <c r="S192" s="88"/>
    </row>
    <row r="193" spans="19:19" x14ac:dyDescent="0.35">
      <c r="S193" s="88"/>
    </row>
    <row r="194" spans="19:19" x14ac:dyDescent="0.35">
      <c r="S194" s="88"/>
    </row>
    <row r="195" spans="19:19" x14ac:dyDescent="0.35">
      <c r="S195" s="88"/>
    </row>
    <row r="196" spans="19:19" x14ac:dyDescent="0.35">
      <c r="S196" s="88"/>
    </row>
    <row r="197" spans="19:19" x14ac:dyDescent="0.35">
      <c r="S197" s="88"/>
    </row>
    <row r="198" spans="19:19" x14ac:dyDescent="0.35">
      <c r="S198" s="88"/>
    </row>
    <row r="199" spans="19:19" x14ac:dyDescent="0.35">
      <c r="S199" s="88"/>
    </row>
    <row r="200" spans="19:19" x14ac:dyDescent="0.35">
      <c r="S200" s="88"/>
    </row>
    <row r="201" spans="19:19" x14ac:dyDescent="0.35">
      <c r="S201" s="88"/>
    </row>
    <row r="202" spans="19:19" x14ac:dyDescent="0.35">
      <c r="S202" s="88"/>
    </row>
    <row r="203" spans="19:19" x14ac:dyDescent="0.35">
      <c r="S203" s="88"/>
    </row>
    <row r="204" spans="19:19" x14ac:dyDescent="0.35">
      <c r="S204" s="88"/>
    </row>
    <row r="205" spans="19:19" x14ac:dyDescent="0.35">
      <c r="S205" s="88"/>
    </row>
    <row r="206" spans="19:19" x14ac:dyDescent="0.35">
      <c r="S206" s="88"/>
    </row>
    <row r="207" spans="19:19" x14ac:dyDescent="0.35">
      <c r="S207" s="88"/>
    </row>
    <row r="208" spans="19:19" x14ac:dyDescent="0.35">
      <c r="S208" s="88"/>
    </row>
    <row r="209" spans="19:19" x14ac:dyDescent="0.35">
      <c r="S209" s="88"/>
    </row>
    <row r="210" spans="19:19" x14ac:dyDescent="0.35">
      <c r="S210" s="88"/>
    </row>
    <row r="211" spans="19:19" x14ac:dyDescent="0.35">
      <c r="S211" s="88"/>
    </row>
    <row r="212" spans="19:19" x14ac:dyDescent="0.35">
      <c r="S212" s="88"/>
    </row>
    <row r="213" spans="19:19" x14ac:dyDescent="0.35">
      <c r="S213" s="88"/>
    </row>
    <row r="214" spans="19:19" x14ac:dyDescent="0.35">
      <c r="S214" s="88"/>
    </row>
    <row r="215" spans="19:19" x14ac:dyDescent="0.35">
      <c r="S215" s="88"/>
    </row>
    <row r="216" spans="19:19" x14ac:dyDescent="0.35">
      <c r="S216" s="88"/>
    </row>
    <row r="217" spans="19:19" x14ac:dyDescent="0.35">
      <c r="S217" s="88"/>
    </row>
    <row r="218" spans="19:19" x14ac:dyDescent="0.35">
      <c r="S218" s="88"/>
    </row>
    <row r="219" spans="19:19" x14ac:dyDescent="0.35">
      <c r="S219" s="88"/>
    </row>
    <row r="220" spans="19:19" x14ac:dyDescent="0.35">
      <c r="S220" s="88"/>
    </row>
    <row r="221" spans="19:19" x14ac:dyDescent="0.35">
      <c r="S221" s="88"/>
    </row>
    <row r="222" spans="19:19" x14ac:dyDescent="0.35">
      <c r="S222" s="88"/>
    </row>
    <row r="223" spans="19:19" x14ac:dyDescent="0.35">
      <c r="S223" s="88"/>
    </row>
    <row r="224" spans="19:19" x14ac:dyDescent="0.35">
      <c r="S224" s="88"/>
    </row>
    <row r="225" spans="19:19" x14ac:dyDescent="0.35">
      <c r="S225" s="88"/>
    </row>
    <row r="226" spans="19:19" x14ac:dyDescent="0.35">
      <c r="S226" s="88"/>
    </row>
    <row r="227" spans="19:19" x14ac:dyDescent="0.35">
      <c r="S227" s="88"/>
    </row>
    <row r="228" spans="19:19" x14ac:dyDescent="0.35">
      <c r="S228" s="88"/>
    </row>
    <row r="229" spans="19:19" x14ac:dyDescent="0.35">
      <c r="S229" s="88"/>
    </row>
    <row r="230" spans="19:19" x14ac:dyDescent="0.35">
      <c r="S230" s="88"/>
    </row>
    <row r="231" spans="19:19" x14ac:dyDescent="0.35">
      <c r="S231" s="88"/>
    </row>
    <row r="232" spans="19:19" x14ac:dyDescent="0.35">
      <c r="S232" s="88"/>
    </row>
    <row r="233" spans="19:19" x14ac:dyDescent="0.35">
      <c r="S233" s="88"/>
    </row>
    <row r="234" spans="19:19" x14ac:dyDescent="0.35">
      <c r="S234" s="88"/>
    </row>
    <row r="235" spans="19:19" x14ac:dyDescent="0.35">
      <c r="S235" s="88"/>
    </row>
    <row r="236" spans="19:19" x14ac:dyDescent="0.35">
      <c r="S236" s="88"/>
    </row>
    <row r="237" spans="19:19" x14ac:dyDescent="0.35">
      <c r="S237" s="88"/>
    </row>
    <row r="238" spans="19:19" x14ac:dyDescent="0.35">
      <c r="S238" s="88"/>
    </row>
    <row r="239" spans="19:19" x14ac:dyDescent="0.35">
      <c r="S239" s="88"/>
    </row>
    <row r="240" spans="19:19" x14ac:dyDescent="0.35">
      <c r="S240" s="88"/>
    </row>
    <row r="241" spans="19:19" x14ac:dyDescent="0.35">
      <c r="S241" s="88"/>
    </row>
    <row r="242" spans="19:19" x14ac:dyDescent="0.35">
      <c r="S242" s="88"/>
    </row>
    <row r="243" spans="19:19" x14ac:dyDescent="0.35">
      <c r="S243" s="88"/>
    </row>
    <row r="244" spans="19:19" x14ac:dyDescent="0.35">
      <c r="S244" s="88"/>
    </row>
    <row r="245" spans="19:19" x14ac:dyDescent="0.35">
      <c r="S245" s="88"/>
    </row>
    <row r="246" spans="19:19" x14ac:dyDescent="0.35">
      <c r="S246" s="88"/>
    </row>
    <row r="247" spans="19:19" x14ac:dyDescent="0.35">
      <c r="S247" s="88"/>
    </row>
    <row r="248" spans="19:19" x14ac:dyDescent="0.35">
      <c r="S248" s="88"/>
    </row>
    <row r="249" spans="19:19" x14ac:dyDescent="0.35">
      <c r="S249" s="88"/>
    </row>
    <row r="250" spans="19:19" x14ac:dyDescent="0.35">
      <c r="S250" s="88"/>
    </row>
    <row r="251" spans="19:19" x14ac:dyDescent="0.35">
      <c r="S251" s="88"/>
    </row>
    <row r="252" spans="19:19" x14ac:dyDescent="0.35">
      <c r="S252" s="88"/>
    </row>
    <row r="253" spans="19:19" x14ac:dyDescent="0.35">
      <c r="S253" s="88"/>
    </row>
    <row r="254" spans="19:19" x14ac:dyDescent="0.35">
      <c r="S254" s="88"/>
    </row>
    <row r="255" spans="19:19" x14ac:dyDescent="0.35">
      <c r="S255" s="88"/>
    </row>
    <row r="256" spans="19:19" x14ac:dyDescent="0.35">
      <c r="S256" s="88"/>
    </row>
    <row r="257" spans="19:19" x14ac:dyDescent="0.35">
      <c r="S257" s="88"/>
    </row>
    <row r="258" spans="19:19" x14ac:dyDescent="0.35">
      <c r="S258" s="88"/>
    </row>
    <row r="259" spans="19:19" x14ac:dyDescent="0.35">
      <c r="S259" s="88"/>
    </row>
    <row r="260" spans="19:19" x14ac:dyDescent="0.35">
      <c r="S260" s="88"/>
    </row>
    <row r="261" spans="19:19" x14ac:dyDescent="0.35">
      <c r="S261" s="88"/>
    </row>
    <row r="262" spans="19:19" x14ac:dyDescent="0.35">
      <c r="S262" s="88"/>
    </row>
    <row r="263" spans="19:19" x14ac:dyDescent="0.35">
      <c r="S263" s="88"/>
    </row>
    <row r="264" spans="19:19" x14ac:dyDescent="0.35">
      <c r="S264" s="88"/>
    </row>
    <row r="265" spans="19:19" x14ac:dyDescent="0.35">
      <c r="S265" s="88"/>
    </row>
    <row r="266" spans="19:19" x14ac:dyDescent="0.35">
      <c r="S266" s="88"/>
    </row>
    <row r="267" spans="19:19" x14ac:dyDescent="0.35">
      <c r="S267" s="88"/>
    </row>
    <row r="268" spans="19:19" x14ac:dyDescent="0.35">
      <c r="S268" s="88"/>
    </row>
    <row r="269" spans="19:19" x14ac:dyDescent="0.35">
      <c r="S269" s="88"/>
    </row>
    <row r="270" spans="19:19" x14ac:dyDescent="0.35">
      <c r="S270" s="88"/>
    </row>
    <row r="271" spans="19:19" x14ac:dyDescent="0.35">
      <c r="S271" s="88"/>
    </row>
    <row r="272" spans="19:19" x14ac:dyDescent="0.35">
      <c r="S272" s="88"/>
    </row>
    <row r="273" spans="19:19" x14ac:dyDescent="0.35">
      <c r="S273" s="88"/>
    </row>
    <row r="274" spans="19:19" x14ac:dyDescent="0.35">
      <c r="S274" s="88"/>
    </row>
    <row r="275" spans="19:19" x14ac:dyDescent="0.35">
      <c r="S275" s="88"/>
    </row>
    <row r="276" spans="19:19" x14ac:dyDescent="0.35">
      <c r="S276" s="88"/>
    </row>
    <row r="277" spans="19:19" x14ac:dyDescent="0.35">
      <c r="S277" s="88"/>
    </row>
    <row r="278" spans="19:19" x14ac:dyDescent="0.35">
      <c r="S278" s="88"/>
    </row>
    <row r="279" spans="19:19" x14ac:dyDescent="0.35">
      <c r="S279" s="88"/>
    </row>
    <row r="280" spans="19:19" x14ac:dyDescent="0.35">
      <c r="S280" s="88"/>
    </row>
    <row r="281" spans="19:19" x14ac:dyDescent="0.35">
      <c r="S281" s="88"/>
    </row>
    <row r="282" spans="19:19" x14ac:dyDescent="0.35">
      <c r="S282" s="88"/>
    </row>
    <row r="283" spans="19:19" x14ac:dyDescent="0.35">
      <c r="S283" s="88"/>
    </row>
    <row r="284" spans="19:19" x14ac:dyDescent="0.35">
      <c r="S284" s="88"/>
    </row>
    <row r="285" spans="19:19" x14ac:dyDescent="0.35">
      <c r="S285" s="88"/>
    </row>
    <row r="286" spans="19:19" x14ac:dyDescent="0.35">
      <c r="S286" s="88"/>
    </row>
    <row r="287" spans="19:19" x14ac:dyDescent="0.35">
      <c r="S287" s="88"/>
    </row>
    <row r="288" spans="19:19" x14ac:dyDescent="0.35">
      <c r="S288" s="88"/>
    </row>
    <row r="289" spans="19:19" x14ac:dyDescent="0.35">
      <c r="S289" s="88"/>
    </row>
    <row r="290" spans="19:19" x14ac:dyDescent="0.35">
      <c r="S290" s="88"/>
    </row>
    <row r="291" spans="19:19" x14ac:dyDescent="0.35">
      <c r="S291" s="88"/>
    </row>
    <row r="292" spans="19:19" x14ac:dyDescent="0.35">
      <c r="S292" s="88"/>
    </row>
    <row r="293" spans="19:19" x14ac:dyDescent="0.35">
      <c r="S293" s="88"/>
    </row>
    <row r="294" spans="19:19" x14ac:dyDescent="0.35">
      <c r="S294" s="88"/>
    </row>
    <row r="295" spans="19:19" x14ac:dyDescent="0.35">
      <c r="S295" s="88"/>
    </row>
    <row r="296" spans="19:19" x14ac:dyDescent="0.35">
      <c r="S296" s="88"/>
    </row>
    <row r="297" spans="19:19" x14ac:dyDescent="0.35">
      <c r="S297" s="88"/>
    </row>
    <row r="298" spans="19:19" x14ac:dyDescent="0.35">
      <c r="S298" s="88"/>
    </row>
    <row r="299" spans="19:19" x14ac:dyDescent="0.35">
      <c r="S299" s="88"/>
    </row>
    <row r="300" spans="19:19" x14ac:dyDescent="0.35">
      <c r="S300" s="88"/>
    </row>
    <row r="301" spans="19:19" x14ac:dyDescent="0.35">
      <c r="S301" s="88"/>
    </row>
    <row r="302" spans="19:19" x14ac:dyDescent="0.35">
      <c r="S302" s="88"/>
    </row>
    <row r="303" spans="19:19" x14ac:dyDescent="0.35">
      <c r="S303" s="88"/>
    </row>
    <row r="304" spans="19:19" x14ac:dyDescent="0.35">
      <c r="S304" s="88"/>
    </row>
    <row r="305" spans="19:19" x14ac:dyDescent="0.35">
      <c r="S305" s="88"/>
    </row>
    <row r="306" spans="19:19" x14ac:dyDescent="0.35">
      <c r="S306" s="88"/>
    </row>
    <row r="307" spans="19:19" x14ac:dyDescent="0.35">
      <c r="S307" s="88"/>
    </row>
    <row r="308" spans="19:19" x14ac:dyDescent="0.35">
      <c r="S308" s="88"/>
    </row>
    <row r="309" spans="19:19" x14ac:dyDescent="0.35">
      <c r="S309" s="88"/>
    </row>
    <row r="310" spans="19:19" x14ac:dyDescent="0.35">
      <c r="S310" s="88"/>
    </row>
    <row r="311" spans="19:19" x14ac:dyDescent="0.35">
      <c r="S311" s="88"/>
    </row>
    <row r="312" spans="19:19" x14ac:dyDescent="0.35">
      <c r="S312" s="88"/>
    </row>
    <row r="313" spans="19:19" x14ac:dyDescent="0.35">
      <c r="S313" s="88"/>
    </row>
    <row r="314" spans="19:19" x14ac:dyDescent="0.35">
      <c r="S314" s="88"/>
    </row>
    <row r="315" spans="19:19" x14ac:dyDescent="0.35">
      <c r="S315" s="88"/>
    </row>
    <row r="316" spans="19:19" x14ac:dyDescent="0.35">
      <c r="S316" s="88"/>
    </row>
    <row r="317" spans="19:19" x14ac:dyDescent="0.35">
      <c r="S317" s="88"/>
    </row>
    <row r="318" spans="19:19" x14ac:dyDescent="0.35">
      <c r="S318" s="88"/>
    </row>
    <row r="319" spans="19:19" x14ac:dyDescent="0.35">
      <c r="S319" s="88"/>
    </row>
    <row r="320" spans="19:19" x14ac:dyDescent="0.35">
      <c r="S320" s="88"/>
    </row>
  </sheetData>
  <sheetProtection algorithmName="SHA-512" hashValue="vkvFSaLiSfretsc58x+Ulq4/zDSB9iHyIvZ3h5j91bovMmkGg07nwy5X9oooETriY7TbmvvT2ARRgfo7xjYhhA==" saltValue="a1sLpGNN/yU9nVtvBCOSpg==" spinCount="100000" sheet="1" selectLockedCells="1" selectUn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6552-AF0A-4F6F-BB42-6522D2841B24}">
  <dimension ref="B2:LA9"/>
  <sheetViews>
    <sheetView topLeftCell="A10" workbookViewId="0">
      <selection activeCell="T23" sqref="T23"/>
    </sheetView>
  </sheetViews>
  <sheetFormatPr defaultColWidth="9.1796875" defaultRowHeight="14.5" x14ac:dyDescent="0.35"/>
  <cols>
    <col min="1" max="1" width="9.1796875" style="82" customWidth="1"/>
    <col min="2" max="2" width="30.26953125" style="82" bestFit="1" customWidth="1"/>
    <col min="3" max="3" width="3.54296875" style="82" customWidth="1"/>
    <col min="4" max="301" width="6.7265625" style="82" customWidth="1"/>
    <col min="302" max="302" width="9.1796875" style="82" customWidth="1"/>
    <col min="303" max="16384" width="9.1796875" style="82"/>
  </cols>
  <sheetData>
    <row r="2" spans="2:313" x14ac:dyDescent="0.35">
      <c r="B2" s="89" t="str">
        <f>"Planning " &amp;Vragenlijst!D5&amp;" ("&amp;Vragenlijst!D4&amp;")"</f>
        <v>Planning  ()</v>
      </c>
    </row>
    <row r="3" spans="2:313" x14ac:dyDescent="0.35">
      <c r="B3" s="95" t="s">
        <v>87</v>
      </c>
      <c r="D3" s="91">
        <f>Data!S3</f>
        <v>0</v>
      </c>
      <c r="E3" s="91" t="str">
        <f>IF(Data!T3&lt;Data!$O$12,Data!T3,"")</f>
        <v/>
      </c>
      <c r="F3" s="91" t="str">
        <f>IF(Data!U3&lt;Data!$O$12,Data!U3,"")</f>
        <v/>
      </c>
      <c r="G3" s="91" t="str">
        <f>IF(Data!V3&lt;Data!$O$12,Data!V3,"")</f>
        <v/>
      </c>
      <c r="H3" s="91" t="str">
        <f>IF(Data!W3&lt;Data!$O$12,Data!W3,"")</f>
        <v/>
      </c>
      <c r="I3" s="91" t="str">
        <f>IF(Data!X3&lt;Data!$O$12,Data!X3,"")</f>
        <v/>
      </c>
      <c r="J3" s="91" t="str">
        <f>IF(Data!Y3&lt;Data!$O$12,Data!Y3,"")</f>
        <v/>
      </c>
      <c r="K3" s="91" t="str">
        <f>IF(Data!Z3&lt;Data!$O$12,Data!Z3,"")</f>
        <v/>
      </c>
      <c r="L3" s="91" t="str">
        <f>IF(Data!AA3&lt;Data!$O$12,Data!AA3,"")</f>
        <v/>
      </c>
      <c r="M3" s="91" t="str">
        <f>IF(Data!AB3&lt;Data!$O$12,Data!AB3,"")</f>
        <v/>
      </c>
      <c r="N3" s="91" t="str">
        <f>IF(Data!AC3&lt;Data!$O$12,Data!AC3,"")</f>
        <v/>
      </c>
      <c r="O3" s="91" t="str">
        <f>IF(Data!AD3&lt;Data!$O$12,Data!AD3,"")</f>
        <v/>
      </c>
      <c r="P3" s="91" t="str">
        <f>IF(Data!AE3&lt;Data!$O$12,Data!AE3,"")</f>
        <v/>
      </c>
      <c r="Q3" s="91" t="str">
        <f>IF(Data!AF3&lt;Data!$O$12,Data!AF3,"")</f>
        <v/>
      </c>
      <c r="R3" s="91" t="str">
        <f>IF(Data!AG3&lt;Data!$O$12,Data!AG3,"")</f>
        <v/>
      </c>
      <c r="S3" s="91" t="str">
        <f>IF(Data!AH3&lt;Data!$O$12,Data!AH3,"")</f>
        <v/>
      </c>
      <c r="T3" s="91" t="str">
        <f>IF(Data!AI3&lt;Data!$O$12,Data!AI3,"")</f>
        <v/>
      </c>
      <c r="U3" s="91" t="str">
        <f>IF(Data!AJ3&lt;Data!$O$12,Data!AJ3,"")</f>
        <v/>
      </c>
      <c r="V3" s="91" t="str">
        <f>IF(Data!AK3&lt;Data!$O$12,Data!AK3,"")</f>
        <v/>
      </c>
      <c r="W3" s="91" t="str">
        <f>IF(Data!AL3&lt;Data!$O$12,Data!AL3,"")</f>
        <v/>
      </c>
      <c r="X3" s="91" t="str">
        <f>IF(Data!AM3&lt;Data!$O$12,Data!AM3,"")</f>
        <v/>
      </c>
      <c r="Y3" s="91" t="str">
        <f>IF(Data!AN3&lt;Data!$O$12,Data!AN3,"")</f>
        <v/>
      </c>
      <c r="Z3" s="91" t="str">
        <f>IF(Data!AO3&lt;Data!$O$12,Data!AO3,"")</f>
        <v/>
      </c>
      <c r="AA3" s="91" t="str">
        <f>IF(Data!AP3&lt;Data!$O$12,Data!AP3,"")</f>
        <v/>
      </c>
      <c r="AB3" s="91" t="str">
        <f>IF(Data!AQ3&lt;Data!$O$12,Data!AQ3,"")</f>
        <v/>
      </c>
      <c r="AC3" s="91" t="str">
        <f>IF(Data!AR3&lt;Data!$O$12,Data!AR3,"")</f>
        <v/>
      </c>
      <c r="AD3" s="91" t="str">
        <f>IF(Data!AS3&lt;Data!$O$12,Data!AS3,"")</f>
        <v/>
      </c>
      <c r="AE3" s="91" t="str">
        <f>IF(Data!AT3&lt;Data!$O$12,Data!AT3,"")</f>
        <v/>
      </c>
      <c r="AF3" s="91" t="str">
        <f>IF(Data!AU3&lt;Data!$O$12,Data!AU3,"")</f>
        <v/>
      </c>
      <c r="AG3" s="91" t="str">
        <f>IF(Data!AV3&lt;Data!$O$12,Data!AV3,"")</f>
        <v/>
      </c>
      <c r="AH3" s="91" t="str">
        <f>IF(Data!AW3&lt;Data!$O$12,Data!AW3,"")</f>
        <v/>
      </c>
      <c r="AI3" s="91" t="str">
        <f>IF(Data!AX3&lt;Data!$O$12,Data!AX3,"")</f>
        <v/>
      </c>
      <c r="AJ3" s="91" t="str">
        <f>IF(Data!AY3&lt;Data!$O$12,Data!AY3,"")</f>
        <v/>
      </c>
      <c r="AK3" s="91" t="str">
        <f>IF(Data!AZ3&lt;Data!$O$12,Data!AZ3,"")</f>
        <v/>
      </c>
      <c r="AL3" s="91" t="str">
        <f>IF(Data!BA3&lt;Data!$O$12,Data!BA3,"")</f>
        <v/>
      </c>
      <c r="AM3" s="91" t="str">
        <f>IF(Data!BB3&lt;Data!$O$12,Data!BB3,"")</f>
        <v/>
      </c>
      <c r="AN3" s="91" t="str">
        <f>IF(Data!BC3&lt;Data!$O$12,Data!BC3,"")</f>
        <v/>
      </c>
      <c r="AO3" s="91" t="str">
        <f>IF(Data!BD3&lt;Data!$O$12,Data!BD3,"")</f>
        <v/>
      </c>
      <c r="AP3" s="91" t="str">
        <f>IF(Data!BE3&lt;Data!$O$12,Data!BE3,"")</f>
        <v/>
      </c>
      <c r="AQ3" s="91" t="str">
        <f>IF(Data!BF3&lt;Data!$O$12,Data!BF3,"")</f>
        <v/>
      </c>
      <c r="AR3" s="91" t="str">
        <f>IF(Data!BG3&lt;Data!$O$12,Data!BG3,"")</f>
        <v/>
      </c>
      <c r="AS3" s="91" t="str">
        <f>IF(Data!BH3&lt;Data!$O$12,Data!BH3,"")</f>
        <v/>
      </c>
      <c r="AT3" s="91" t="str">
        <f>IF(Data!BI3&lt;Data!$O$12,Data!BI3,"")</f>
        <v/>
      </c>
      <c r="AU3" s="91" t="str">
        <f>IF(Data!BJ3&lt;Data!$O$12,Data!BJ3,"")</f>
        <v/>
      </c>
      <c r="AV3" s="91" t="str">
        <f>IF(Data!BK3&lt;Data!$O$12,Data!BK3,"")</f>
        <v/>
      </c>
      <c r="AW3" s="91" t="str">
        <f>IF(Data!BL3&lt;Data!$O$12,Data!BL3,"")</f>
        <v/>
      </c>
      <c r="AX3" s="91" t="str">
        <f>IF(Data!BM3&lt;Data!$O$12,Data!BM3,"")</f>
        <v/>
      </c>
      <c r="AY3" s="91" t="str">
        <f>IF(Data!BN3&lt;Data!$O$12,Data!BN3,"")</f>
        <v/>
      </c>
      <c r="AZ3" s="91" t="str">
        <f>IF(Data!BO3&lt;Data!$O$12,Data!BO3,"")</f>
        <v/>
      </c>
      <c r="BA3" s="91" t="str">
        <f>IF(Data!BP3&lt;Data!$O$12,Data!BP3,"")</f>
        <v/>
      </c>
      <c r="BB3" s="91" t="str">
        <f>IF(Data!BQ3&lt;Data!$O$12,Data!BQ3,"")</f>
        <v/>
      </c>
      <c r="BC3" s="91" t="str">
        <f>IF(Data!BR3&lt;Data!$O$12,Data!BR3,"")</f>
        <v/>
      </c>
      <c r="BD3" s="91" t="str">
        <f>IF(Data!BS3&lt;Data!$O$12,Data!BS3,"")</f>
        <v/>
      </c>
      <c r="BE3" s="91" t="str">
        <f>IF(Data!BT3&lt;Data!$O$12,Data!BT3,"")</f>
        <v/>
      </c>
      <c r="BF3" s="91" t="str">
        <f>IF(Data!BU3&lt;Data!$O$12,Data!BU3,"")</f>
        <v/>
      </c>
      <c r="BG3" s="91" t="str">
        <f>IF(Data!BV3&lt;Data!$O$12,Data!BV3,"")</f>
        <v/>
      </c>
      <c r="BH3" s="91" t="str">
        <f>IF(Data!BW3&lt;Data!$O$12,Data!BW3,"")</f>
        <v/>
      </c>
      <c r="BI3" s="91" t="str">
        <f>IF(Data!BX3&lt;Data!$O$12,Data!BX3,"")</f>
        <v/>
      </c>
      <c r="BJ3" s="91" t="str">
        <f>IF(Data!BY3&lt;Data!$O$12,Data!BY3,"")</f>
        <v/>
      </c>
      <c r="BK3" s="91" t="str">
        <f>IF(Data!BZ3&lt;Data!$O$12,Data!BZ3,"")</f>
        <v/>
      </c>
      <c r="BL3" s="91" t="str">
        <f>IF(Data!CA3&lt;Data!$O$12,Data!CA3,"")</f>
        <v/>
      </c>
      <c r="BM3" s="91" t="str">
        <f>IF(Data!CB3&lt;Data!$O$12,Data!CB3,"")</f>
        <v/>
      </c>
      <c r="BN3" s="91" t="str">
        <f>IF(Data!CC3&lt;Data!$O$12,Data!CC3,"")</f>
        <v/>
      </c>
      <c r="BO3" s="91" t="str">
        <f>IF(Data!CD3&lt;Data!$O$12,Data!CD3,"")</f>
        <v/>
      </c>
      <c r="BP3" s="91" t="str">
        <f>IF(Data!CE3&lt;Data!$O$12,Data!CE3,"")</f>
        <v/>
      </c>
      <c r="BQ3" s="91" t="str">
        <f>IF(Data!CF3&lt;Data!$O$12,Data!CF3,"")</f>
        <v/>
      </c>
      <c r="BR3" s="91" t="str">
        <f>IF(Data!CG3&lt;Data!$O$12,Data!CG3,"")</f>
        <v/>
      </c>
      <c r="BS3" s="91" t="str">
        <f>IF(Data!CH3&lt;Data!$O$12,Data!CH3,"")</f>
        <v/>
      </c>
      <c r="BT3" s="91" t="str">
        <f>IF(Data!CI3&lt;Data!$O$12,Data!CI3,"")</f>
        <v/>
      </c>
      <c r="BU3" s="91" t="str">
        <f>IF(Data!CJ3&lt;Data!$O$12,Data!CJ3,"")</f>
        <v/>
      </c>
      <c r="BV3" s="91" t="str">
        <f>IF(Data!CK3&lt;Data!$O$12,Data!CK3,"")</f>
        <v/>
      </c>
      <c r="BW3" s="91" t="str">
        <f>IF(Data!CL3&lt;Data!$O$12,Data!CL3,"")</f>
        <v/>
      </c>
      <c r="BX3" s="91" t="str">
        <f>IF(Data!CM3&lt;Data!$O$12,Data!CM3,"")</f>
        <v/>
      </c>
      <c r="BY3" s="91" t="str">
        <f>IF(Data!CN3&lt;Data!$O$12,Data!CN3,"")</f>
        <v/>
      </c>
      <c r="BZ3" s="91" t="str">
        <f>IF(Data!CO3&lt;Data!$O$12,Data!CO3,"")</f>
        <v/>
      </c>
      <c r="CA3" s="91" t="str">
        <f>IF(Data!CP3&lt;Data!$O$12,Data!CP3,"")</f>
        <v/>
      </c>
      <c r="CB3" s="91" t="str">
        <f>IF(Data!CQ3&lt;Data!$O$12,Data!CQ3,"")</f>
        <v/>
      </c>
      <c r="CC3" s="91" t="str">
        <f>IF(Data!CR3&lt;Data!$O$12,Data!CR3,"")</f>
        <v/>
      </c>
      <c r="CD3" s="91" t="str">
        <f>IF(Data!CS3&lt;Data!$O$12,Data!CS3,"")</f>
        <v/>
      </c>
      <c r="CE3" s="91" t="str">
        <f>IF(Data!CT3&lt;Data!$O$12,Data!CT3,"")</f>
        <v/>
      </c>
      <c r="CF3" s="91" t="str">
        <f>IF(Data!CU3&lt;Data!$O$12,Data!CU3,"")</f>
        <v/>
      </c>
      <c r="CG3" s="91" t="str">
        <f>IF(Data!CV3&lt;Data!$O$12,Data!CV3,"")</f>
        <v/>
      </c>
      <c r="CH3" s="91" t="str">
        <f>IF(Data!CW3&lt;Data!$O$12,Data!CW3,"")</f>
        <v/>
      </c>
      <c r="CI3" s="91" t="str">
        <f>IF(Data!CX3&lt;Data!$O$12,Data!CX3,"")</f>
        <v/>
      </c>
      <c r="CJ3" s="91" t="str">
        <f>IF(Data!CY3&lt;Data!$O$12,Data!CY3,"")</f>
        <v/>
      </c>
      <c r="CK3" s="91" t="str">
        <f>IF(Data!CZ3&lt;Data!$O$12,Data!CZ3,"")</f>
        <v/>
      </c>
      <c r="CL3" s="91" t="str">
        <f>IF(Data!DA3&lt;Data!$O$12,Data!DA3,"")</f>
        <v/>
      </c>
      <c r="CM3" s="91" t="str">
        <f>IF(Data!DB3&lt;Data!$O$12,Data!DB3,"")</f>
        <v/>
      </c>
      <c r="CN3" s="91" t="str">
        <f>IF(Data!DC3&lt;Data!$O$12,Data!DC3,"")</f>
        <v/>
      </c>
      <c r="CO3" s="91" t="str">
        <f>IF(Data!DD3&lt;Data!$O$12,Data!DD3,"")</f>
        <v/>
      </c>
      <c r="CP3" s="91" t="str">
        <f>IF(Data!DE3&lt;Data!$O$12,Data!DE3,"")</f>
        <v/>
      </c>
      <c r="CQ3" s="91" t="str">
        <f>IF(Data!DF3&lt;Data!$O$12,Data!DF3,"")</f>
        <v/>
      </c>
      <c r="CR3" s="91" t="str">
        <f>IF(Data!DG3&lt;Data!$O$12,Data!DG3,"")</f>
        <v/>
      </c>
      <c r="CS3" s="91" t="str">
        <f>IF(Data!DH3&lt;Data!$O$12,Data!DH3,"")</f>
        <v/>
      </c>
      <c r="CT3" s="91" t="str">
        <f>IF(Data!DI3&lt;Data!$O$12,Data!DI3,"")</f>
        <v/>
      </c>
      <c r="CU3" s="91" t="str">
        <f>IF(Data!DJ3&lt;Data!$O$12,Data!DJ3,"")</f>
        <v/>
      </c>
      <c r="CV3" s="91" t="str">
        <f>IF(Data!DK3&lt;Data!$O$12,Data!DK3,"")</f>
        <v/>
      </c>
      <c r="CW3" s="91" t="str">
        <f>IF(Data!DL3&lt;Data!$O$12,Data!DL3,"")</f>
        <v/>
      </c>
      <c r="CX3" s="91" t="str">
        <f>IF(Data!DM3&lt;Data!$O$12,Data!DM3,"")</f>
        <v/>
      </c>
      <c r="CY3" s="91" t="str">
        <f>IF(Data!DN3&lt;Data!$O$12,Data!DN3,"")</f>
        <v/>
      </c>
      <c r="CZ3" s="91" t="str">
        <f>IF(Data!DO3&lt;Data!$O$12,Data!DO3,"")</f>
        <v/>
      </c>
      <c r="DA3" s="91" t="str">
        <f>IF(Data!DP3&lt;Data!$O$12,Data!DP3,"")</f>
        <v/>
      </c>
      <c r="DB3" s="91" t="str">
        <f>IF(Data!DQ3&lt;Data!$O$12,Data!DQ3,"")</f>
        <v/>
      </c>
      <c r="DC3" s="91" t="str">
        <f>IF(Data!DR3&lt;Data!$O$12,Data!DR3,"")</f>
        <v/>
      </c>
      <c r="DD3" s="91" t="str">
        <f>IF(Data!DS3&lt;Data!$O$12,Data!DS3,"")</f>
        <v/>
      </c>
      <c r="DE3" s="91" t="str">
        <f>IF(Data!DT3&lt;Data!$O$12,Data!DT3,"")</f>
        <v/>
      </c>
      <c r="DF3" s="91" t="str">
        <f>IF(Data!DU3&lt;Data!$O$12,Data!DU3,"")</f>
        <v/>
      </c>
      <c r="DG3" s="91" t="str">
        <f>IF(Data!DV3&lt;Data!$O$12,Data!DV3,"")</f>
        <v/>
      </c>
      <c r="DH3" s="91" t="str">
        <f>IF(Data!DW3&lt;Data!$O$12,Data!DW3,"")</f>
        <v/>
      </c>
      <c r="DI3" s="91" t="str">
        <f>IF(Data!DX3&lt;Data!$O$12,Data!DX3,"")</f>
        <v/>
      </c>
      <c r="DJ3" s="91" t="str">
        <f>IF(Data!DY3&lt;Data!$O$12,Data!DY3,"")</f>
        <v/>
      </c>
      <c r="DK3" s="91" t="str">
        <f>IF(Data!DZ3&lt;Data!$O$12,Data!DZ3,"")</f>
        <v/>
      </c>
      <c r="DL3" s="91" t="str">
        <f>IF(Data!EA3&lt;Data!$O$12,Data!EA3,"")</f>
        <v/>
      </c>
      <c r="DM3" s="91" t="str">
        <f>IF(Data!EB3&lt;Data!$O$12,Data!EB3,"")</f>
        <v/>
      </c>
      <c r="DN3" s="91" t="str">
        <f>IF(Data!EC3&lt;Data!$O$12,Data!EC3,"")</f>
        <v/>
      </c>
      <c r="DO3" s="91" t="str">
        <f>IF(Data!ED3&lt;Data!$O$12,Data!ED3,"")</f>
        <v/>
      </c>
      <c r="DP3" s="91" t="str">
        <f>IF(Data!EE3&lt;Data!$O$12,Data!EE3,"")</f>
        <v/>
      </c>
      <c r="DQ3" s="91" t="str">
        <f>IF(Data!EF3&lt;Data!$O$12,Data!EF3,"")</f>
        <v/>
      </c>
      <c r="DR3" s="91" t="str">
        <f>IF(Data!EG3&lt;Data!$O$12,Data!EG3,"")</f>
        <v/>
      </c>
      <c r="DS3" s="91" t="str">
        <f>IF(Data!EH3&lt;Data!$O$12,Data!EH3,"")</f>
        <v/>
      </c>
      <c r="DT3" s="91" t="str">
        <f>IF(Data!EI3&lt;Data!$O$12,Data!EI3,"")</f>
        <v/>
      </c>
      <c r="DU3" s="91" t="str">
        <f>IF(Data!EJ3&lt;Data!$O$12,Data!EJ3,"")</f>
        <v/>
      </c>
      <c r="DV3" s="91" t="str">
        <f>IF(Data!EK3&lt;Data!$O$12,Data!EK3,"")</f>
        <v/>
      </c>
      <c r="DW3" s="91" t="str">
        <f>IF(Data!EL3&lt;Data!$O$12,Data!EL3,"")</f>
        <v/>
      </c>
      <c r="DX3" s="91" t="str">
        <f>IF(Data!EM3&lt;Data!$O$12,Data!EM3,"")</f>
        <v/>
      </c>
      <c r="DY3" s="91" t="str">
        <f>IF(Data!EN3&lt;Data!$O$12,Data!EN3,"")</f>
        <v/>
      </c>
      <c r="DZ3" s="91" t="str">
        <f>IF(Data!EO3&lt;Data!$O$12,Data!EO3,"")</f>
        <v/>
      </c>
      <c r="EA3" s="91" t="str">
        <f>IF(Data!EP3&lt;Data!$O$12,Data!EP3,"")</f>
        <v/>
      </c>
      <c r="EB3" s="91" t="str">
        <f>IF(Data!EQ3&lt;Data!$O$12,Data!EQ3,"")</f>
        <v/>
      </c>
      <c r="EC3" s="91" t="str">
        <f>IF(Data!ER3&lt;Data!$O$12,Data!ER3,"")</f>
        <v/>
      </c>
      <c r="ED3" s="91" t="str">
        <f>IF(Data!ES3&lt;Data!$O$12,Data!ES3,"")</f>
        <v/>
      </c>
      <c r="EE3" s="91" t="str">
        <f>IF(Data!ET3&lt;Data!$O$12,Data!ET3,"")</f>
        <v/>
      </c>
      <c r="EF3" s="91" t="str">
        <f>IF(Data!EU3&lt;Data!$O$12,Data!EU3,"")</f>
        <v/>
      </c>
      <c r="EG3" s="91" t="str">
        <f>IF(Data!EV3&lt;Data!$O$12,Data!EV3,"")</f>
        <v/>
      </c>
      <c r="EH3" s="91" t="str">
        <f>IF(Data!EW3&lt;Data!$O$12,Data!EW3,"")</f>
        <v/>
      </c>
      <c r="EI3" s="91" t="str">
        <f>IF(Data!EX3&lt;Data!$O$12,Data!EX3,"")</f>
        <v/>
      </c>
      <c r="EJ3" s="91" t="str">
        <f>IF(Data!EY3&lt;Data!$O$12,Data!EY3,"")</f>
        <v/>
      </c>
      <c r="EK3" s="91" t="str">
        <f>IF(Data!EZ3&lt;Data!$O$12,Data!EZ3,"")</f>
        <v/>
      </c>
      <c r="EL3" s="91" t="str">
        <f>IF(Data!FA3&lt;Data!$O$12,Data!FA3,"")</f>
        <v/>
      </c>
      <c r="EM3" s="91" t="str">
        <f>IF(Data!FB3&lt;Data!$O$12,Data!FB3,"")</f>
        <v/>
      </c>
      <c r="EN3" s="91" t="str">
        <f>IF(Data!FC3&lt;Data!$O$12,Data!FC3,"")</f>
        <v/>
      </c>
      <c r="EO3" s="91" t="str">
        <f>IF(Data!FD3&lt;Data!$O$12,Data!FD3,"")</f>
        <v/>
      </c>
      <c r="EP3" s="91" t="str">
        <f>IF(Data!FE3&lt;Data!$O$12,Data!FE3,"")</f>
        <v/>
      </c>
      <c r="EQ3" s="91" t="str">
        <f>IF(Data!FF3&lt;Data!$O$12,Data!FF3,"")</f>
        <v/>
      </c>
      <c r="ER3" s="91" t="str">
        <f>IF(Data!FG3&lt;Data!$O$12,Data!FG3,"")</f>
        <v/>
      </c>
      <c r="ES3" s="91" t="str">
        <f>IF(Data!FH3&lt;Data!$O$12,Data!FH3,"")</f>
        <v/>
      </c>
      <c r="ET3" s="91" t="str">
        <f>IF(Data!FI3&lt;Data!$O$12,Data!FI3,"")</f>
        <v/>
      </c>
      <c r="EU3" s="91" t="str">
        <f>IF(Data!FJ3&lt;Data!$O$12,Data!FJ3,"")</f>
        <v/>
      </c>
      <c r="EV3" s="91" t="str">
        <f>IF(Data!FK3&lt;Data!$O$12,Data!FK3,"")</f>
        <v/>
      </c>
      <c r="EW3" s="91" t="str">
        <f>IF(Data!FL3&lt;Data!$O$12,Data!FL3,"")</f>
        <v/>
      </c>
      <c r="EX3" s="91" t="str">
        <f>IF(Data!FM3&lt;Data!$O$12,Data!FM3,"")</f>
        <v/>
      </c>
      <c r="EY3" s="91" t="str">
        <f>IF(Data!FN3&lt;Data!$O$12,Data!FN3,"")</f>
        <v/>
      </c>
      <c r="EZ3" s="91" t="str">
        <f>IF(Data!FO3&lt;Data!$O$12,Data!FO3,"")</f>
        <v/>
      </c>
      <c r="FA3" s="91" t="str">
        <f>IF(Data!FP3&lt;Data!$O$12,Data!FP3,"")</f>
        <v/>
      </c>
      <c r="FB3" s="91" t="str">
        <f>IF(Data!FQ3&lt;Data!$O$12,Data!FQ3,"")</f>
        <v/>
      </c>
      <c r="FC3" s="91" t="str">
        <f>IF(Data!FR3&lt;Data!$O$12,Data!FR3,"")</f>
        <v/>
      </c>
      <c r="FD3" s="91" t="str">
        <f>IF(Data!FS3&lt;Data!$O$12,Data!FS3,"")</f>
        <v/>
      </c>
      <c r="FE3" s="91" t="str">
        <f>IF(Data!FT3&lt;Data!$O$12,Data!FT3,"")</f>
        <v/>
      </c>
      <c r="FF3" s="91" t="str">
        <f>IF(Data!FU3&lt;Data!$O$12,Data!FU3,"")</f>
        <v/>
      </c>
      <c r="FG3" s="91" t="str">
        <f>IF(Data!FV3&lt;Data!$O$12,Data!FV3,"")</f>
        <v/>
      </c>
      <c r="FH3" s="91" t="str">
        <f>IF(Data!FW3&lt;Data!$O$12,Data!FW3,"")</f>
        <v/>
      </c>
      <c r="FI3" s="91" t="str">
        <f>IF(Data!FX3&lt;Data!$O$12,Data!FX3,"")</f>
        <v/>
      </c>
      <c r="FJ3" s="91" t="str">
        <f>IF(Data!FY3&lt;Data!$O$12,Data!FY3,"")</f>
        <v/>
      </c>
      <c r="FK3" s="91" t="str">
        <f>IF(Data!FZ3&lt;Data!$O$12,Data!FZ3,"")</f>
        <v/>
      </c>
      <c r="FL3" s="91" t="str">
        <f>IF(Data!GA3&lt;Data!$O$12,Data!GA3,"")</f>
        <v/>
      </c>
      <c r="FM3" s="91" t="str">
        <f>IF(Data!GB3&lt;Data!$O$12,Data!GB3,"")</f>
        <v/>
      </c>
      <c r="FN3" s="91" t="str">
        <f>IF(Data!GC3&lt;Data!$O$12,Data!GC3,"")</f>
        <v/>
      </c>
      <c r="FO3" s="91" t="str">
        <f>IF(Data!GD3&lt;Data!$O$12,Data!GD3,"")</f>
        <v/>
      </c>
      <c r="FP3" s="91" t="str">
        <f>IF(Data!GE3&lt;Data!$O$12,Data!GE3,"")</f>
        <v/>
      </c>
      <c r="FQ3" s="91" t="str">
        <f>IF(Data!GF3&lt;Data!$O$12,Data!GF3,"")</f>
        <v/>
      </c>
      <c r="FR3" s="91" t="str">
        <f>IF(Data!GG3&lt;Data!$O$12,Data!GG3,"")</f>
        <v/>
      </c>
      <c r="FS3" s="91" t="str">
        <f>IF(Data!GH3&lt;Data!$O$12,Data!GH3,"")</f>
        <v/>
      </c>
      <c r="FT3" s="91" t="str">
        <f>IF(Data!GI3&lt;Data!$O$12,Data!GI3,"")</f>
        <v/>
      </c>
      <c r="FU3" s="91" t="str">
        <f>IF(Data!GJ3&lt;Data!$O$12,Data!GJ3,"")</f>
        <v/>
      </c>
      <c r="FV3" s="91" t="str">
        <f>IF(Data!GK3&lt;Data!$O$12,Data!GK3,"")</f>
        <v/>
      </c>
      <c r="FW3" s="91" t="str">
        <f>IF(Data!GL3&lt;Data!$O$12,Data!GL3,"")</f>
        <v/>
      </c>
      <c r="FX3" s="91" t="str">
        <f>IF(Data!GM3&lt;Data!$O$12,Data!GM3,"")</f>
        <v/>
      </c>
      <c r="FY3" s="91" t="str">
        <f>IF(Data!GN3&lt;Data!$O$12,Data!GN3,"")</f>
        <v/>
      </c>
      <c r="FZ3" s="91" t="str">
        <f>IF(Data!GO3&lt;Data!$O$12,Data!GO3,"")</f>
        <v/>
      </c>
      <c r="GA3" s="91" t="str">
        <f>IF(Data!GP3&lt;Data!$O$12,Data!GP3,"")</f>
        <v/>
      </c>
      <c r="GB3" s="91" t="str">
        <f>IF(Data!GQ3&lt;Data!$O$12,Data!GQ3,"")</f>
        <v/>
      </c>
      <c r="GC3" s="91" t="str">
        <f>IF(Data!GR3&lt;Data!$O$12,Data!GR3,"")</f>
        <v/>
      </c>
      <c r="GD3" s="91" t="str">
        <f>IF(Data!GS3&lt;Data!$O$12,Data!GS3,"")</f>
        <v/>
      </c>
      <c r="GE3" s="91" t="str">
        <f>IF(Data!GT3&lt;Data!$O$12,Data!GT3,"")</f>
        <v/>
      </c>
      <c r="GF3" s="91" t="str">
        <f>IF(Data!GU3&lt;Data!$O$12,Data!GU3,"")</f>
        <v/>
      </c>
      <c r="GG3" s="91" t="str">
        <f>IF(Data!GV3&lt;Data!$O$12,Data!GV3,"")</f>
        <v/>
      </c>
      <c r="GH3" s="91" t="str">
        <f>IF(Data!GW3&lt;Data!$O$12,Data!GW3,"")</f>
        <v/>
      </c>
      <c r="GI3" s="91" t="str">
        <f>IF(Data!GX3&lt;Data!$O$12,Data!GX3,"")</f>
        <v/>
      </c>
      <c r="GJ3" s="91" t="str">
        <f>IF(Data!GY3&lt;Data!$O$12,Data!GY3,"")</f>
        <v/>
      </c>
      <c r="GK3" s="91" t="str">
        <f>IF(Data!GZ3&lt;Data!$O$12,Data!GZ3,"")</f>
        <v/>
      </c>
      <c r="GL3" s="91" t="str">
        <f>IF(Data!HA3&lt;Data!$O$12,Data!HA3,"")</f>
        <v/>
      </c>
      <c r="GM3" s="91" t="str">
        <f>IF(Data!HB3&lt;Data!$O$12,Data!HB3,"")</f>
        <v/>
      </c>
      <c r="GN3" s="91" t="str">
        <f>IF(Data!HC3&lt;Data!$O$12,Data!HC3,"")</f>
        <v/>
      </c>
      <c r="GO3" s="91" t="str">
        <f>IF(Data!HD3&lt;Data!$O$12,Data!HD3,"")</f>
        <v/>
      </c>
      <c r="GP3" s="91" t="str">
        <f>IF(Data!HE3&lt;Data!$O$12,Data!HE3,"")</f>
        <v/>
      </c>
      <c r="GQ3" s="91" t="str">
        <f>IF(Data!HF3&lt;Data!$O$12,Data!HF3,"")</f>
        <v/>
      </c>
      <c r="GR3" s="91" t="str">
        <f>IF(Data!HG3&lt;Data!$O$12,Data!HG3,"")</f>
        <v/>
      </c>
      <c r="GS3" s="91" t="str">
        <f>IF(Data!HH3&lt;Data!$O$12,Data!HH3,"")</f>
        <v/>
      </c>
      <c r="GT3" s="91" t="str">
        <f>IF(Data!HI3&lt;Data!$O$12,Data!HI3,"")</f>
        <v/>
      </c>
      <c r="GU3" s="91" t="str">
        <f>IF(Data!HJ3&lt;Data!$O$12,Data!HJ3,"")</f>
        <v/>
      </c>
      <c r="GV3" s="91" t="str">
        <f>IF(Data!HK3&lt;Data!$O$12,Data!HK3,"")</f>
        <v/>
      </c>
      <c r="GW3" s="91" t="str">
        <f>IF(Data!HL3&lt;Data!$O$12,Data!HL3,"")</f>
        <v/>
      </c>
      <c r="GX3" s="91" t="str">
        <f>IF(Data!HM3&lt;Data!$O$12,Data!HM3,"")</f>
        <v/>
      </c>
      <c r="GY3" s="91" t="str">
        <f>IF(Data!HN3&lt;Data!$O$12,Data!HN3,"")</f>
        <v/>
      </c>
      <c r="GZ3" s="91" t="str">
        <f>IF(Data!HO3&lt;Data!$O$12,Data!HO3,"")</f>
        <v/>
      </c>
      <c r="HA3" s="91" t="str">
        <f>IF(Data!HP3&lt;Data!$O$12,Data!HP3,"")</f>
        <v/>
      </c>
      <c r="HB3" s="91" t="str">
        <f>IF(Data!HQ3&lt;Data!$O$12,Data!HQ3,"")</f>
        <v/>
      </c>
      <c r="HC3" s="91" t="str">
        <f>IF(Data!HR3&lt;Data!$O$12,Data!HR3,"")</f>
        <v/>
      </c>
      <c r="HD3" s="91" t="str">
        <f>IF(Data!HS3&lt;Data!$O$12,Data!HS3,"")</f>
        <v/>
      </c>
      <c r="HE3" s="91" t="str">
        <f>IF(Data!HT3&lt;Data!$O$12,Data!HT3,"")</f>
        <v/>
      </c>
      <c r="HF3" s="91" t="str">
        <f>IF(Data!HU3&lt;Data!$O$12,Data!HU3,"")</f>
        <v/>
      </c>
      <c r="HG3" s="91" t="str">
        <f>IF(Data!HV3&lt;Data!$O$12,Data!HV3,"")</f>
        <v/>
      </c>
      <c r="HH3" s="91" t="str">
        <f>IF(Data!HW3&lt;Data!$O$12,Data!HW3,"")</f>
        <v/>
      </c>
      <c r="HI3" s="91" t="str">
        <f>IF(Data!HX3&lt;Data!$O$12,Data!HX3,"")</f>
        <v/>
      </c>
      <c r="HJ3" s="91" t="str">
        <f>IF(Data!HY3&lt;Data!$O$12,Data!HY3,"")</f>
        <v/>
      </c>
      <c r="HK3" s="91" t="str">
        <f>IF(Data!HZ3&lt;Data!$O$12,Data!HZ3,"")</f>
        <v/>
      </c>
      <c r="HL3" s="91" t="str">
        <f>IF(Data!IA3&lt;Data!$O$12,Data!IA3,"")</f>
        <v/>
      </c>
      <c r="HM3" s="91" t="str">
        <f>IF(Data!IB3&lt;Data!$O$12,Data!IB3,"")</f>
        <v/>
      </c>
      <c r="HN3" s="91" t="str">
        <f>IF(Data!IC3&lt;Data!$O$12,Data!IC3,"")</f>
        <v/>
      </c>
      <c r="HO3" s="91" t="str">
        <f>IF(Data!ID3&lt;Data!$O$12,Data!ID3,"")</f>
        <v/>
      </c>
      <c r="HP3" s="91" t="str">
        <f>IF(Data!IE3&lt;Data!$O$12,Data!IE3,"")</f>
        <v/>
      </c>
      <c r="HQ3" s="91" t="str">
        <f>IF(Data!IF3&lt;Data!$O$12,Data!IF3,"")</f>
        <v/>
      </c>
      <c r="HR3" s="91" t="str">
        <f>IF(Data!IG3&lt;Data!$O$12,Data!IG3,"")</f>
        <v/>
      </c>
      <c r="HS3" s="91" t="str">
        <f>IF(Data!IH3&lt;Data!$O$12,Data!IH3,"")</f>
        <v/>
      </c>
      <c r="HT3" s="91" t="str">
        <f>IF(Data!II3&lt;Data!$O$12,Data!II3,"")</f>
        <v/>
      </c>
      <c r="HU3" s="91" t="str">
        <f>IF(Data!IJ3&lt;Data!$O$12,Data!IJ3,"")</f>
        <v/>
      </c>
      <c r="HV3" s="91" t="str">
        <f>IF(Data!IK3&lt;Data!$O$12,Data!IK3,"")</f>
        <v/>
      </c>
      <c r="HW3" s="91" t="str">
        <f>IF(Data!IL3&lt;Data!$O$12,Data!IL3,"")</f>
        <v/>
      </c>
      <c r="HX3" s="91" t="str">
        <f>IF(Data!IM3&lt;Data!$O$12,Data!IM3,"")</f>
        <v/>
      </c>
      <c r="HY3" s="91" t="str">
        <f>IF(Data!IN3&lt;Data!$O$12,Data!IN3,"")</f>
        <v/>
      </c>
      <c r="HZ3" s="91" t="str">
        <f>IF(Data!IO3&lt;Data!$O$12,Data!IO3,"")</f>
        <v/>
      </c>
      <c r="IA3" s="91" t="str">
        <f>IF(Data!IP3&lt;Data!$O$12,Data!IP3,"")</f>
        <v/>
      </c>
      <c r="IB3" s="91" t="str">
        <f>IF(Data!IQ3&lt;Data!$O$12,Data!IQ3,"")</f>
        <v/>
      </c>
      <c r="IC3" s="91" t="str">
        <f>IF(Data!IR3&lt;Data!$O$12,Data!IR3,"")</f>
        <v/>
      </c>
      <c r="ID3" s="91" t="str">
        <f>IF(Data!IS3&lt;Data!$O$12,Data!IS3,"")</f>
        <v/>
      </c>
      <c r="IE3" s="91" t="str">
        <f>IF(Data!IT3&lt;Data!$O$12,Data!IT3,"")</f>
        <v/>
      </c>
      <c r="IF3" s="91" t="str">
        <f>IF(Data!IU3&lt;Data!$O$12,Data!IU3,"")</f>
        <v/>
      </c>
      <c r="IG3" s="91" t="str">
        <f>IF(Data!IV3&lt;Data!$O$12,Data!IV3,"")</f>
        <v/>
      </c>
      <c r="IH3" s="91" t="str">
        <f>IF(Data!IW3&lt;Data!$O$12,Data!IW3,"")</f>
        <v/>
      </c>
      <c r="II3" s="91" t="str">
        <f>IF(Data!IX3&lt;Data!$O$12,Data!IX3,"")</f>
        <v/>
      </c>
      <c r="IJ3" s="91" t="str">
        <f>IF(Data!IY3&lt;Data!$O$12,Data!IY3,"")</f>
        <v/>
      </c>
      <c r="IK3" s="91" t="str">
        <f>IF(Data!IZ3&lt;Data!$O$12,Data!IZ3,"")</f>
        <v/>
      </c>
      <c r="IL3" s="91" t="str">
        <f>IF(Data!JA3&lt;Data!$O$12,Data!JA3,"")</f>
        <v/>
      </c>
      <c r="IM3" s="91" t="str">
        <f>IF(Data!JB3&lt;Data!$O$12,Data!JB3,"")</f>
        <v/>
      </c>
      <c r="IN3" s="91" t="str">
        <f>IF(Data!JC3&lt;Data!$O$12,Data!JC3,"")</f>
        <v/>
      </c>
      <c r="IO3" s="91" t="str">
        <f>IF(Data!JD3&lt;Data!$O$12,Data!JD3,"")</f>
        <v/>
      </c>
      <c r="IP3" s="91" t="str">
        <f>IF(Data!JE3&lt;Data!$O$12,Data!JE3,"")</f>
        <v/>
      </c>
      <c r="IQ3" s="91" t="str">
        <f>IF(Data!JF3&lt;Data!$O$12,Data!JF3,"")</f>
        <v/>
      </c>
      <c r="IR3" s="91" t="str">
        <f>IF(Data!JG3&lt;Data!$O$12,Data!JG3,"")</f>
        <v/>
      </c>
      <c r="IS3" s="91" t="str">
        <f>IF(Data!JH3&lt;Data!$O$12,Data!JH3,"")</f>
        <v/>
      </c>
      <c r="IT3" s="91" t="str">
        <f>IF(Data!JI3&lt;Data!$O$12,Data!JI3,"")</f>
        <v/>
      </c>
      <c r="IU3" s="91" t="str">
        <f>IF(Data!JJ3&lt;Data!$O$12,Data!JJ3,"")</f>
        <v/>
      </c>
      <c r="IV3" s="91" t="str">
        <f>IF(Data!JK3&lt;Data!$O$12,Data!JK3,"")</f>
        <v/>
      </c>
      <c r="IW3" s="91" t="str">
        <f>IF(Data!JL3&lt;Data!$O$12,Data!JL3,"")</f>
        <v/>
      </c>
      <c r="IX3" s="91" t="str">
        <f>IF(Data!JM3&lt;Data!$O$12,Data!JM3,"")</f>
        <v/>
      </c>
      <c r="IY3" s="91" t="str">
        <f>IF(Data!JN3&lt;Data!$O$12,Data!JN3,"")</f>
        <v/>
      </c>
      <c r="IZ3" s="91" t="str">
        <f>IF(Data!JO3&lt;Data!$O$12,Data!JO3,"")</f>
        <v/>
      </c>
      <c r="JA3" s="91" t="str">
        <f>IF(Data!JP3&lt;Data!$O$12,Data!JP3,"")</f>
        <v/>
      </c>
      <c r="JB3" s="91" t="str">
        <f>IF(Data!JQ3&lt;Data!$O$12,Data!JQ3,"")</f>
        <v/>
      </c>
      <c r="JC3" s="91" t="str">
        <f>IF(Data!JR3&lt;Data!$O$12,Data!JR3,"")</f>
        <v/>
      </c>
      <c r="JD3" s="91" t="str">
        <f>IF(Data!JS3&lt;Data!$O$12,Data!JS3,"")</f>
        <v/>
      </c>
      <c r="JE3" s="91" t="str">
        <f>IF(Data!JT3&lt;Data!$O$12,Data!JT3,"")</f>
        <v/>
      </c>
      <c r="JF3" s="91" t="str">
        <f>IF(Data!JU3&lt;Data!$O$12,Data!JU3,"")</f>
        <v/>
      </c>
      <c r="JG3" s="91" t="str">
        <f>IF(Data!JV3&lt;Data!$O$12,Data!JV3,"")</f>
        <v/>
      </c>
      <c r="JH3" s="91" t="str">
        <f>IF(Data!JW3&lt;Data!$O$12,Data!JW3,"")</f>
        <v/>
      </c>
      <c r="JI3" s="91" t="str">
        <f>IF(Data!JX3&lt;Data!$O$12,Data!JX3,"")</f>
        <v/>
      </c>
      <c r="JJ3" s="91" t="str">
        <f>IF(Data!JY3&lt;Data!$O$12,Data!JY3,"")</f>
        <v/>
      </c>
      <c r="JK3" s="91" t="str">
        <f>IF(Data!JZ3&lt;Data!$O$12,Data!JZ3,"")</f>
        <v/>
      </c>
      <c r="JL3" s="91" t="str">
        <f>IF(Data!KA3&lt;Data!$O$12,Data!KA3,"")</f>
        <v/>
      </c>
      <c r="JM3" s="91" t="str">
        <f>IF(Data!KB3&lt;Data!$O$12,Data!KB3,"")</f>
        <v/>
      </c>
      <c r="JN3" s="91" t="str">
        <f>IF(Data!KC3&lt;Data!$O$12,Data!KC3,"")</f>
        <v/>
      </c>
      <c r="JO3" s="91" t="str">
        <f>IF(Data!KD3&lt;Data!$O$12,Data!KD3,"")</f>
        <v/>
      </c>
      <c r="JP3" s="91" t="str">
        <f>IF(Data!KE3&lt;Data!$O$12,Data!KE3,"")</f>
        <v/>
      </c>
      <c r="JQ3" s="91" t="str">
        <f>IF(Data!KF3&lt;Data!$O$12,Data!KF3,"")</f>
        <v/>
      </c>
      <c r="JR3" s="91" t="str">
        <f>IF(Data!KG3&lt;Data!$O$12,Data!KG3,"")</f>
        <v/>
      </c>
      <c r="JS3" s="91" t="str">
        <f>IF(Data!KH3&lt;Data!$O$12,Data!KH3,"")</f>
        <v/>
      </c>
      <c r="JT3" s="91" t="str">
        <f>IF(Data!KI3&lt;Data!$O$12,Data!KI3,"")</f>
        <v/>
      </c>
      <c r="JU3" s="91" t="str">
        <f>IF(Data!KJ3&lt;Data!$O$12,Data!KJ3,"")</f>
        <v/>
      </c>
      <c r="JV3" s="91" t="str">
        <f>IF(Data!KK3&lt;Data!$O$12,Data!KK3,"")</f>
        <v/>
      </c>
      <c r="JW3" s="91" t="str">
        <f>IF(Data!KL3&lt;Data!$O$12,Data!KL3,"")</f>
        <v/>
      </c>
      <c r="JX3" s="91" t="str">
        <f>IF(Data!KM3&lt;Data!$O$12,Data!KM3,"")</f>
        <v/>
      </c>
      <c r="JY3" s="91" t="str">
        <f>IF(Data!KN3&lt;Data!$O$12,Data!KN3,"")</f>
        <v/>
      </c>
      <c r="JZ3" s="91" t="str">
        <f>IF(Data!KO3&lt;Data!$O$12,Data!KO3,"")</f>
        <v/>
      </c>
      <c r="KA3" s="91" t="str">
        <f>IF(Data!KP3&lt;Data!$O$12,Data!KP3,"")</f>
        <v/>
      </c>
      <c r="KB3" s="91" t="str">
        <f>IF(Data!KQ3&lt;Data!$O$12,Data!KQ3,"")</f>
        <v/>
      </c>
      <c r="KC3" s="91" t="str">
        <f>IF(Data!KR3&lt;Data!$O$12,Data!KR3,"")</f>
        <v/>
      </c>
      <c r="KD3" s="91" t="str">
        <f>IF(Data!KS3&lt;Data!$O$12,Data!KS3,"")</f>
        <v/>
      </c>
      <c r="KE3" s="91" t="str">
        <f>IF(Data!KT3&lt;Data!$O$12,Data!KT3,"")</f>
        <v/>
      </c>
      <c r="KF3" s="91" t="str">
        <f>IF(Data!KU3&lt;Data!$O$12,Data!KU3,"")</f>
        <v/>
      </c>
      <c r="KG3" s="91" t="str">
        <f>IF(Data!KV3&lt;Data!$O$12,Data!KV3,"")</f>
        <v/>
      </c>
      <c r="KH3" s="91" t="str">
        <f>IF(Data!KW3&lt;Data!$O$12,Data!KW3,"")</f>
        <v/>
      </c>
      <c r="KI3" s="91" t="str">
        <f>IF(Data!KX3&lt;Data!$O$12,Data!KX3,"")</f>
        <v/>
      </c>
      <c r="KJ3" s="91" t="str">
        <f>IF(Data!KY3&lt;Data!$O$12,Data!KY3,"")</f>
        <v/>
      </c>
      <c r="KK3" s="91" t="str">
        <f>IF(Data!KZ3&lt;Data!$O$12,Data!KZ3,"")</f>
        <v/>
      </c>
      <c r="KL3" s="91" t="str">
        <f>IF(Data!LA3&lt;Data!$O$12,Data!LA3,"")</f>
        <v/>
      </c>
      <c r="KM3" s="91" t="str">
        <f>IF(Data!LB3&lt;Data!$O$12,Data!LB3,"")</f>
        <v/>
      </c>
      <c r="KN3" s="91" t="str">
        <f>IF(Data!LC3&lt;Data!$O$12,Data!LC3,"")</f>
        <v/>
      </c>
      <c r="KO3" s="91" t="str">
        <f>IF(Data!LD3&lt;Data!$O$12,Data!LD3,"")</f>
        <v/>
      </c>
      <c r="KP3" s="90"/>
      <c r="KQ3" s="90"/>
      <c r="KR3" s="90"/>
      <c r="KS3" s="90"/>
      <c r="KT3" s="90"/>
      <c r="KU3" s="90"/>
      <c r="KV3" s="90"/>
      <c r="KW3" s="90"/>
      <c r="KX3" s="90"/>
      <c r="KY3" s="90"/>
      <c r="KZ3" s="90"/>
      <c r="LA3" s="90"/>
    </row>
    <row r="4" spans="2:313" x14ac:dyDescent="0.35">
      <c r="B4" s="82" t="str">
        <f>Data!N3</f>
        <v>Stap 1 - Voorfase</v>
      </c>
    </row>
    <row r="5" spans="2:313" x14ac:dyDescent="0.35">
      <c r="B5" s="82" t="str">
        <f>Data!N4</f>
        <v>Stap 2 - Contractueel</v>
      </c>
    </row>
    <row r="6" spans="2:313" x14ac:dyDescent="0.35">
      <c r="B6" s="82" t="str">
        <f>Data!N5</f>
        <v>Stap 3 - Ruimtelijke procedure(s)</v>
      </c>
    </row>
    <row r="7" spans="2:313" x14ac:dyDescent="0.35">
      <c r="B7" s="82" t="str">
        <f>Data!N6</f>
        <v>Stap 4 - Contracteren bouwende partij</v>
      </c>
    </row>
    <row r="8" spans="2:313" x14ac:dyDescent="0.35">
      <c r="B8" s="82" t="str">
        <f>Data!N7</f>
        <v>Stap 5 - Omgevingsvergunning</v>
      </c>
    </row>
    <row r="9" spans="2:313" x14ac:dyDescent="0.35">
      <c r="B9" s="82" t="str">
        <f>Data!N8</f>
        <v>Stap 6 - Realisatie/planning</v>
      </c>
    </row>
  </sheetData>
  <sheetProtection algorithmName="SHA-512" hashValue="trGYKA1JT0zPTNUBpVTmsBE1Ls9NCr6eSikA3moRT/1cS/v3prq+4HCl0ymnYnb+Eo6+rOLOOFk0ZfBzf1j3bA==" saltValue="dd4wfEKDMaeUJ8B8ycVecQ==" spinCount="100000" sheet="1" selectLockedCells="1" selectUnlockedCells="1"/>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2" id="{214F77A9-99AE-43B9-9D8E-2A411338F68D}">
            <xm:f>AND(D$3&gt;=Data!$O3,D$3&lt;Data!$P3)</xm:f>
            <x14:dxf>
              <fill>
                <patternFill>
                  <bgColor rgb="FF8FCAE7"/>
                </patternFill>
              </fill>
            </x14:dxf>
          </x14:cfRule>
          <xm:sqref>D4:KO9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q 0 k u X C 6 f b e W k A A A A 9 g A A A B I A H A B D b 2 5 m a W c v U G F j a 2 F n Z S 5 4 b W w g o h g A K K A U A A A A A A A A A A A A A A A A A A A A A A A A A A A A h Y 8 x D o I w G I W v Q r r T l q r R k J 8 y u I I x M T G u T a n Q C M X Q Y r m b g 0 f y C m I U d X N 8 3 / u G 9 + 7 X G 6 R D U w c X 1 V n d m g R F m K J A G d k W 2 p Q J 6 t 0 x X K G U w 1 b I k y h V M M r G x o M t E l Q 5 d 4 4 J 8 d 5 j P 8 N t V x J G a U Q O e b a T l W o E + s j 6 v x x q Y 5 0 w U i E O + 9 c Y z n C 0 o H j O l p g C m S D k 2 n w F N u 5 9 t j 8 Q 1 n 3 t + k 5 x U 4 e b D M g U g b w / 8 A d Q S w M E F A A C A A g A q 0 k u 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t J L l w o i k e 4 D g A A A B E A A A A T A B w A R m 9 y b X V s Y X M v U 2 V j d G l v b j E u b S C i G A A o o B Q A A A A A A A A A A A A A A A A A A A A A A A A A A A A r T k 0 u y c z P U w i G 0 I b W A F B L A Q I t A B Q A A g A I A K t J L l w u n 2 3 l p A A A A P Y A A A A S A A A A A A A A A A A A A A A A A A A A A A B D b 2 5 m a W c v U G F j a 2 F n Z S 5 4 b W x Q S w E C L Q A U A A I A C A C r S S 5 c D 8 r p q 6 Q A A A D p A A A A E w A A A A A A A A A A A A A A A A D w A A A A W 0 N v b n R l b n R f V H l w Z X N d L n h t b F B L A Q I t A B Q A A g A I A K t J L 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x S b T p d k W n Q I I z i t 1 O k l E 7 A A A A A A I A A A A A A B B m A A A A A Q A A I A A A A G o M p o Y 9 j A O w t 9 Y S I m r S a j t J P E 1 S 6 k 2 y Q c F i W A C M O m l g A A A A A A 6 A A A A A A g A A I A A A A L K K J W O V H / G 7 H / s Q Z i 0 u P D O q + W M D a b G z H C q + T g 6 2 9 a x g U A A A A O / c w h v B y 4 W V S M w A i E 6 N / 4 H F 4 e A d y c n E d 7 F z d 2 l M V B Z B G + O 2 6 v O j U P 3 y H d F H 5 1 U q b x b C 1 u h B H 7 K R o 2 3 x S V t r 8 k p V M l U R l i W b O c a a l x Z a s 3 y M Q A A A A E e A W m n i Q 9 B x 8 v r n N S D G v j b d n x N Z 2 d / K 9 C p 7 N / 7 u L K 0 1 v a R 3 X R V F L U 7 Z F x X F q 7 T Q Y V 3 v N 7 d n U d S / V k p K n Q k + l z 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8F73524896AE74887C12FE5F3DDBE99" ma:contentTypeVersion="2" ma:contentTypeDescription="Een nieuw document maken." ma:contentTypeScope="" ma:versionID="178456f9bed0adb4f974b601b3f4d2d3">
  <xsd:schema xmlns:xsd="http://www.w3.org/2001/XMLSchema" xmlns:xs="http://www.w3.org/2001/XMLSchema" xmlns:p="http://schemas.microsoft.com/office/2006/metadata/properties" xmlns:ns2="a18b7329-24fc-4081-867c-b60752f51f5e" targetNamespace="http://schemas.microsoft.com/office/2006/metadata/properties" ma:root="true" ma:fieldsID="d409beadae918d4a769b820c54f0a887" ns2:_="">
    <xsd:import namespace="a18b7329-24fc-4081-867c-b60752f51f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b7329-24fc-4081-867c-b60752f51f5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1DADAE-CA82-45D4-85ED-27200C895C67}">
  <ds:schemaRefs>
    <ds:schemaRef ds:uri="http://schemas.microsoft.com/DataMashup"/>
  </ds:schemaRefs>
</ds:datastoreItem>
</file>

<file path=customXml/itemProps2.xml><?xml version="1.0" encoding="utf-8"?>
<ds:datastoreItem xmlns:ds="http://schemas.openxmlformats.org/officeDocument/2006/customXml" ds:itemID="{D9758552-02D7-4337-9505-F46EDC38A37D}"/>
</file>

<file path=customXml/itemProps3.xml><?xml version="1.0" encoding="utf-8"?>
<ds:datastoreItem xmlns:ds="http://schemas.openxmlformats.org/officeDocument/2006/customXml" ds:itemID="{9EA0792E-8B2D-4B64-AE45-9218D1FCFF05}"/>
</file>

<file path=customXml/itemProps4.xml><?xml version="1.0" encoding="utf-8"?>
<ds:datastoreItem xmlns:ds="http://schemas.openxmlformats.org/officeDocument/2006/customXml" ds:itemID="{286C81AF-4B47-42AA-A107-E76BD4D23EB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Vragenlijst</vt:lpstr>
      <vt:lpstr>Data</vt:lpstr>
      <vt:lpstr>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Jody Bakker</dc:creator>
  <cp:lastModifiedBy>Laura de Niet</cp:lastModifiedBy>
  <dcterms:created xsi:type="dcterms:W3CDTF">2025-05-27T15:52:53Z</dcterms:created>
  <dcterms:modified xsi:type="dcterms:W3CDTF">2026-07-07T14:14:44Z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0x01010058F73524896AE74887C12FE5F3DDBE99</vt:lpwstr>
  </property>
</Properties>
</file>