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0B6FD02-94AE-4B05-A3BD-439D37E9A220}" xr6:coauthVersionLast="47" xr6:coauthVersionMax="47" xr10:uidLastSave="{00000000-0000-0000-0000-000000000000}"/>
  <workbookProtection workbookAlgorithmName="SHA-512" workbookHashValue="Qp1+g7pFJF0WltAtdMRR3irsColFdaMIkQrskNwxWDdBfizcJvz/vrn6KPpTE6MeGw6iWt5QHCaKZ4MC8g+y2A==" workbookSaltValue="RYAML+OwX8RqrvA1xCTwrw==" workbookSpinCount="100000" lockStructure="1"/>
  <bookViews>
    <workbookView xWindow="-120" yWindow="-120" windowWidth="29040" windowHeight="17640" tabRatio="948" xr2:uid="{227D24AF-800C-4AE3-82B3-349A6B167E7F}"/>
  </bookViews>
  <sheets>
    <sheet name="Leeswijzer" sheetId="1" r:id="rId1"/>
    <sheet name="S1 NIKI-producten" sheetId="9" r:id="rId2"/>
    <sheet name="S2 Def Referentie" sheetId="24" r:id="rId3"/>
    <sheet name="S3 Grenzen NIKI" sheetId="16" r:id="rId4"/>
    <sheet name="S3 Grenzen Ref 1" sheetId="35" r:id="rId5"/>
    <sheet name="S3 Grenzen Ref 2" sheetId="42" r:id="rId6"/>
    <sheet name="S3 Grenzen Ref 3" sheetId="43" r:id="rId7"/>
    <sheet name="S4 MEB NIKI" sheetId="5" r:id="rId8"/>
    <sheet name="S4 MEB Ref 1" sheetId="36" r:id="rId9"/>
    <sheet name="S4 MEB Ref 2" sheetId="44" r:id="rId10"/>
    <sheet name="S4 MEB Ref 3" sheetId="45" r:id="rId11"/>
    <sheet name="S5 Emissiefactoren NIKI" sheetId="3" r:id="rId12"/>
    <sheet name="S5 Emissiefactoren Ref 1" sheetId="37" r:id="rId13"/>
    <sheet name="S5 Emissiefactoren Ref 2" sheetId="46" r:id="rId14"/>
    <sheet name="S5 Emissiefactoren Ref 3" sheetId="47" r:id="rId15"/>
    <sheet name="S6 Berekening Emissiereductie" sheetId="12" r:id="rId16"/>
    <sheet name="S7 Neveneffecten" sheetId="21" r:id="rId17"/>
    <sheet name="A. RVO std ref EF" sheetId="18" r:id="rId18"/>
    <sheet name="Lists" sheetId="38" state="hidden" r:id="rId19"/>
    <sheet name="ChangeLog" sheetId="39" state="hidden" r:id="rId20"/>
  </sheets>
  <definedNames>
    <definedName name="_xlnm._FilterDatabase" localSheetId="3" hidden="1">'S3 Grenzen NIKI'!$C$24:$R$39</definedName>
    <definedName name="_xlnm._FilterDatabase" localSheetId="4" hidden="1">'S3 Grenzen Ref 1'!$C$24:$N$39</definedName>
    <definedName name="_xlnm._FilterDatabase" localSheetId="5" hidden="1">'S3 Grenzen Ref 2'!$C$24:$N$39</definedName>
    <definedName name="_xlnm._FilterDatabase" localSheetId="6" hidden="1">'S3 Grenzen Ref 3'!$C$24:$N$39</definedName>
    <definedName name="List_Eenheid">Lists!$J$15:$J$17</definedName>
    <definedName name="List_EF_Eenheid">Lists!$F$3:$F$5</definedName>
    <definedName name="List_Eff_PosNeg">Lists!$H$15:$H$17</definedName>
    <definedName name="List_EoL">Lists!$D$15:$D$17</definedName>
    <definedName name="List_EoL_Type">Lists!$F$15:$F$20</definedName>
    <definedName name="List_FunctieNIKI">Lists!$D$3:$D$8</definedName>
    <definedName name="List_JaNee">Lists!$B$3:$B$5</definedName>
    <definedName name="List_JaNeeGed">Lists!$B$15:$B$18</definedName>
    <definedName name="List_RefProc_Hier">Lists!$L$3:$L$7</definedName>
    <definedName name="List_RefProc_Nr">Lists!$J$3:$J$6</definedName>
    <definedName name="List_RigEl">Lists!$N$3:$N$5</definedName>
    <definedName name="List_StdEF_Bron">Lists!$H$3:$H$6</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25" i="24" l="1"/>
  <c r="H56" i="5" l="1"/>
  <c r="N57" i="45"/>
  <c r="N56" i="45"/>
  <c r="N55" i="45"/>
  <c r="C61" i="45"/>
  <c r="W57" i="45"/>
  <c r="V57" i="45"/>
  <c r="U56" i="45"/>
  <c r="T55" i="45"/>
  <c r="H56" i="45"/>
  <c r="W57" i="44"/>
  <c r="V57" i="44"/>
  <c r="U56" i="44"/>
  <c r="T55" i="44"/>
  <c r="H56" i="44"/>
  <c r="H56" i="36"/>
  <c r="W57" i="36"/>
  <c r="V57" i="36"/>
  <c r="U56" i="36"/>
  <c r="T55" i="36"/>
  <c r="T54" i="36"/>
  <c r="E20" i="18"/>
  <c r="E17" i="18"/>
  <c r="E14" i="18"/>
  <c r="E13" i="18"/>
  <c r="E12" i="18"/>
  <c r="E11" i="18"/>
  <c r="E10" i="18"/>
  <c r="E8" i="18"/>
  <c r="E15" i="18"/>
  <c r="E9" i="18"/>
  <c r="E19" i="18" l="1"/>
  <c r="E18" i="18" l="1"/>
  <c r="G20" i="18"/>
  <c r="G17" i="18"/>
  <c r="G19" i="18"/>
  <c r="G16" i="18"/>
  <c r="G15" i="18"/>
  <c r="G14" i="18"/>
  <c r="G13" i="18"/>
  <c r="G12" i="18"/>
  <c r="G11" i="18"/>
  <c r="G10" i="18"/>
  <c r="G8" i="18"/>
  <c r="F10" i="18"/>
  <c r="F14" i="18"/>
  <c r="F15" i="18"/>
  <c r="F19" i="18"/>
  <c r="E16" i="18"/>
  <c r="F16" i="18" s="1"/>
  <c r="F13" i="18"/>
  <c r="F12" i="18"/>
  <c r="F11" i="18"/>
  <c r="F20" i="18"/>
  <c r="F17" i="18"/>
  <c r="F8" i="18"/>
  <c r="G18" i="18"/>
  <c r="F18" i="18" s="1"/>
  <c r="G9" i="18"/>
  <c r="F9" i="18" s="1"/>
  <c r="G7" i="18"/>
  <c r="F7" i="18" s="1"/>
  <c r="C61" i="36"/>
  <c r="M264" i="12"/>
  <c r="M210" i="12"/>
  <c r="K137" i="47"/>
  <c r="A137" i="47"/>
  <c r="K136" i="47"/>
  <c r="A136" i="47"/>
  <c r="K135" i="47"/>
  <c r="A135" i="47"/>
  <c r="K134" i="47"/>
  <c r="A134" i="47"/>
  <c r="K133" i="47"/>
  <c r="A133" i="47"/>
  <c r="K132" i="47"/>
  <c r="A132" i="47"/>
  <c r="K131" i="47"/>
  <c r="A131" i="47"/>
  <c r="K130" i="47"/>
  <c r="A130" i="47"/>
  <c r="K129" i="47"/>
  <c r="A129" i="47"/>
  <c r="K128" i="47"/>
  <c r="A128" i="47"/>
  <c r="K127" i="47"/>
  <c r="I127" i="47"/>
  <c r="H127" i="47"/>
  <c r="G127" i="47"/>
  <c r="A127" i="47"/>
  <c r="A126" i="47"/>
  <c r="A125" i="47"/>
  <c r="K124" i="47"/>
  <c r="A124" i="47"/>
  <c r="K123" i="47"/>
  <c r="A123" i="47"/>
  <c r="K122" i="47"/>
  <c r="A122" i="47"/>
  <c r="K121" i="47"/>
  <c r="A121" i="47"/>
  <c r="K120" i="47"/>
  <c r="A120" i="47"/>
  <c r="K119" i="47"/>
  <c r="A119" i="47"/>
  <c r="K118" i="47"/>
  <c r="A118" i="47"/>
  <c r="K117" i="47"/>
  <c r="A117" i="47"/>
  <c r="K116" i="47"/>
  <c r="A116" i="47"/>
  <c r="K115" i="47"/>
  <c r="A115" i="47"/>
  <c r="K114" i="47"/>
  <c r="A114" i="47"/>
  <c r="K113" i="47"/>
  <c r="I113" i="47"/>
  <c r="H113" i="47"/>
  <c r="G113" i="47"/>
  <c r="A113" i="47"/>
  <c r="A112" i="47"/>
  <c r="A111" i="47"/>
  <c r="K110" i="47"/>
  <c r="A110" i="47"/>
  <c r="K109" i="47"/>
  <c r="A109" i="47"/>
  <c r="K108" i="47"/>
  <c r="A108" i="47"/>
  <c r="K107" i="47"/>
  <c r="A107" i="47"/>
  <c r="K106" i="47"/>
  <c r="A106" i="47"/>
  <c r="K105" i="47"/>
  <c r="A105" i="47"/>
  <c r="K104" i="47"/>
  <c r="A104" i="47"/>
  <c r="K103" i="47"/>
  <c r="A103" i="47"/>
  <c r="K102" i="47"/>
  <c r="A102" i="47"/>
  <c r="K101" i="47"/>
  <c r="A101" i="47"/>
  <c r="K100" i="47"/>
  <c r="A100" i="47"/>
  <c r="K99" i="47"/>
  <c r="A99" i="47"/>
  <c r="K98" i="47"/>
  <c r="A98" i="47"/>
  <c r="K97" i="47"/>
  <c r="A97" i="47"/>
  <c r="K96" i="47"/>
  <c r="A96" i="47"/>
  <c r="Q95" i="47"/>
  <c r="L311" i="12" s="1" a="1"/>
  <c r="L311" i="12" s="1"/>
  <c r="O95" i="47"/>
  <c r="M95" i="47"/>
  <c r="K95" i="47"/>
  <c r="I95" i="47"/>
  <c r="H95" i="47"/>
  <c r="G95" i="47"/>
  <c r="AB1" i="47"/>
  <c r="K137" i="46"/>
  <c r="A137" i="46"/>
  <c r="K136" i="46"/>
  <c r="A136" i="46"/>
  <c r="K135" i="46"/>
  <c r="A135" i="46"/>
  <c r="K134" i="46"/>
  <c r="A134" i="46"/>
  <c r="K133" i="46"/>
  <c r="A133" i="46"/>
  <c r="K132" i="46"/>
  <c r="A132" i="46"/>
  <c r="K131" i="46"/>
  <c r="A131" i="46"/>
  <c r="K130" i="46"/>
  <c r="A130" i="46"/>
  <c r="K129" i="46"/>
  <c r="A129" i="46"/>
  <c r="K128" i="46"/>
  <c r="A128" i="46"/>
  <c r="K127" i="46"/>
  <c r="I127" i="46"/>
  <c r="H127" i="46"/>
  <c r="G127" i="46"/>
  <c r="A127" i="46"/>
  <c r="A126" i="46"/>
  <c r="A125" i="46"/>
  <c r="K124" i="46"/>
  <c r="A124" i="46"/>
  <c r="K123" i="46"/>
  <c r="A123" i="46"/>
  <c r="K122" i="46"/>
  <c r="A122" i="46"/>
  <c r="K121" i="46"/>
  <c r="A121" i="46"/>
  <c r="K120" i="46"/>
  <c r="A120" i="46"/>
  <c r="K119" i="46"/>
  <c r="A119" i="46"/>
  <c r="K118" i="46"/>
  <c r="A118" i="46"/>
  <c r="K117" i="46"/>
  <c r="A117" i="46"/>
  <c r="K116" i="46"/>
  <c r="A116" i="46"/>
  <c r="K115" i="46"/>
  <c r="A115" i="46"/>
  <c r="K114" i="46"/>
  <c r="A114" i="46"/>
  <c r="K113" i="46"/>
  <c r="I113" i="46"/>
  <c r="H113" i="46"/>
  <c r="G113" i="46"/>
  <c r="A113" i="46"/>
  <c r="A112" i="46"/>
  <c r="A111" i="46"/>
  <c r="K110" i="46"/>
  <c r="A110" i="46"/>
  <c r="K109" i="46"/>
  <c r="A109" i="46"/>
  <c r="K108" i="46"/>
  <c r="A108" i="46"/>
  <c r="K107" i="46"/>
  <c r="A107" i="46"/>
  <c r="K106" i="46"/>
  <c r="A106" i="46"/>
  <c r="K105" i="46"/>
  <c r="A105" i="46"/>
  <c r="K104" i="46"/>
  <c r="A104" i="46"/>
  <c r="K103" i="46"/>
  <c r="A103" i="46"/>
  <c r="K102" i="46"/>
  <c r="A102" i="46"/>
  <c r="K101" i="46"/>
  <c r="A101" i="46"/>
  <c r="K100" i="46"/>
  <c r="A100" i="46"/>
  <c r="K99" i="46"/>
  <c r="A99" i="46"/>
  <c r="K98" i="46"/>
  <c r="A98" i="46"/>
  <c r="K97" i="46"/>
  <c r="A97" i="46"/>
  <c r="K96" i="46"/>
  <c r="A96" i="46"/>
  <c r="Q95" i="46"/>
  <c r="O95" i="46"/>
  <c r="M95" i="46"/>
  <c r="K95" i="46"/>
  <c r="I95" i="46"/>
  <c r="H95" i="46"/>
  <c r="G95" i="46"/>
  <c r="AB1" i="46"/>
  <c r="J112" i="45"/>
  <c r="I112" i="45"/>
  <c r="G112" i="45"/>
  <c r="A112" i="45"/>
  <c r="J111" i="45"/>
  <c r="I111" i="45"/>
  <c r="H111" i="45"/>
  <c r="G111" i="45"/>
  <c r="A111" i="45"/>
  <c r="J110" i="45"/>
  <c r="I110" i="45"/>
  <c r="H110" i="45"/>
  <c r="G110" i="45"/>
  <c r="A110" i="45"/>
  <c r="J109" i="45"/>
  <c r="I109" i="45"/>
  <c r="H109" i="45"/>
  <c r="G109" i="45"/>
  <c r="A109" i="45"/>
  <c r="J108" i="45"/>
  <c r="I108" i="45"/>
  <c r="H108" i="45"/>
  <c r="G108" i="45"/>
  <c r="A108" i="45"/>
  <c r="J107" i="45"/>
  <c r="I107" i="45"/>
  <c r="H107" i="45"/>
  <c r="G107" i="45"/>
  <c r="A107" i="45"/>
  <c r="J106" i="45"/>
  <c r="I106" i="45"/>
  <c r="H106" i="45"/>
  <c r="G106" i="45"/>
  <c r="A106" i="45"/>
  <c r="J105" i="45"/>
  <c r="I105" i="45"/>
  <c r="H105" i="45"/>
  <c r="G105" i="45"/>
  <c r="A105" i="45"/>
  <c r="J104" i="45"/>
  <c r="I104" i="45"/>
  <c r="H104" i="45"/>
  <c r="G104" i="45"/>
  <c r="A104" i="45"/>
  <c r="J103" i="45"/>
  <c r="I103" i="45"/>
  <c r="H103" i="45"/>
  <c r="G103" i="45"/>
  <c r="A103" i="45"/>
  <c r="J102" i="45"/>
  <c r="I102" i="45"/>
  <c r="H102" i="45"/>
  <c r="G102" i="45"/>
  <c r="A102" i="45"/>
  <c r="J101" i="45"/>
  <c r="I101" i="45"/>
  <c r="H101" i="45"/>
  <c r="G101" i="45"/>
  <c r="A101" i="45"/>
  <c r="J100" i="45"/>
  <c r="I100" i="45"/>
  <c r="H100" i="45"/>
  <c r="G100" i="45"/>
  <c r="A100" i="45"/>
  <c r="J99" i="45"/>
  <c r="I99" i="45"/>
  <c r="H99" i="45"/>
  <c r="G99" i="45"/>
  <c r="A99" i="45"/>
  <c r="J98" i="45"/>
  <c r="I98" i="45"/>
  <c r="H98" i="45"/>
  <c r="G98" i="45"/>
  <c r="A98" i="45"/>
  <c r="J97" i="45"/>
  <c r="I97" i="45"/>
  <c r="H97" i="45"/>
  <c r="G97" i="45"/>
  <c r="A97" i="45"/>
  <c r="J96" i="45"/>
  <c r="I96" i="45"/>
  <c r="H96" i="45"/>
  <c r="G96" i="45"/>
  <c r="A96" i="45"/>
  <c r="J95" i="45"/>
  <c r="I95" i="45"/>
  <c r="H95" i="45"/>
  <c r="G95" i="45"/>
  <c r="A95" i="45"/>
  <c r="J94" i="45"/>
  <c r="I94" i="45"/>
  <c r="H94" i="45"/>
  <c r="G94" i="45"/>
  <c r="A94" i="45"/>
  <c r="J93" i="45"/>
  <c r="I93" i="45"/>
  <c r="H93" i="45"/>
  <c r="G93" i="45"/>
  <c r="A93" i="45"/>
  <c r="J92" i="45"/>
  <c r="I92" i="45"/>
  <c r="H92" i="45"/>
  <c r="G92" i="45"/>
  <c r="A92" i="45"/>
  <c r="J91" i="45"/>
  <c r="I91" i="45"/>
  <c r="H91" i="45"/>
  <c r="G91" i="45"/>
  <c r="A91" i="45"/>
  <c r="J90" i="45"/>
  <c r="I90" i="45"/>
  <c r="H90" i="45"/>
  <c r="G90" i="45"/>
  <c r="A90" i="45"/>
  <c r="J89" i="45"/>
  <c r="I89" i="45"/>
  <c r="H89" i="45"/>
  <c r="G89" i="45"/>
  <c r="A89" i="45"/>
  <c r="J88" i="45"/>
  <c r="I88" i="45"/>
  <c r="H88" i="45"/>
  <c r="G88" i="45"/>
  <c r="A88" i="45"/>
  <c r="J87" i="45"/>
  <c r="I87" i="45"/>
  <c r="H87" i="45"/>
  <c r="G87" i="45"/>
  <c r="A87" i="45"/>
  <c r="J83" i="45"/>
  <c r="I83" i="45"/>
  <c r="H83" i="45"/>
  <c r="G83" i="45"/>
  <c r="A83" i="45"/>
  <c r="J82" i="45"/>
  <c r="I82" i="45"/>
  <c r="H82" i="45"/>
  <c r="G82" i="45"/>
  <c r="A82" i="45"/>
  <c r="J81" i="45"/>
  <c r="I81" i="45"/>
  <c r="H81" i="45"/>
  <c r="G81" i="45"/>
  <c r="A81" i="45"/>
  <c r="J80" i="45"/>
  <c r="I80" i="45"/>
  <c r="H80" i="45"/>
  <c r="G80" i="45"/>
  <c r="A80" i="45"/>
  <c r="J79" i="45"/>
  <c r="I79" i="45"/>
  <c r="H79" i="45"/>
  <c r="G79" i="45"/>
  <c r="A79" i="45"/>
  <c r="J78" i="45"/>
  <c r="I78" i="45"/>
  <c r="H78" i="45"/>
  <c r="G78" i="45"/>
  <c r="A78" i="45"/>
  <c r="J77" i="45"/>
  <c r="I77" i="45"/>
  <c r="H77" i="45"/>
  <c r="G77" i="45"/>
  <c r="A77" i="45"/>
  <c r="J76" i="45"/>
  <c r="I76" i="45"/>
  <c r="H76" i="45"/>
  <c r="G76" i="45"/>
  <c r="A76" i="45"/>
  <c r="J75" i="45"/>
  <c r="I75" i="45"/>
  <c r="H75" i="45"/>
  <c r="G75" i="45"/>
  <c r="A75" i="45"/>
  <c r="J74" i="45"/>
  <c r="I74" i="45"/>
  <c r="H74" i="45"/>
  <c r="G74" i="45"/>
  <c r="A74" i="45"/>
  <c r="J73" i="45"/>
  <c r="I73" i="45"/>
  <c r="H73" i="45"/>
  <c r="G73" i="45"/>
  <c r="A73" i="45"/>
  <c r="J72" i="45"/>
  <c r="I72" i="45"/>
  <c r="H72" i="45"/>
  <c r="G72" i="45"/>
  <c r="A72" i="45"/>
  <c r="J71" i="45"/>
  <c r="I71" i="45"/>
  <c r="H71" i="45"/>
  <c r="G71" i="45"/>
  <c r="A71" i="45"/>
  <c r="J70" i="45"/>
  <c r="I70" i="45"/>
  <c r="H70" i="45"/>
  <c r="G70" i="45"/>
  <c r="A70" i="45"/>
  <c r="J69" i="45"/>
  <c r="I69" i="45"/>
  <c r="H69" i="45"/>
  <c r="G69" i="45"/>
  <c r="A69" i="45"/>
  <c r="J57" i="45"/>
  <c r="I57" i="45"/>
  <c r="G55" i="45"/>
  <c r="T54" i="45"/>
  <c r="Y50" i="45"/>
  <c r="U50" i="45"/>
  <c r="H112" i="45" s="1"/>
  <c r="Y49" i="45"/>
  <c r="Y48" i="45"/>
  <c r="Y47" i="45"/>
  <c r="Y46" i="45"/>
  <c r="Y45" i="45"/>
  <c r="Y44" i="45"/>
  <c r="Y43" i="45"/>
  <c r="Y42" i="45"/>
  <c r="Y41" i="45"/>
  <c r="Y40" i="45"/>
  <c r="Y39" i="45"/>
  <c r="L39" i="45"/>
  <c r="Y38" i="45"/>
  <c r="L38" i="45"/>
  <c r="Y37" i="45"/>
  <c r="L37" i="45"/>
  <c r="Y36" i="45"/>
  <c r="L36" i="45"/>
  <c r="Y35" i="45"/>
  <c r="L35" i="45"/>
  <c r="Y34" i="45"/>
  <c r="L34" i="45"/>
  <c r="Y33" i="45"/>
  <c r="L33" i="45"/>
  <c r="Y32" i="45"/>
  <c r="L32" i="45"/>
  <c r="Y31" i="45"/>
  <c r="L31" i="45"/>
  <c r="Y30" i="45"/>
  <c r="L30" i="45"/>
  <c r="Y29" i="45"/>
  <c r="L29" i="45"/>
  <c r="Y28" i="45"/>
  <c r="L28" i="45"/>
  <c r="Y27" i="45"/>
  <c r="L27" i="45"/>
  <c r="Y26" i="45"/>
  <c r="L26" i="45"/>
  <c r="Y25" i="45"/>
  <c r="L25" i="45"/>
  <c r="AB1" i="45"/>
  <c r="AB3" i="47" s="1"/>
  <c r="J112" i="44"/>
  <c r="I112" i="44"/>
  <c r="G112" i="44"/>
  <c r="A112" i="44"/>
  <c r="J111" i="44"/>
  <c r="I111" i="44"/>
  <c r="H111" i="44"/>
  <c r="G111" i="44"/>
  <c r="A111" i="44"/>
  <c r="J110" i="44"/>
  <c r="I110" i="44"/>
  <c r="H110" i="44"/>
  <c r="G110" i="44"/>
  <c r="A110" i="44"/>
  <c r="J109" i="44"/>
  <c r="I109" i="44"/>
  <c r="H109" i="44"/>
  <c r="G109" i="44"/>
  <c r="A109" i="44"/>
  <c r="J108" i="44"/>
  <c r="I108" i="44"/>
  <c r="H108" i="44"/>
  <c r="G108" i="44"/>
  <c r="A108" i="44"/>
  <c r="J107" i="44"/>
  <c r="I107" i="44"/>
  <c r="H107" i="44"/>
  <c r="G107" i="44"/>
  <c r="A107" i="44"/>
  <c r="J106" i="44"/>
  <c r="I106" i="44"/>
  <c r="H106" i="44"/>
  <c r="G106" i="44"/>
  <c r="A106" i="44"/>
  <c r="J105" i="44"/>
  <c r="I105" i="44"/>
  <c r="H105" i="44"/>
  <c r="G105" i="44"/>
  <c r="A105" i="44"/>
  <c r="J104" i="44"/>
  <c r="I104" i="44"/>
  <c r="H104" i="44"/>
  <c r="G104" i="44"/>
  <c r="A104" i="44"/>
  <c r="J103" i="44"/>
  <c r="I103" i="44"/>
  <c r="H103" i="44"/>
  <c r="G103" i="44"/>
  <c r="A103" i="44"/>
  <c r="J102" i="44"/>
  <c r="I102" i="44"/>
  <c r="H102" i="44"/>
  <c r="G102" i="44"/>
  <c r="A102" i="44"/>
  <c r="J101" i="44"/>
  <c r="I101" i="44"/>
  <c r="H101" i="44"/>
  <c r="G101" i="44"/>
  <c r="A101" i="44"/>
  <c r="J100" i="44"/>
  <c r="I100" i="44"/>
  <c r="H100" i="44"/>
  <c r="G100" i="44"/>
  <c r="A100" i="44"/>
  <c r="J99" i="44"/>
  <c r="I99" i="44"/>
  <c r="H99" i="44"/>
  <c r="G99" i="44"/>
  <c r="A99" i="44"/>
  <c r="J98" i="44"/>
  <c r="I98" i="44"/>
  <c r="H98" i="44"/>
  <c r="G98" i="44"/>
  <c r="A98" i="44"/>
  <c r="J97" i="44"/>
  <c r="I97" i="44"/>
  <c r="H97" i="44"/>
  <c r="G97" i="44"/>
  <c r="A97" i="44"/>
  <c r="J96" i="44"/>
  <c r="I96" i="44"/>
  <c r="H96" i="44"/>
  <c r="G96" i="44"/>
  <c r="A96" i="44"/>
  <c r="J95" i="44"/>
  <c r="I95" i="44"/>
  <c r="H95" i="44"/>
  <c r="G95" i="44"/>
  <c r="A95" i="44"/>
  <c r="J94" i="44"/>
  <c r="I94" i="44"/>
  <c r="H94" i="44"/>
  <c r="G94" i="44"/>
  <c r="A94" i="44"/>
  <c r="J93" i="44"/>
  <c r="I93" i="44"/>
  <c r="H93" i="44"/>
  <c r="G93" i="44"/>
  <c r="A93" i="44"/>
  <c r="J92" i="44"/>
  <c r="I92" i="44"/>
  <c r="H92" i="44"/>
  <c r="G92" i="44"/>
  <c r="A92" i="44"/>
  <c r="J91" i="44"/>
  <c r="I91" i="44"/>
  <c r="H91" i="44"/>
  <c r="G91" i="44"/>
  <c r="A91" i="44"/>
  <c r="J90" i="44"/>
  <c r="I90" i="44"/>
  <c r="H90" i="44"/>
  <c r="G90" i="44"/>
  <c r="A90" i="44"/>
  <c r="J89" i="44"/>
  <c r="I89" i="44"/>
  <c r="H89" i="44"/>
  <c r="G89" i="44"/>
  <c r="A89" i="44"/>
  <c r="J88" i="44"/>
  <c r="I88" i="44"/>
  <c r="H88" i="44"/>
  <c r="G88" i="44"/>
  <c r="A88" i="44"/>
  <c r="J87" i="44"/>
  <c r="I87" i="44"/>
  <c r="H87" i="44"/>
  <c r="G87" i="44"/>
  <c r="A87" i="44"/>
  <c r="J83" i="44"/>
  <c r="I83" i="44"/>
  <c r="H83" i="44"/>
  <c r="G83" i="44"/>
  <c r="A83" i="44"/>
  <c r="J82" i="44"/>
  <c r="I82" i="44"/>
  <c r="H82" i="44"/>
  <c r="G82" i="44"/>
  <c r="A82" i="44"/>
  <c r="J81" i="44"/>
  <c r="I81" i="44"/>
  <c r="H81" i="44"/>
  <c r="G81" i="44"/>
  <c r="A81" i="44"/>
  <c r="J80" i="44"/>
  <c r="I80" i="44"/>
  <c r="H80" i="44"/>
  <c r="G80" i="44"/>
  <c r="A80" i="44"/>
  <c r="J79" i="44"/>
  <c r="I79" i="44"/>
  <c r="H79" i="44"/>
  <c r="G79" i="44"/>
  <c r="A79" i="44"/>
  <c r="J78" i="44"/>
  <c r="I78" i="44"/>
  <c r="H78" i="44"/>
  <c r="G78" i="44"/>
  <c r="A78" i="44"/>
  <c r="J77" i="44"/>
  <c r="I77" i="44"/>
  <c r="H77" i="44"/>
  <c r="G77" i="44"/>
  <c r="A77" i="44"/>
  <c r="J76" i="44"/>
  <c r="I76" i="44"/>
  <c r="H76" i="44"/>
  <c r="G76" i="44"/>
  <c r="A76" i="44"/>
  <c r="J75" i="44"/>
  <c r="I75" i="44"/>
  <c r="H75" i="44"/>
  <c r="G75" i="44"/>
  <c r="A75" i="44"/>
  <c r="J74" i="44"/>
  <c r="I74" i="44"/>
  <c r="H74" i="44"/>
  <c r="G74" i="44"/>
  <c r="A74" i="44"/>
  <c r="J73" i="44"/>
  <c r="I73" i="44"/>
  <c r="H73" i="44"/>
  <c r="G73" i="44"/>
  <c r="A73" i="44"/>
  <c r="J72" i="44"/>
  <c r="I72" i="44"/>
  <c r="H72" i="44"/>
  <c r="G72" i="44"/>
  <c r="A72" i="44"/>
  <c r="J71" i="44"/>
  <c r="I71" i="44"/>
  <c r="H71" i="44"/>
  <c r="G71" i="44"/>
  <c r="A71" i="44"/>
  <c r="J70" i="44"/>
  <c r="I70" i="44"/>
  <c r="H70" i="44"/>
  <c r="G70" i="44"/>
  <c r="A70" i="44"/>
  <c r="J69" i="44"/>
  <c r="I69" i="44"/>
  <c r="H69" i="44"/>
  <c r="G69" i="44"/>
  <c r="A69" i="44"/>
  <c r="C61" i="44"/>
  <c r="J57" i="44"/>
  <c r="N57" i="44" s="1"/>
  <c r="I57" i="44"/>
  <c r="N56" i="44"/>
  <c r="G55" i="44"/>
  <c r="N55" i="44" s="1"/>
  <c r="T54" i="44"/>
  <c r="Y50" i="44"/>
  <c r="U50" i="44"/>
  <c r="H112" i="44" s="1"/>
  <c r="Y49" i="44"/>
  <c r="Y48" i="44"/>
  <c r="Y47" i="44"/>
  <c r="Y46" i="44"/>
  <c r="Y45" i="44"/>
  <c r="Y44" i="44"/>
  <c r="Y43" i="44"/>
  <c r="Y42" i="44"/>
  <c r="Y41" i="44"/>
  <c r="Y40" i="44"/>
  <c r="Y39" i="44"/>
  <c r="L39" i="44"/>
  <c r="Y38" i="44"/>
  <c r="L38" i="44"/>
  <c r="Y37" i="44"/>
  <c r="L37" i="44"/>
  <c r="Y36" i="44"/>
  <c r="L36" i="44"/>
  <c r="Y35" i="44"/>
  <c r="L35" i="44"/>
  <c r="Y34" i="44"/>
  <c r="L34" i="44"/>
  <c r="Y33" i="44"/>
  <c r="L33" i="44"/>
  <c r="Y32" i="44"/>
  <c r="L32" i="44"/>
  <c r="Y31" i="44"/>
  <c r="L31" i="44"/>
  <c r="Y30" i="44"/>
  <c r="L30" i="44"/>
  <c r="Y29" i="44"/>
  <c r="L29" i="44"/>
  <c r="Y28" i="44"/>
  <c r="L28" i="44"/>
  <c r="Y27" i="44"/>
  <c r="L27" i="44"/>
  <c r="Y26" i="44"/>
  <c r="L26" i="44"/>
  <c r="Y25" i="44"/>
  <c r="L25" i="44"/>
  <c r="AB1" i="44"/>
  <c r="S1" i="43"/>
  <c r="S1" i="42"/>
  <c r="L258" i="12" l="1" a="1"/>
  <c r="L258" i="12" s="1"/>
  <c r="L257" i="12" a="1"/>
  <c r="L257" i="12" s="1"/>
  <c r="L256" i="12" a="1"/>
  <c r="L256" i="12" s="1"/>
  <c r="L255" i="12" a="1"/>
  <c r="L255" i="12" s="1"/>
  <c r="L254" i="12" a="1"/>
  <c r="L254" i="12" s="1"/>
  <c r="L253" i="12" a="1"/>
  <c r="L253" i="12" s="1"/>
  <c r="L252" i="12" a="1"/>
  <c r="L252" i="12" s="1"/>
  <c r="L251" i="12" a="1"/>
  <c r="L251" i="12" s="1"/>
  <c r="L250" i="12" a="1"/>
  <c r="L250" i="12" s="1"/>
  <c r="L249" i="12" a="1"/>
  <c r="L249" i="12" s="1"/>
  <c r="L248" i="12" a="1"/>
  <c r="L248" i="12" s="1"/>
  <c r="L247" i="12" a="1"/>
  <c r="L247" i="12" s="1"/>
  <c r="L246" i="12" a="1"/>
  <c r="L246" i="12" s="1"/>
  <c r="L245" i="12" a="1"/>
  <c r="L245" i="12" s="1"/>
  <c r="L244" i="12" a="1"/>
  <c r="L244" i="12" s="1"/>
  <c r="L242" i="12" a="1"/>
  <c r="L242" i="12" s="1"/>
  <c r="L241" i="12" a="1"/>
  <c r="L241" i="12" s="1"/>
  <c r="L240" i="12" a="1"/>
  <c r="L240" i="12" s="1"/>
  <c r="L239" i="12" a="1"/>
  <c r="L239" i="12" s="1"/>
  <c r="L238" i="12" a="1"/>
  <c r="L238" i="12" s="1"/>
  <c r="L237" i="12" a="1"/>
  <c r="L237" i="12" s="1"/>
  <c r="L236" i="12" a="1"/>
  <c r="L236" i="12" s="1"/>
  <c r="L235" i="12" a="1"/>
  <c r="L235" i="12" s="1"/>
  <c r="L234" i="12" a="1"/>
  <c r="L234" i="12" s="1"/>
  <c r="L233" i="12" a="1"/>
  <c r="L233" i="12" s="1"/>
  <c r="L232" i="12" a="1"/>
  <c r="L232" i="12" s="1"/>
  <c r="L230" i="12" a="1"/>
  <c r="L230" i="12" s="1"/>
  <c r="L229" i="12" a="1"/>
  <c r="L229" i="12" s="1"/>
  <c r="L228" i="12" a="1"/>
  <c r="L228" i="12" s="1"/>
  <c r="L227" i="12" a="1"/>
  <c r="L227" i="12" s="1"/>
  <c r="L226" i="12" a="1"/>
  <c r="L226" i="12" s="1"/>
  <c r="L225" i="12" a="1"/>
  <c r="L225" i="12" s="1"/>
  <c r="L224" i="12" a="1"/>
  <c r="L224" i="12" s="1"/>
  <c r="L223" i="12" a="1"/>
  <c r="L223" i="12" s="1"/>
  <c r="L222" i="12" a="1"/>
  <c r="L222" i="12" s="1"/>
  <c r="L221" i="12" a="1"/>
  <c r="L221" i="12" s="1"/>
  <c r="L220" i="12" a="1"/>
  <c r="L220" i="12" s="1"/>
  <c r="L219" i="12" a="1"/>
  <c r="L219" i="12" s="1"/>
  <c r="L218" i="12" a="1"/>
  <c r="L218" i="12" s="1"/>
  <c r="L217" i="12" a="1"/>
  <c r="L217" i="12" s="1"/>
  <c r="L216" i="12" a="1"/>
  <c r="L216" i="12" s="1"/>
  <c r="L310" i="12" a="1"/>
  <c r="L310" i="12" s="1"/>
  <c r="L309" i="12" a="1"/>
  <c r="L309" i="12" s="1"/>
  <c r="L308" i="12" a="1"/>
  <c r="L308" i="12" s="1"/>
  <c r="L307" i="12" a="1"/>
  <c r="L307" i="12" s="1"/>
  <c r="L306" i="12" a="1"/>
  <c r="L306" i="12" s="1"/>
  <c r="L305" i="12" a="1"/>
  <c r="L305" i="12" s="1"/>
  <c r="L304" i="12" a="1"/>
  <c r="L304" i="12" s="1"/>
  <c r="L303" i="12" a="1"/>
  <c r="L303" i="12" s="1"/>
  <c r="L302" i="12" a="1"/>
  <c r="L302" i="12" s="1"/>
  <c r="L301" i="12" a="1"/>
  <c r="L301" i="12" s="1"/>
  <c r="L300" i="12" a="1"/>
  <c r="L300" i="12" s="1"/>
  <c r="L299" i="12" a="1"/>
  <c r="L299" i="12" s="1"/>
  <c r="L298" i="12" a="1"/>
  <c r="L298" i="12" s="1"/>
  <c r="L296" i="12" a="1"/>
  <c r="L296" i="12" s="1"/>
  <c r="L295" i="12" a="1"/>
  <c r="L295" i="12" s="1"/>
  <c r="L294" i="12" a="1"/>
  <c r="L294" i="12" s="1"/>
  <c r="L293" i="12" a="1"/>
  <c r="L293" i="12" s="1"/>
  <c r="L292" i="12" a="1"/>
  <c r="L292" i="12" s="1"/>
  <c r="L291" i="12" a="1"/>
  <c r="L291" i="12" s="1"/>
  <c r="L290" i="12" a="1"/>
  <c r="L290" i="12" s="1"/>
  <c r="L289" i="12" a="1"/>
  <c r="L289" i="12" s="1"/>
  <c r="L288" i="12" a="1"/>
  <c r="L288" i="12" s="1"/>
  <c r="L287" i="12" a="1"/>
  <c r="L287" i="12" s="1"/>
  <c r="L286" i="12" a="1"/>
  <c r="L286" i="12" s="1"/>
  <c r="L284" i="12" a="1"/>
  <c r="L284" i="12" s="1"/>
  <c r="L283" i="12" a="1"/>
  <c r="L283" i="12" s="1"/>
  <c r="L282" i="12" a="1"/>
  <c r="L282" i="12" s="1"/>
  <c r="L281" i="12" a="1"/>
  <c r="L281" i="12" s="1"/>
  <c r="L280" i="12" a="1"/>
  <c r="L280" i="12" s="1"/>
  <c r="L279" i="12" a="1"/>
  <c r="L279" i="12" s="1"/>
  <c r="L278" i="12" a="1"/>
  <c r="L278" i="12" s="1"/>
  <c r="L277" i="12" a="1"/>
  <c r="L277" i="12" s="1"/>
  <c r="L276" i="12" a="1"/>
  <c r="L276" i="12" s="1"/>
  <c r="L275" i="12" a="1"/>
  <c r="L275" i="12" s="1"/>
  <c r="L274" i="12" a="1"/>
  <c r="L274" i="12" s="1"/>
  <c r="L273" i="12" a="1"/>
  <c r="L273" i="12" s="1"/>
  <c r="L272" i="12" a="1"/>
  <c r="L272" i="12" s="1"/>
  <c r="L271" i="12" a="1"/>
  <c r="L271" i="12" s="1"/>
  <c r="L270" i="12" a="1"/>
  <c r="L270" i="12" s="1"/>
  <c r="N312" i="12" a="1"/>
  <c r="N312" i="12" s="1"/>
  <c r="N311" i="12" a="1"/>
  <c r="N311" i="12" s="1"/>
  <c r="N310" i="12" a="1"/>
  <c r="N310" i="12" s="1"/>
  <c r="N309" i="12" a="1"/>
  <c r="N309" i="12" s="1"/>
  <c r="N308" i="12" a="1"/>
  <c r="N308" i="12" s="1"/>
  <c r="N307" i="12" a="1"/>
  <c r="N307" i="12" s="1"/>
  <c r="N306" i="12" a="1"/>
  <c r="N306" i="12" s="1"/>
  <c r="N305" i="12" a="1"/>
  <c r="N305" i="12" s="1"/>
  <c r="N304" i="12" a="1"/>
  <c r="N304" i="12" s="1"/>
  <c r="N303" i="12" a="1"/>
  <c r="N303" i="12" s="1"/>
  <c r="N302" i="12" a="1"/>
  <c r="N302" i="12" s="1"/>
  <c r="N301" i="12" a="1"/>
  <c r="N301" i="12" s="1"/>
  <c r="N300" i="12" a="1"/>
  <c r="N300" i="12" s="1"/>
  <c r="N299" i="12" a="1"/>
  <c r="N299" i="12" s="1"/>
  <c r="N298" i="12" a="1"/>
  <c r="N298" i="12" s="1"/>
  <c r="N296" i="12" a="1"/>
  <c r="N296" i="12" s="1"/>
  <c r="N295" i="12" a="1"/>
  <c r="N295" i="12" s="1"/>
  <c r="N294" i="12" a="1"/>
  <c r="N294" i="12" s="1"/>
  <c r="N293" i="12" a="1"/>
  <c r="N293" i="12" s="1"/>
  <c r="N292" i="12" a="1"/>
  <c r="N292" i="12" s="1"/>
  <c r="N291" i="12" a="1"/>
  <c r="N291" i="12" s="1"/>
  <c r="N290" i="12" a="1"/>
  <c r="N290" i="12" s="1"/>
  <c r="N289" i="12" a="1"/>
  <c r="N289" i="12" s="1"/>
  <c r="N288" i="12" a="1"/>
  <c r="N288" i="12" s="1"/>
  <c r="N287" i="12" a="1"/>
  <c r="N287" i="12" s="1"/>
  <c r="N286" i="12" a="1"/>
  <c r="N286" i="12" s="1"/>
  <c r="N284" i="12" a="1"/>
  <c r="N284" i="12" s="1"/>
  <c r="N283" i="12" a="1"/>
  <c r="N283" i="12" s="1"/>
  <c r="N282" i="12" a="1"/>
  <c r="N282" i="12" s="1"/>
  <c r="N281" i="12" a="1"/>
  <c r="N281" i="12" s="1"/>
  <c r="N280" i="12" a="1"/>
  <c r="N280" i="12" s="1"/>
  <c r="N279" i="12" a="1"/>
  <c r="N279" i="12" s="1"/>
  <c r="N278" i="12" a="1"/>
  <c r="N278" i="12" s="1"/>
  <c r="N277" i="12" a="1"/>
  <c r="N277" i="12" s="1"/>
  <c r="N276" i="12" a="1"/>
  <c r="N276" i="12" s="1"/>
  <c r="N275" i="12" a="1"/>
  <c r="N275" i="12" s="1"/>
  <c r="N274" i="12" a="1"/>
  <c r="N274" i="12" s="1"/>
  <c r="N273" i="12" a="1"/>
  <c r="N273" i="12" s="1"/>
  <c r="N272" i="12" a="1"/>
  <c r="N272" i="12" s="1"/>
  <c r="N271" i="12" a="1"/>
  <c r="N271" i="12" s="1"/>
  <c r="N270" i="12" a="1"/>
  <c r="N270" i="12" s="1"/>
  <c r="N258" i="12" a="1"/>
  <c r="N258" i="12" s="1"/>
  <c r="N257" i="12" a="1"/>
  <c r="N257" i="12" s="1"/>
  <c r="N256" i="12" a="1"/>
  <c r="N256" i="12" s="1"/>
  <c r="N255" i="12" a="1"/>
  <c r="N255" i="12" s="1"/>
  <c r="N254" i="12" a="1"/>
  <c r="N254" i="12" s="1"/>
  <c r="N253" i="12" a="1"/>
  <c r="N253" i="12" s="1"/>
  <c r="N252" i="12" a="1"/>
  <c r="N252" i="12" s="1"/>
  <c r="N251" i="12" a="1"/>
  <c r="N251" i="12" s="1"/>
  <c r="N250" i="12" a="1"/>
  <c r="N250" i="12" s="1"/>
  <c r="N249" i="12" a="1"/>
  <c r="N249" i="12" s="1"/>
  <c r="N248" i="12" a="1"/>
  <c r="N248" i="12" s="1"/>
  <c r="N247" i="12" a="1"/>
  <c r="N247" i="12" s="1"/>
  <c r="N246" i="12" a="1"/>
  <c r="N246" i="12" s="1"/>
  <c r="N245" i="12" a="1"/>
  <c r="N245" i="12" s="1"/>
  <c r="N244" i="12" a="1"/>
  <c r="N244" i="12" s="1"/>
  <c r="N242" i="12" a="1"/>
  <c r="N242" i="12" s="1"/>
  <c r="N241" i="12" a="1"/>
  <c r="N241" i="12" s="1"/>
  <c r="N240" i="12" a="1"/>
  <c r="N240" i="12" s="1"/>
  <c r="N239" i="12" a="1"/>
  <c r="N239" i="12" s="1"/>
  <c r="N238" i="12" a="1"/>
  <c r="N238" i="12" s="1"/>
  <c r="N237" i="12" a="1"/>
  <c r="N237" i="12" s="1"/>
  <c r="N236" i="12" a="1"/>
  <c r="N236" i="12" s="1"/>
  <c r="N235" i="12" a="1"/>
  <c r="N235" i="12" s="1"/>
  <c r="N234" i="12" a="1"/>
  <c r="N234" i="12" s="1"/>
  <c r="N233" i="12" a="1"/>
  <c r="N233" i="12" s="1"/>
  <c r="N232" i="12" a="1"/>
  <c r="N232" i="12" s="1"/>
  <c r="N230" i="12" a="1"/>
  <c r="N230" i="12" s="1"/>
  <c r="N229" i="12" a="1"/>
  <c r="N229" i="12" s="1"/>
  <c r="N228" i="12" a="1"/>
  <c r="N228" i="12" s="1"/>
  <c r="N227" i="12" a="1"/>
  <c r="N227" i="12" s="1"/>
  <c r="N226" i="12" a="1"/>
  <c r="N226" i="12" s="1"/>
  <c r="N225" i="12" a="1"/>
  <c r="N225" i="12" s="1"/>
  <c r="N224" i="12" a="1"/>
  <c r="N224" i="12" s="1"/>
  <c r="N223" i="12" a="1"/>
  <c r="N223" i="12" s="1"/>
  <c r="N222" i="12" a="1"/>
  <c r="N222" i="12" s="1"/>
  <c r="N221" i="12" a="1"/>
  <c r="N221" i="12" s="1"/>
  <c r="N220" i="12" a="1"/>
  <c r="N220" i="12" s="1"/>
  <c r="N219" i="12" a="1"/>
  <c r="N219" i="12" s="1"/>
  <c r="N218" i="12" a="1"/>
  <c r="N218" i="12" s="1"/>
  <c r="N217" i="12" a="1"/>
  <c r="N217" i="12" s="1"/>
  <c r="N216" i="12" a="1"/>
  <c r="N216" i="12" s="1"/>
  <c r="AB2" i="45"/>
  <c r="AB2" i="47"/>
  <c r="AB2" i="46"/>
  <c r="AC2" i="47"/>
  <c r="AB3" i="46"/>
  <c r="AC3" i="47"/>
  <c r="X82" i="47"/>
  <c r="X81" i="47"/>
  <c r="X80" i="47"/>
  <c r="X79" i="47"/>
  <c r="X78" i="47"/>
  <c r="X77" i="47"/>
  <c r="X76" i="47"/>
  <c r="X75" i="47"/>
  <c r="X74" i="47"/>
  <c r="X73" i="47"/>
  <c r="X61" i="47"/>
  <c r="X60" i="47"/>
  <c r="X59" i="47"/>
  <c r="X58" i="47"/>
  <c r="X57" i="47"/>
  <c r="X56" i="47"/>
  <c r="X55" i="47"/>
  <c r="X54" i="47"/>
  <c r="X53" i="47"/>
  <c r="X52" i="47"/>
  <c r="X51" i="47"/>
  <c r="X39" i="47"/>
  <c r="X38" i="47"/>
  <c r="X37" i="47"/>
  <c r="X36" i="47"/>
  <c r="X35" i="47"/>
  <c r="X34" i="47"/>
  <c r="X33" i="47"/>
  <c r="X32" i="47"/>
  <c r="X31" i="47"/>
  <c r="X30" i="47"/>
  <c r="X29" i="47"/>
  <c r="X28" i="47"/>
  <c r="X27" i="47"/>
  <c r="X26" i="47"/>
  <c r="X25" i="47"/>
  <c r="X82" i="46"/>
  <c r="X81" i="46"/>
  <c r="X80" i="46"/>
  <c r="X79" i="46"/>
  <c r="X78" i="46"/>
  <c r="X77" i="46"/>
  <c r="X76" i="46"/>
  <c r="X75" i="46"/>
  <c r="X74" i="46"/>
  <c r="X73" i="46"/>
  <c r="X61" i="46"/>
  <c r="X60" i="46"/>
  <c r="X59" i="46"/>
  <c r="X58" i="46"/>
  <c r="X57" i="46"/>
  <c r="X56" i="46"/>
  <c r="X55" i="46"/>
  <c r="X54" i="46"/>
  <c r="X53" i="46"/>
  <c r="X52" i="46"/>
  <c r="X51" i="46"/>
  <c r="X39" i="46"/>
  <c r="X38" i="46"/>
  <c r="X37" i="46"/>
  <c r="X36" i="46"/>
  <c r="X35" i="46"/>
  <c r="X34" i="46"/>
  <c r="X33" i="46"/>
  <c r="X32" i="46"/>
  <c r="X31" i="46"/>
  <c r="X30" i="46"/>
  <c r="X29" i="46"/>
  <c r="X28" i="46"/>
  <c r="X27" i="46"/>
  <c r="X26" i="46"/>
  <c r="X25" i="46"/>
  <c r="AB2" i="44"/>
  <c r="AC2" i="45"/>
  <c r="X50" i="45"/>
  <c r="X49" i="45"/>
  <c r="X48" i="45"/>
  <c r="X47" i="45"/>
  <c r="X46" i="45"/>
  <c r="X45" i="45"/>
  <c r="X44" i="45"/>
  <c r="X43" i="45"/>
  <c r="X42" i="45"/>
  <c r="X41" i="45"/>
  <c r="X40" i="45"/>
  <c r="X39" i="45"/>
  <c r="K39" i="45"/>
  <c r="X38" i="45"/>
  <c r="K38" i="45"/>
  <c r="X37" i="45"/>
  <c r="K37" i="45"/>
  <c r="X36" i="45"/>
  <c r="K36" i="45"/>
  <c r="X35" i="45"/>
  <c r="K35" i="45"/>
  <c r="X34" i="45"/>
  <c r="K34" i="45"/>
  <c r="X33" i="45"/>
  <c r="K33" i="45"/>
  <c r="X32" i="45"/>
  <c r="K32" i="45"/>
  <c r="X31" i="45"/>
  <c r="K31" i="45"/>
  <c r="X30" i="45"/>
  <c r="K30" i="45"/>
  <c r="X29" i="45"/>
  <c r="K29" i="45"/>
  <c r="X28" i="45"/>
  <c r="K28" i="45"/>
  <c r="X27" i="45"/>
  <c r="K27" i="45"/>
  <c r="X26" i="45"/>
  <c r="K26" i="45"/>
  <c r="X25" i="45"/>
  <c r="K25" i="45"/>
  <c r="X50" i="44"/>
  <c r="X49" i="44"/>
  <c r="X48" i="44"/>
  <c r="X47" i="44"/>
  <c r="X46" i="44"/>
  <c r="X45" i="44"/>
  <c r="X44" i="44"/>
  <c r="X43" i="44"/>
  <c r="X42" i="44"/>
  <c r="X41" i="44"/>
  <c r="X40" i="44"/>
  <c r="X39" i="44"/>
  <c r="K39" i="44"/>
  <c r="X38" i="44"/>
  <c r="K38" i="44"/>
  <c r="X37" i="44"/>
  <c r="K37" i="44"/>
  <c r="X36" i="44"/>
  <c r="K36" i="44"/>
  <c r="X35" i="44"/>
  <c r="K35" i="44"/>
  <c r="X34" i="44"/>
  <c r="K34" i="44"/>
  <c r="X33" i="44"/>
  <c r="K33" i="44"/>
  <c r="X32" i="44"/>
  <c r="K32" i="44"/>
  <c r="X31" i="44"/>
  <c r="K31" i="44"/>
  <c r="X30" i="44"/>
  <c r="K30" i="44"/>
  <c r="X29" i="44"/>
  <c r="K29" i="44"/>
  <c r="X28" i="44"/>
  <c r="K28" i="44"/>
  <c r="X27" i="44"/>
  <c r="K27" i="44"/>
  <c r="X26" i="44"/>
  <c r="K26" i="44"/>
  <c r="X25" i="44"/>
  <c r="K25" i="44"/>
  <c r="C61" i="5"/>
  <c r="Q26" i="21"/>
  <c r="Q27" i="21"/>
  <c r="Q28" i="21"/>
  <c r="Q29" i="21"/>
  <c r="Q30" i="21"/>
  <c r="Q31" i="21"/>
  <c r="Q32" i="21"/>
  <c r="Q33" i="21"/>
  <c r="Q34" i="21"/>
  <c r="Q25" i="21"/>
  <c r="O26" i="21" a="1"/>
  <c r="O26" i="21"/>
  <c r="O27" i="21" a="1"/>
  <c r="O27" i="21"/>
  <c r="O28" i="21" a="1"/>
  <c r="O28" i="21"/>
  <c r="O29" i="21" a="1"/>
  <c r="O29" i="21"/>
  <c r="O30" i="21" a="1"/>
  <c r="O30" i="21"/>
  <c r="O31" i="21" a="1"/>
  <c r="O31" i="21"/>
  <c r="O32" i="21" a="1"/>
  <c r="O32" i="21"/>
  <c r="O33" i="21" a="1"/>
  <c r="O33" i="21"/>
  <c r="O34" i="21" a="1"/>
  <c r="O34" i="21"/>
  <c r="O25" i="21" a="1"/>
  <c r="O25" i="21" s="1"/>
  <c r="U50" i="36"/>
  <c r="U50" i="5"/>
  <c r="M83" i="47" l="1" a="1"/>
  <c r="M83" i="47" s="1"/>
  <c r="O83" i="47" a="1"/>
  <c r="O83" i="47" s="1"/>
  <c r="S83" i="47" a="1"/>
  <c r="S83" i="47" s="1"/>
  <c r="U83" i="47" a="1"/>
  <c r="U83" i="47" s="1"/>
  <c r="M84" i="47" a="1"/>
  <c r="M84" i="47" s="1"/>
  <c r="O84" i="47" a="1"/>
  <c r="O84" i="47" s="1"/>
  <c r="S84" i="47" a="1"/>
  <c r="S84" i="47" s="1"/>
  <c r="U84" i="47" a="1"/>
  <c r="U84" i="47" s="1"/>
  <c r="M85" i="47" a="1"/>
  <c r="M85" i="47" s="1"/>
  <c r="O85" i="47" a="1"/>
  <c r="O85" i="47" s="1"/>
  <c r="S85" i="47" a="1"/>
  <c r="S85" i="47" s="1"/>
  <c r="U85" i="47" a="1"/>
  <c r="U85" i="47" s="1"/>
  <c r="M86" i="47" a="1"/>
  <c r="M86" i="47" s="1"/>
  <c r="O86" i="47" a="1"/>
  <c r="O86" i="47" s="1"/>
  <c r="S86" i="47" a="1"/>
  <c r="S86" i="47" s="1"/>
  <c r="U86" i="47" a="1"/>
  <c r="U86" i="47" s="1"/>
  <c r="M87" i="47" a="1"/>
  <c r="M87" i="47" s="1"/>
  <c r="O87" i="47" a="1"/>
  <c r="O87" i="47" s="1"/>
  <c r="S87" i="47" a="1"/>
  <c r="S87" i="47" s="1"/>
  <c r="U87" i="47" a="1"/>
  <c r="U87" i="47" s="1"/>
  <c r="G83" i="47" a="1"/>
  <c r="G83" i="47" s="1"/>
  <c r="I83" i="47" a="1"/>
  <c r="I83" i="47" s="1"/>
  <c r="K83" i="47" a="1"/>
  <c r="K83" i="47" s="1"/>
  <c r="G84" i="47" a="1"/>
  <c r="G84" i="47" s="1"/>
  <c r="I84" i="47" a="1"/>
  <c r="I84" i="47" s="1"/>
  <c r="K84" i="47" a="1"/>
  <c r="K84" i="47" s="1"/>
  <c r="G85" i="47" a="1"/>
  <c r="G85" i="47" s="1"/>
  <c r="I85" i="47" a="1"/>
  <c r="I85" i="47" s="1"/>
  <c r="K85" i="47" a="1"/>
  <c r="K85" i="47" s="1"/>
  <c r="G86" i="47" a="1"/>
  <c r="G86" i="47" s="1"/>
  <c r="I86" i="47" a="1"/>
  <c r="I86" i="47" s="1"/>
  <c r="K86" i="47" a="1"/>
  <c r="K86" i="47" s="1"/>
  <c r="G87" i="47" a="1"/>
  <c r="G87" i="47" s="1"/>
  <c r="I87" i="47" a="1"/>
  <c r="I87" i="47" s="1"/>
  <c r="K87" i="47" a="1"/>
  <c r="K87" i="47" s="1"/>
  <c r="J309" i="12" a="1"/>
  <c r="J309" i="12" s="1"/>
  <c r="G309" i="12" a="1"/>
  <c r="G309" i="12" s="1"/>
  <c r="J308" i="12" a="1"/>
  <c r="J308" i="12" s="1"/>
  <c r="G308" i="12" a="1"/>
  <c r="G308" i="12" s="1"/>
  <c r="U82" i="47" a="1"/>
  <c r="U82" i="47" s="1"/>
  <c r="I137" i="47" s="1"/>
  <c r="S82" i="47" a="1"/>
  <c r="S82" i="47" s="1"/>
  <c r="O82" i="47" a="1"/>
  <c r="O82" i="47" s="1"/>
  <c r="J307" i="12" s="1" a="1"/>
  <c r="J307" i="12" s="1"/>
  <c r="M82" i="47" a="1"/>
  <c r="M82" i="47" s="1"/>
  <c r="G307" i="12" s="1" a="1"/>
  <c r="G307" i="12" s="1"/>
  <c r="U81" i="47" a="1"/>
  <c r="U81" i="47" s="1"/>
  <c r="I136" i="47" s="1"/>
  <c r="S81" i="47" a="1"/>
  <c r="S81" i="47" s="1"/>
  <c r="O81" i="47" a="1"/>
  <c r="O81" i="47" s="1"/>
  <c r="J306" i="12" s="1" a="1"/>
  <c r="J306" i="12" s="1"/>
  <c r="M81" i="47" a="1"/>
  <c r="M81" i="47" s="1"/>
  <c r="G306" i="12" s="1" a="1"/>
  <c r="G306" i="12" s="1"/>
  <c r="U80" i="47" a="1"/>
  <c r="U80" i="47" s="1"/>
  <c r="I135" i="47" s="1"/>
  <c r="S80" i="47" a="1"/>
  <c r="S80" i="47" s="1"/>
  <c r="O80" i="47" a="1"/>
  <c r="O80" i="47" s="1"/>
  <c r="M80" i="47" a="1"/>
  <c r="M80" i="47" s="1"/>
  <c r="U79" i="47" a="1"/>
  <c r="U79" i="47" s="1"/>
  <c r="I134" i="47" s="1"/>
  <c r="S79" i="47" a="1"/>
  <c r="S79" i="47" s="1"/>
  <c r="O79" i="47" a="1"/>
  <c r="O79" i="47" s="1"/>
  <c r="J304" i="12" s="1" a="1"/>
  <c r="J304" i="12" s="1"/>
  <c r="M79" i="47" a="1"/>
  <c r="M79" i="47" s="1"/>
  <c r="G304" i="12" s="1" a="1"/>
  <c r="G304" i="12" s="1"/>
  <c r="U78" i="47" a="1"/>
  <c r="U78" i="47" s="1"/>
  <c r="I133" i="47" s="1"/>
  <c r="S78" i="47" a="1"/>
  <c r="S78" i="47" s="1"/>
  <c r="O78" i="47" a="1"/>
  <c r="O78" i="47" s="1"/>
  <c r="J303" i="12" s="1" a="1"/>
  <c r="J303" i="12" s="1"/>
  <c r="M78" i="47" a="1"/>
  <c r="M78" i="47" s="1"/>
  <c r="G303" i="12" s="1" a="1"/>
  <c r="G303" i="12" s="1"/>
  <c r="U77" i="47" a="1"/>
  <c r="U77" i="47" s="1"/>
  <c r="I132" i="47" s="1"/>
  <c r="S77" i="47" a="1"/>
  <c r="S77" i="47" s="1"/>
  <c r="O77" i="47" a="1"/>
  <c r="O77" i="47" s="1"/>
  <c r="J302" i="12" s="1" a="1"/>
  <c r="J302" i="12" s="1"/>
  <c r="M77" i="47" a="1"/>
  <c r="M77" i="47" s="1"/>
  <c r="G302" i="12" s="1" a="1"/>
  <c r="G302" i="12" s="1"/>
  <c r="U76" i="47" a="1"/>
  <c r="U76" i="47" s="1"/>
  <c r="I131" i="47" s="1"/>
  <c r="S76" i="47" a="1"/>
  <c r="S76" i="47" s="1"/>
  <c r="O76" i="47" a="1"/>
  <c r="O76" i="47" s="1"/>
  <c r="M76" i="47" a="1"/>
  <c r="M76" i="47" s="1"/>
  <c r="U75" i="47" a="1"/>
  <c r="U75" i="47" s="1"/>
  <c r="I130" i="47" s="1"/>
  <c r="S75" i="47" a="1"/>
  <c r="S75" i="47" s="1"/>
  <c r="O75" i="47" a="1"/>
  <c r="O75" i="47" s="1"/>
  <c r="M75" i="47" a="1"/>
  <c r="M75" i="47" s="1"/>
  <c r="U74" i="47" a="1"/>
  <c r="U74" i="47" s="1"/>
  <c r="I129" i="47" s="1"/>
  <c r="S74" i="47" a="1"/>
  <c r="S74" i="47" s="1"/>
  <c r="O74" i="47" a="1"/>
  <c r="O74" i="47" s="1"/>
  <c r="J299" i="12" s="1" a="1"/>
  <c r="J299" i="12" s="1"/>
  <c r="M74" i="47" a="1"/>
  <c r="M74" i="47" s="1"/>
  <c r="G299" i="12" s="1" a="1"/>
  <c r="G299" i="12" s="1"/>
  <c r="U73" i="47" a="1"/>
  <c r="U73" i="47" s="1"/>
  <c r="S73" i="47" a="1"/>
  <c r="S73" i="47" s="1"/>
  <c r="O73" i="47" a="1"/>
  <c r="O73" i="47" s="1"/>
  <c r="J298" i="12" s="1" a="1"/>
  <c r="J298" i="12" s="1"/>
  <c r="M73" i="47" a="1"/>
  <c r="M73" i="47" s="1"/>
  <c r="G298" i="12" s="1" a="1"/>
  <c r="G298" i="12" s="1"/>
  <c r="U61" i="47" a="1"/>
  <c r="U61" i="47" s="1"/>
  <c r="I124" i="47" s="1"/>
  <c r="S61" i="47" a="1"/>
  <c r="S61" i="47" s="1"/>
  <c r="O61" i="47" a="1"/>
  <c r="O61" i="47" s="1"/>
  <c r="J296" i="12" s="1" a="1"/>
  <c r="J296" i="12" s="1"/>
  <c r="M61" i="47" a="1"/>
  <c r="M61" i="47" s="1"/>
  <c r="G296" i="12" s="1" a="1"/>
  <c r="G296" i="12" s="1"/>
  <c r="U60" i="47" a="1"/>
  <c r="U60" i="47" s="1"/>
  <c r="I123" i="47" s="1"/>
  <c r="S60" i="47" a="1"/>
  <c r="S60" i="47" s="1"/>
  <c r="O60" i="47" a="1"/>
  <c r="O60" i="47" s="1"/>
  <c r="J295" i="12" s="1" a="1"/>
  <c r="J295" i="12" s="1"/>
  <c r="M60" i="47" a="1"/>
  <c r="M60" i="47" s="1"/>
  <c r="G295" i="12" s="1" a="1"/>
  <c r="G295" i="12" s="1"/>
  <c r="U59" i="47" a="1"/>
  <c r="U59" i="47" s="1"/>
  <c r="I122" i="47" s="1"/>
  <c r="S59" i="47" a="1"/>
  <c r="S59" i="47" s="1"/>
  <c r="O59" i="47" a="1"/>
  <c r="O59" i="47" s="1"/>
  <c r="J294" i="12" s="1" a="1"/>
  <c r="J294" i="12" s="1"/>
  <c r="M59" i="47" a="1"/>
  <c r="M59" i="47" s="1"/>
  <c r="G294" i="12" s="1" a="1"/>
  <c r="G294" i="12" s="1"/>
  <c r="U58" i="47" a="1"/>
  <c r="U58" i="47" s="1"/>
  <c r="I121" i="47" s="1"/>
  <c r="S58" i="47" a="1"/>
  <c r="S58" i="47" s="1"/>
  <c r="O58" i="47" a="1"/>
  <c r="O58" i="47" s="1"/>
  <c r="J293" i="12" s="1" a="1"/>
  <c r="J293" i="12" s="1"/>
  <c r="M58" i="47" a="1"/>
  <c r="M58" i="47" s="1"/>
  <c r="G293" i="12" s="1" a="1"/>
  <c r="G293" i="12" s="1"/>
  <c r="U57" i="47" a="1"/>
  <c r="U57" i="47" s="1"/>
  <c r="I120" i="47" s="1"/>
  <c r="S57" i="47" a="1"/>
  <c r="S57" i="47" s="1"/>
  <c r="O57" i="47" a="1"/>
  <c r="O57" i="47" s="1"/>
  <c r="J292" i="12" s="1" a="1"/>
  <c r="J292" i="12" s="1"/>
  <c r="M57" i="47" a="1"/>
  <c r="M57" i="47" s="1"/>
  <c r="G292" i="12" s="1" a="1"/>
  <c r="G292" i="12" s="1"/>
  <c r="U56" i="47" a="1"/>
  <c r="U56" i="47" s="1"/>
  <c r="I119" i="47" s="1"/>
  <c r="S56" i="47" a="1"/>
  <c r="S56" i="47" s="1"/>
  <c r="O56" i="47" a="1"/>
  <c r="O56" i="47" s="1"/>
  <c r="J291" i="12" s="1" a="1"/>
  <c r="J291" i="12" s="1"/>
  <c r="M56" i="47" a="1"/>
  <c r="M56" i="47" s="1"/>
  <c r="G291" i="12" s="1" a="1"/>
  <c r="G291" i="12" s="1"/>
  <c r="U55" i="47" a="1"/>
  <c r="U55" i="47" s="1"/>
  <c r="I118" i="47" s="1"/>
  <c r="S55" i="47" a="1"/>
  <c r="S55" i="47" s="1"/>
  <c r="O55" i="47" a="1"/>
  <c r="O55" i="47" s="1"/>
  <c r="J290" i="12" s="1" a="1"/>
  <c r="J290" i="12" s="1"/>
  <c r="M55" i="47" a="1"/>
  <c r="M55" i="47" s="1"/>
  <c r="G290" i="12" s="1" a="1"/>
  <c r="G290" i="12" s="1"/>
  <c r="U54" i="47" a="1"/>
  <c r="U54" i="47" s="1"/>
  <c r="I117" i="47" s="1"/>
  <c r="S54" i="47" a="1"/>
  <c r="S54" i="47" s="1"/>
  <c r="O54" i="47" a="1"/>
  <c r="O54" i="47" s="1"/>
  <c r="J289" i="12" s="1" a="1"/>
  <c r="J289" i="12" s="1"/>
  <c r="M54" i="47" a="1"/>
  <c r="M54" i="47" s="1"/>
  <c r="G289" i="12" s="1" a="1"/>
  <c r="G289" i="12" s="1"/>
  <c r="U53" i="47" a="1"/>
  <c r="U53" i="47" s="1"/>
  <c r="I116" i="47" s="1"/>
  <c r="S53" i="47" a="1"/>
  <c r="S53" i="47" s="1"/>
  <c r="O53" i="47" a="1"/>
  <c r="O53" i="47" s="1"/>
  <c r="J288" i="12" s="1" a="1"/>
  <c r="J288" i="12" s="1"/>
  <c r="M53" i="47" a="1"/>
  <c r="M53" i="47" s="1"/>
  <c r="G288" i="12" s="1" a="1"/>
  <c r="G288" i="12" s="1"/>
  <c r="U52" i="47" a="1"/>
  <c r="U52" i="47" s="1"/>
  <c r="I115" i="47" s="1"/>
  <c r="S52" i="47" a="1"/>
  <c r="S52" i="47" s="1"/>
  <c r="O52" i="47" a="1"/>
  <c r="O52" i="47" s="1"/>
  <c r="J287" i="12" s="1" a="1"/>
  <c r="J287" i="12" s="1"/>
  <c r="M52" i="47" a="1"/>
  <c r="M52" i="47" s="1"/>
  <c r="G287" i="12" s="1" a="1"/>
  <c r="G287" i="12" s="1"/>
  <c r="U51" i="47" a="1"/>
  <c r="U51" i="47" s="1"/>
  <c r="S51" i="47" a="1"/>
  <c r="S51" i="47" s="1"/>
  <c r="O51" i="47" a="1"/>
  <c r="O51" i="47" s="1"/>
  <c r="J286" i="12" s="1" a="1"/>
  <c r="J286" i="12" s="1"/>
  <c r="M51" i="47" a="1"/>
  <c r="M51" i="47" s="1"/>
  <c r="G286" i="12" s="1" a="1"/>
  <c r="G286" i="12" s="1"/>
  <c r="U39" i="47" a="1"/>
  <c r="U39" i="47" s="1"/>
  <c r="I110" i="47" s="1"/>
  <c r="S39" i="47" a="1"/>
  <c r="S39" i="47" s="1"/>
  <c r="O39" i="47" a="1"/>
  <c r="O39" i="47" s="1"/>
  <c r="J284" i="12" s="1" a="1"/>
  <c r="J284" i="12" s="1"/>
  <c r="M39" i="47" a="1"/>
  <c r="M39" i="47" s="1"/>
  <c r="G284" i="12" s="1" a="1"/>
  <c r="G284" i="12" s="1"/>
  <c r="U38" i="47" a="1"/>
  <c r="U38" i="47" s="1"/>
  <c r="I109" i="47" s="1"/>
  <c r="S38" i="47" a="1"/>
  <c r="S38" i="47" s="1"/>
  <c r="O38" i="47" a="1"/>
  <c r="O38" i="47" s="1"/>
  <c r="J283" i="12" s="1" a="1"/>
  <c r="J283" i="12" s="1"/>
  <c r="M38" i="47" a="1"/>
  <c r="M38" i="47" s="1"/>
  <c r="G283" i="12" s="1" a="1"/>
  <c r="G283" i="12" s="1"/>
  <c r="U37" i="47" a="1"/>
  <c r="U37" i="47" s="1"/>
  <c r="I108" i="47" s="1"/>
  <c r="S37" i="47" a="1"/>
  <c r="S37" i="47" s="1"/>
  <c r="O37" i="47" a="1"/>
  <c r="O37" i="47" s="1"/>
  <c r="J282" i="12" s="1" a="1"/>
  <c r="J282" i="12" s="1"/>
  <c r="M37" i="47" a="1"/>
  <c r="M37" i="47" s="1"/>
  <c r="G282" i="12" s="1" a="1"/>
  <c r="G282" i="12" s="1"/>
  <c r="U36" i="47" a="1"/>
  <c r="U36" i="47" s="1"/>
  <c r="I107" i="47" s="1"/>
  <c r="S36" i="47" a="1"/>
  <c r="S36" i="47" s="1"/>
  <c r="O36" i="47" a="1"/>
  <c r="O36" i="47" s="1"/>
  <c r="J281" i="12" s="1" a="1"/>
  <c r="J281" i="12" s="1"/>
  <c r="M36" i="47" a="1"/>
  <c r="M36" i="47" s="1"/>
  <c r="G281" i="12" s="1" a="1"/>
  <c r="G281" i="12" s="1"/>
  <c r="U35" i="47" a="1"/>
  <c r="U35" i="47" s="1"/>
  <c r="I106" i="47" s="1"/>
  <c r="S35" i="47" a="1"/>
  <c r="S35" i="47" s="1"/>
  <c r="O35" i="47" a="1"/>
  <c r="O35" i="47" s="1"/>
  <c r="J280" i="12" s="1" a="1"/>
  <c r="J280" i="12" s="1"/>
  <c r="M35" i="47" a="1"/>
  <c r="M35" i="47" s="1"/>
  <c r="G280" i="12" s="1" a="1"/>
  <c r="G280" i="12" s="1"/>
  <c r="U34" i="47" a="1"/>
  <c r="U34" i="47" s="1"/>
  <c r="I105" i="47" s="1"/>
  <c r="S34" i="47" a="1"/>
  <c r="S34" i="47" s="1"/>
  <c r="O34" i="47" a="1"/>
  <c r="O34" i="47" s="1"/>
  <c r="J279" i="12" s="1" a="1"/>
  <c r="J279" i="12" s="1"/>
  <c r="M34" i="47" a="1"/>
  <c r="M34" i="47" s="1"/>
  <c r="G279" i="12" s="1" a="1"/>
  <c r="G279" i="12" s="1"/>
  <c r="U33" i="47" a="1"/>
  <c r="U33" i="47" s="1"/>
  <c r="I104" i="47" s="1"/>
  <c r="S33" i="47" a="1"/>
  <c r="S33" i="47" s="1"/>
  <c r="O33" i="47" a="1"/>
  <c r="O33" i="47" s="1"/>
  <c r="J278" i="12" s="1" a="1"/>
  <c r="J278" i="12" s="1"/>
  <c r="M33" i="47" a="1"/>
  <c r="M33" i="47" s="1"/>
  <c r="G278" i="12" s="1" a="1"/>
  <c r="G278" i="12" s="1"/>
  <c r="U32" i="47" a="1"/>
  <c r="U32" i="47" s="1"/>
  <c r="I103" i="47" s="1"/>
  <c r="S32" i="47" a="1"/>
  <c r="S32" i="47" s="1"/>
  <c r="O32" i="47" a="1"/>
  <c r="O32" i="47" s="1"/>
  <c r="J277" i="12" s="1" a="1"/>
  <c r="J277" i="12" s="1"/>
  <c r="M32" i="47" a="1"/>
  <c r="M32" i="47" s="1"/>
  <c r="G277" i="12" s="1" a="1"/>
  <c r="G277" i="12" s="1"/>
  <c r="U31" i="47" a="1"/>
  <c r="U31" i="47" s="1"/>
  <c r="I102" i="47" s="1"/>
  <c r="S31" i="47" a="1"/>
  <c r="S31" i="47" s="1"/>
  <c r="O31" i="47" a="1"/>
  <c r="O31" i="47" s="1"/>
  <c r="J276" i="12" s="1" a="1"/>
  <c r="J276" i="12" s="1"/>
  <c r="M31" i="47" a="1"/>
  <c r="M31" i="47" s="1"/>
  <c r="G276" i="12" s="1" a="1"/>
  <c r="G276" i="12" s="1"/>
  <c r="U30" i="47" a="1"/>
  <c r="U30" i="47" s="1"/>
  <c r="I101" i="47" s="1"/>
  <c r="S30" i="47" a="1"/>
  <c r="S30" i="47" s="1"/>
  <c r="O30" i="47" a="1"/>
  <c r="O30" i="47" s="1"/>
  <c r="J275" i="12" s="1" a="1"/>
  <c r="J275" i="12" s="1"/>
  <c r="M30" i="47" a="1"/>
  <c r="M30" i="47" s="1"/>
  <c r="G275" i="12" s="1" a="1"/>
  <c r="G275" i="12" s="1"/>
  <c r="U29" i="47" a="1"/>
  <c r="U29" i="47" s="1"/>
  <c r="I100" i="47" s="1"/>
  <c r="S29" i="47" a="1"/>
  <c r="S29" i="47" s="1"/>
  <c r="O29" i="47" a="1"/>
  <c r="O29" i="47" s="1"/>
  <c r="J274" i="12" s="1" a="1"/>
  <c r="J274" i="12" s="1"/>
  <c r="M29" i="47" a="1"/>
  <c r="M29" i="47" s="1"/>
  <c r="G274" i="12" s="1" a="1"/>
  <c r="G274" i="12" s="1"/>
  <c r="U28" i="47" a="1"/>
  <c r="U28" i="47" s="1"/>
  <c r="I99" i="47" s="1"/>
  <c r="S28" i="47" a="1"/>
  <c r="S28" i="47" s="1"/>
  <c r="O28" i="47" a="1"/>
  <c r="O28" i="47" s="1"/>
  <c r="J273" i="12" s="1" a="1"/>
  <c r="J273" i="12" s="1"/>
  <c r="M28" i="47" a="1"/>
  <c r="M28" i="47" s="1"/>
  <c r="G273" i="12" s="1" a="1"/>
  <c r="G273" i="12" s="1"/>
  <c r="U27" i="47" a="1"/>
  <c r="U27" i="47" s="1"/>
  <c r="I98" i="47" s="1"/>
  <c r="S27" i="47" a="1"/>
  <c r="S27" i="47" s="1"/>
  <c r="O27" i="47" a="1"/>
  <c r="O27" i="47" s="1"/>
  <c r="J272" i="12" s="1" a="1"/>
  <c r="J272" i="12" s="1"/>
  <c r="M27" i="47" a="1"/>
  <c r="M27" i="47" s="1"/>
  <c r="G272" i="12" s="1" a="1"/>
  <c r="G272" i="12" s="1"/>
  <c r="U26" i="47" a="1"/>
  <c r="U26" i="47" s="1"/>
  <c r="I97" i="47" s="1"/>
  <c r="S26" i="47" a="1"/>
  <c r="S26" i="47" s="1"/>
  <c r="O26" i="47" a="1"/>
  <c r="O26" i="47" s="1"/>
  <c r="J271" i="12" s="1" a="1"/>
  <c r="J271" i="12" s="1"/>
  <c r="M26" i="47" a="1"/>
  <c r="M26" i="47" s="1"/>
  <c r="G271" i="12" s="1" a="1"/>
  <c r="G271" i="12" s="1"/>
  <c r="U25" i="47" a="1"/>
  <c r="U25" i="47" s="1"/>
  <c r="S25" i="47" a="1"/>
  <c r="S25" i="47" s="1"/>
  <c r="O25" i="47" a="1"/>
  <c r="O25" i="47" s="1"/>
  <c r="J270" i="12" s="1" a="1"/>
  <c r="J270" i="12" s="1"/>
  <c r="M25" i="47" a="1"/>
  <c r="M25" i="47" s="1"/>
  <c r="G270" i="12" s="1" a="1"/>
  <c r="G270" i="12" s="1"/>
  <c r="K82" i="47" a="1"/>
  <c r="K82" i="47" s="1"/>
  <c r="Q137" i="47" s="1"/>
  <c r="I82" i="47" a="1"/>
  <c r="I82" i="47" s="1"/>
  <c r="O137" i="47" s="1"/>
  <c r="G82" i="47" a="1"/>
  <c r="G82" i="47" s="1"/>
  <c r="M137" i="47" s="1"/>
  <c r="K81" i="47" a="1"/>
  <c r="K81" i="47" s="1"/>
  <c r="Q136" i="47" s="1"/>
  <c r="I81" i="47" a="1"/>
  <c r="I81" i="47" s="1"/>
  <c r="O136" i="47" s="1"/>
  <c r="G81" i="47" a="1"/>
  <c r="G81" i="47" s="1"/>
  <c r="M136" i="47" s="1"/>
  <c r="K80" i="47" a="1"/>
  <c r="K80" i="47" s="1"/>
  <c r="Q135" i="47" s="1"/>
  <c r="I80" i="47" a="1"/>
  <c r="I80" i="47" s="1"/>
  <c r="O135" i="47" s="1"/>
  <c r="G80" i="47" a="1"/>
  <c r="G80" i="47" s="1"/>
  <c r="M135" i="47" s="1"/>
  <c r="K79" i="47" a="1"/>
  <c r="K79" i="47" s="1"/>
  <c r="Q134" i="47" s="1"/>
  <c r="I79" i="47" a="1"/>
  <c r="I79" i="47" s="1"/>
  <c r="O134" i="47" s="1"/>
  <c r="G79" i="47" a="1"/>
  <c r="G79" i="47" s="1"/>
  <c r="M134" i="47" s="1"/>
  <c r="K78" i="47" a="1"/>
  <c r="K78" i="47" s="1"/>
  <c r="Q133" i="47" s="1"/>
  <c r="I78" i="47" a="1"/>
  <c r="I78" i="47" s="1"/>
  <c r="O133" i="47" s="1"/>
  <c r="G78" i="47" a="1"/>
  <c r="G78" i="47" s="1"/>
  <c r="M133" i="47" s="1"/>
  <c r="K77" i="47" a="1"/>
  <c r="K77" i="47" s="1"/>
  <c r="Q132" i="47" s="1"/>
  <c r="I77" i="47" a="1"/>
  <c r="I77" i="47" s="1"/>
  <c r="O132" i="47" s="1"/>
  <c r="G77" i="47" a="1"/>
  <c r="G77" i="47" s="1"/>
  <c r="M132" i="47" s="1"/>
  <c r="K76" i="47" a="1"/>
  <c r="K76" i="47" s="1"/>
  <c r="Q131" i="47" s="1"/>
  <c r="I76" i="47" a="1"/>
  <c r="I76" i="47" s="1"/>
  <c r="O131" i="47" s="1"/>
  <c r="G76" i="47" a="1"/>
  <c r="G76" i="47" s="1"/>
  <c r="M131" i="47" s="1"/>
  <c r="K75" i="47" a="1"/>
  <c r="K75" i="47" s="1"/>
  <c r="Q130" i="47" s="1"/>
  <c r="I75" i="47" a="1"/>
  <c r="I75" i="47" s="1"/>
  <c r="O130" i="47" s="1"/>
  <c r="G75" i="47" a="1"/>
  <c r="G75" i="47" s="1"/>
  <c r="M130" i="47" s="1"/>
  <c r="K74" i="47" a="1"/>
  <c r="K74" i="47" s="1"/>
  <c r="Q129" i="47" s="1"/>
  <c r="I74" i="47" a="1"/>
  <c r="I74" i="47" s="1"/>
  <c r="O129" i="47" s="1"/>
  <c r="G74" i="47" a="1"/>
  <c r="G74" i="47" s="1"/>
  <c r="M129" i="47" s="1"/>
  <c r="K73" i="47" a="1"/>
  <c r="K73" i="47" s="1"/>
  <c r="Q128" i="47" s="1"/>
  <c r="I73" i="47" a="1"/>
  <c r="I73" i="47" s="1"/>
  <c r="O128" i="47" s="1"/>
  <c r="G73" i="47" a="1"/>
  <c r="G73" i="47" s="1"/>
  <c r="M128" i="47" s="1"/>
  <c r="K61" i="47" a="1"/>
  <c r="K61" i="47" s="1"/>
  <c r="O124" i="47" s="1"/>
  <c r="G61" i="47" a="1"/>
  <c r="G61" i="47" s="1"/>
  <c r="M124" i="47" s="1"/>
  <c r="K60" i="47" a="1"/>
  <c r="K60" i="47" s="1"/>
  <c r="O123" i="47" s="1"/>
  <c r="G60" i="47" a="1"/>
  <c r="G60" i="47" s="1"/>
  <c r="M123" i="47" s="1"/>
  <c r="K59" i="47" a="1"/>
  <c r="K59" i="47" s="1"/>
  <c r="O122" i="47" s="1"/>
  <c r="G59" i="47" a="1"/>
  <c r="G59" i="47" s="1"/>
  <c r="M122" i="47" s="1"/>
  <c r="K58" i="47" a="1"/>
  <c r="K58" i="47" s="1"/>
  <c r="O121" i="47" s="1"/>
  <c r="G58" i="47" a="1"/>
  <c r="G58" i="47" s="1"/>
  <c r="M121" i="47" s="1"/>
  <c r="K57" i="47" a="1"/>
  <c r="K57" i="47" s="1"/>
  <c r="O120" i="47" s="1"/>
  <c r="G57" i="47" a="1"/>
  <c r="G57" i="47" s="1"/>
  <c r="M120" i="47" s="1"/>
  <c r="K56" i="47" a="1"/>
  <c r="K56" i="47" s="1"/>
  <c r="O119" i="47" s="1"/>
  <c r="G56" i="47" a="1"/>
  <c r="G56" i="47" s="1"/>
  <c r="M119" i="47" s="1"/>
  <c r="K55" i="47" a="1"/>
  <c r="K55" i="47" s="1"/>
  <c r="O118" i="47" s="1"/>
  <c r="G55" i="47" a="1"/>
  <c r="G55" i="47" s="1"/>
  <c r="M118" i="47" s="1"/>
  <c r="K54" i="47" a="1"/>
  <c r="K54" i="47" s="1"/>
  <c r="O117" i="47" s="1"/>
  <c r="G54" i="47" a="1"/>
  <c r="G54" i="47" s="1"/>
  <c r="M117" i="47" s="1"/>
  <c r="K53" i="47" a="1"/>
  <c r="K53" i="47" s="1"/>
  <c r="O116" i="47" s="1"/>
  <c r="G53" i="47" a="1"/>
  <c r="G53" i="47" s="1"/>
  <c r="M116" i="47" s="1"/>
  <c r="K52" i="47" a="1"/>
  <c r="K52" i="47" s="1"/>
  <c r="O115" i="47" s="1"/>
  <c r="G52" i="47" a="1"/>
  <c r="G52" i="47" s="1"/>
  <c r="M115" i="47" s="1"/>
  <c r="K51" i="47" a="1"/>
  <c r="K51" i="47" s="1"/>
  <c r="O114" i="47" s="1"/>
  <c r="G51" i="47" a="1"/>
  <c r="G51" i="47" s="1"/>
  <c r="M114" i="47" s="1"/>
  <c r="K39" i="47" a="1"/>
  <c r="K39" i="47" s="1"/>
  <c r="Q110" i="47" s="1"/>
  <c r="I39" i="47" a="1"/>
  <c r="I39" i="47" s="1"/>
  <c r="O110" i="47" s="1"/>
  <c r="G39" i="47" a="1"/>
  <c r="G39" i="47" s="1"/>
  <c r="M110" i="47" s="1"/>
  <c r="K38" i="47" a="1"/>
  <c r="K38" i="47" s="1"/>
  <c r="Q109" i="47" s="1"/>
  <c r="I38" i="47" a="1"/>
  <c r="I38" i="47" s="1"/>
  <c r="O109" i="47" s="1"/>
  <c r="G38" i="47" a="1"/>
  <c r="G38" i="47" s="1"/>
  <c r="M109" i="47" s="1"/>
  <c r="K37" i="47" a="1"/>
  <c r="K37" i="47" s="1"/>
  <c r="Q108" i="47" s="1"/>
  <c r="I37" i="47" a="1"/>
  <c r="I37" i="47" s="1"/>
  <c r="O108" i="47" s="1"/>
  <c r="G37" i="47" a="1"/>
  <c r="G37" i="47" s="1"/>
  <c r="M108" i="47" s="1"/>
  <c r="K36" i="47" a="1"/>
  <c r="K36" i="47" s="1"/>
  <c r="Q107" i="47" s="1"/>
  <c r="I36" i="47" a="1"/>
  <c r="I36" i="47" s="1"/>
  <c r="O107" i="47" s="1"/>
  <c r="G36" i="47" a="1"/>
  <c r="G36" i="47" s="1"/>
  <c r="M107" i="47" s="1"/>
  <c r="K35" i="47" a="1"/>
  <c r="K35" i="47" s="1"/>
  <c r="Q106" i="47" s="1"/>
  <c r="I35" i="47" a="1"/>
  <c r="I35" i="47" s="1"/>
  <c r="O106" i="47" s="1"/>
  <c r="G35" i="47" a="1"/>
  <c r="G35" i="47" s="1"/>
  <c r="M106" i="47" s="1"/>
  <c r="K34" i="47" a="1"/>
  <c r="K34" i="47" s="1"/>
  <c r="Q105" i="47" s="1"/>
  <c r="I34" i="47" a="1"/>
  <c r="I34" i="47" s="1"/>
  <c r="O105" i="47" s="1"/>
  <c r="G34" i="47" a="1"/>
  <c r="G34" i="47" s="1"/>
  <c r="M105" i="47" s="1"/>
  <c r="K33" i="47" a="1"/>
  <c r="K33" i="47" s="1"/>
  <c r="Q104" i="47" s="1"/>
  <c r="I33" i="47" a="1"/>
  <c r="I33" i="47" s="1"/>
  <c r="O104" i="47" s="1"/>
  <c r="G33" i="47" a="1"/>
  <c r="G33" i="47" s="1"/>
  <c r="M104" i="47" s="1"/>
  <c r="K32" i="47" a="1"/>
  <c r="K32" i="47" s="1"/>
  <c r="Q103" i="47" s="1"/>
  <c r="I32" i="47" a="1"/>
  <c r="I32" i="47" s="1"/>
  <c r="O103" i="47" s="1"/>
  <c r="G32" i="47" a="1"/>
  <c r="G32" i="47" s="1"/>
  <c r="M103" i="47" s="1"/>
  <c r="K31" i="47" a="1"/>
  <c r="K31" i="47" s="1"/>
  <c r="Q102" i="47" s="1"/>
  <c r="I31" i="47" a="1"/>
  <c r="I31" i="47" s="1"/>
  <c r="O102" i="47" s="1"/>
  <c r="G31" i="47" a="1"/>
  <c r="G31" i="47" s="1"/>
  <c r="M102" i="47" s="1"/>
  <c r="K30" i="47" a="1"/>
  <c r="K30" i="47" s="1"/>
  <c r="Q101" i="47" s="1"/>
  <c r="I30" i="47" a="1"/>
  <c r="I30" i="47" s="1"/>
  <c r="O101" i="47" s="1"/>
  <c r="G30" i="47" a="1"/>
  <c r="G30" i="47" s="1"/>
  <c r="M101" i="47" s="1"/>
  <c r="K29" i="47" a="1"/>
  <c r="K29" i="47" s="1"/>
  <c r="Q100" i="47" s="1"/>
  <c r="I29" i="47" a="1"/>
  <c r="I29" i="47" s="1"/>
  <c r="O100" i="47" s="1"/>
  <c r="G29" i="47" a="1"/>
  <c r="G29" i="47" s="1"/>
  <c r="M100" i="47" s="1"/>
  <c r="K28" i="47" a="1"/>
  <c r="K28" i="47" s="1"/>
  <c r="Q99" i="47" s="1"/>
  <c r="I28" i="47" a="1"/>
  <c r="I28" i="47" s="1"/>
  <c r="O99" i="47" s="1"/>
  <c r="G28" i="47" a="1"/>
  <c r="G28" i="47" s="1"/>
  <c r="M99" i="47" s="1"/>
  <c r="K27" i="47" a="1"/>
  <c r="K27" i="47" s="1"/>
  <c r="Q98" i="47" s="1"/>
  <c r="I27" i="47" a="1"/>
  <c r="I27" i="47" s="1"/>
  <c r="O98" i="47" s="1"/>
  <c r="G27" i="47" a="1"/>
  <c r="G27" i="47" s="1"/>
  <c r="M98" i="47" s="1"/>
  <c r="K26" i="47" a="1"/>
  <c r="K26" i="47" s="1"/>
  <c r="Q97" i="47" s="1"/>
  <c r="I26" i="47" a="1"/>
  <c r="I26" i="47" s="1"/>
  <c r="O97" i="47" s="1"/>
  <c r="G26" i="47" a="1"/>
  <c r="G26" i="47" s="1"/>
  <c r="M97" i="47" s="1"/>
  <c r="K25" i="47" a="1"/>
  <c r="K25" i="47" s="1"/>
  <c r="Q96" i="47" s="1"/>
  <c r="L312" i="12" s="1" a="1"/>
  <c r="L312" i="12" s="1"/>
  <c r="I25" i="47" a="1"/>
  <c r="I25" i="47" s="1"/>
  <c r="O96" i="47" s="1"/>
  <c r="G25" i="47" a="1"/>
  <c r="G25" i="47" s="1"/>
  <c r="M96" i="47" s="1"/>
  <c r="R50" i="45" a="1"/>
  <c r="R50" i="45" s="1"/>
  <c r="E112" i="45" s="1"/>
  <c r="P50" i="45" a="1"/>
  <c r="P50" i="45" s="1"/>
  <c r="C112" i="45" s="1"/>
  <c r="R49" i="45" a="1"/>
  <c r="R49" i="45" s="1"/>
  <c r="E111" i="45" s="1"/>
  <c r="P49" i="45" a="1"/>
  <c r="P49" i="45" s="1"/>
  <c r="C111" i="45" s="1"/>
  <c r="R48" i="45" a="1"/>
  <c r="R48" i="45" s="1"/>
  <c r="E110" i="45" s="1"/>
  <c r="P48" i="45" a="1"/>
  <c r="P48" i="45" s="1"/>
  <c r="C110" i="45" s="1"/>
  <c r="R47" i="45" a="1"/>
  <c r="R47" i="45" s="1"/>
  <c r="E109" i="45" s="1"/>
  <c r="P47" i="45" a="1"/>
  <c r="P47" i="45" s="1"/>
  <c r="C109" i="45" s="1"/>
  <c r="R46" i="45" a="1"/>
  <c r="R46" i="45" s="1"/>
  <c r="E108" i="45" s="1"/>
  <c r="P46" i="45" a="1"/>
  <c r="P46" i="45" s="1"/>
  <c r="C108" i="45" s="1"/>
  <c r="R45" i="45" a="1"/>
  <c r="R45" i="45" s="1"/>
  <c r="E107" i="45" s="1"/>
  <c r="P45" i="45" a="1"/>
  <c r="P45" i="45" s="1"/>
  <c r="C107" i="45" s="1"/>
  <c r="R44" i="45" a="1"/>
  <c r="R44" i="45" s="1"/>
  <c r="E106" i="45" s="1"/>
  <c r="P44" i="45" a="1"/>
  <c r="P44" i="45" s="1"/>
  <c r="C106" i="45" s="1"/>
  <c r="R43" i="45" a="1"/>
  <c r="R43" i="45" s="1"/>
  <c r="E105" i="45" s="1"/>
  <c r="P43" i="45" a="1"/>
  <c r="P43" i="45" s="1"/>
  <c r="C105" i="45" s="1"/>
  <c r="R42" i="45" a="1"/>
  <c r="R42" i="45" s="1"/>
  <c r="E104" i="45" s="1"/>
  <c r="P42" i="45" a="1"/>
  <c r="P42" i="45" s="1"/>
  <c r="C104" i="45" s="1"/>
  <c r="R41" i="45" a="1"/>
  <c r="R41" i="45" s="1"/>
  <c r="E103" i="45" s="1"/>
  <c r="P41" i="45" a="1"/>
  <c r="P41" i="45" s="1"/>
  <c r="C103" i="45" s="1"/>
  <c r="R40" i="45" a="1"/>
  <c r="R40" i="45" s="1"/>
  <c r="E102" i="45" s="1"/>
  <c r="P40" i="45" a="1"/>
  <c r="P40" i="45" s="1"/>
  <c r="C102" i="45" s="1"/>
  <c r="R39" i="45" a="1"/>
  <c r="R39" i="45" s="1"/>
  <c r="P39" i="45" a="1"/>
  <c r="P39" i="45" s="1"/>
  <c r="E39" i="45" a="1"/>
  <c r="E39" i="45" s="1"/>
  <c r="E83" i="45" s="1"/>
  <c r="C39" i="45" a="1"/>
  <c r="C39" i="45" s="1"/>
  <c r="C83" i="45" s="1"/>
  <c r="R38" i="45" a="1"/>
  <c r="R38" i="45" s="1"/>
  <c r="P38" i="45" a="1"/>
  <c r="P38" i="45" s="1"/>
  <c r="E38" i="45" a="1"/>
  <c r="E38" i="45" s="1"/>
  <c r="E82" i="45" s="1"/>
  <c r="C38" i="45" a="1"/>
  <c r="C38" i="45" s="1"/>
  <c r="C82" i="45" s="1"/>
  <c r="R37" i="45" a="1"/>
  <c r="R37" i="45" s="1"/>
  <c r="P37" i="45" a="1"/>
  <c r="P37" i="45" s="1"/>
  <c r="E37" i="45" a="1"/>
  <c r="E37" i="45" s="1"/>
  <c r="E81" i="45" s="1"/>
  <c r="C37" i="45" a="1"/>
  <c r="C37" i="45" s="1"/>
  <c r="C81" i="45" s="1"/>
  <c r="R36" i="45" a="1"/>
  <c r="R36" i="45" s="1"/>
  <c r="P36" i="45" a="1"/>
  <c r="P36" i="45" s="1"/>
  <c r="E36" i="45" a="1"/>
  <c r="E36" i="45" s="1"/>
  <c r="E80" i="45" s="1"/>
  <c r="C36" i="45" a="1"/>
  <c r="C36" i="45" s="1"/>
  <c r="C80" i="45" s="1"/>
  <c r="R35" i="45" a="1"/>
  <c r="R35" i="45" s="1"/>
  <c r="P35" i="45" a="1"/>
  <c r="P35" i="45" s="1"/>
  <c r="E35" i="45" a="1"/>
  <c r="E35" i="45" s="1"/>
  <c r="E79" i="45" s="1"/>
  <c r="C35" i="45" a="1"/>
  <c r="C35" i="45" s="1"/>
  <c r="C79" i="45" s="1"/>
  <c r="P34" i="45" a="1"/>
  <c r="P34" i="45" s="1"/>
  <c r="C96" i="45" s="1"/>
  <c r="E34" i="45" a="1"/>
  <c r="E34" i="45" s="1"/>
  <c r="E78" i="45" s="1"/>
  <c r="C34" i="45" a="1"/>
  <c r="C34" i="45" s="1"/>
  <c r="C78" i="45" s="1"/>
  <c r="P33" i="45" a="1"/>
  <c r="P33" i="45" s="1"/>
  <c r="C95" i="45" s="1"/>
  <c r="E33" i="45" a="1"/>
  <c r="E33" i="45" s="1"/>
  <c r="E77" i="45" s="1"/>
  <c r="C33" i="45" a="1"/>
  <c r="C33" i="45" s="1"/>
  <c r="C77" i="45" s="1"/>
  <c r="P32" i="45" a="1"/>
  <c r="P32" i="45" s="1"/>
  <c r="C94" i="45" s="1"/>
  <c r="E32" i="45" a="1"/>
  <c r="E32" i="45" s="1"/>
  <c r="E76" i="45" s="1"/>
  <c r="C32" i="45" a="1"/>
  <c r="C32" i="45" s="1"/>
  <c r="C76" i="45" s="1"/>
  <c r="P31" i="45" a="1"/>
  <c r="P31" i="45" s="1"/>
  <c r="C93" i="45" s="1"/>
  <c r="E31" i="45" a="1"/>
  <c r="E31" i="45" s="1"/>
  <c r="E75" i="45" s="1"/>
  <c r="C31" i="45" a="1"/>
  <c r="C31" i="45" s="1"/>
  <c r="C75" i="45" s="1"/>
  <c r="P30" i="45" a="1"/>
  <c r="P30" i="45" s="1"/>
  <c r="C92" i="45" s="1"/>
  <c r="E30" i="45" a="1"/>
  <c r="E30" i="45" s="1"/>
  <c r="E74" i="45" s="1"/>
  <c r="C30" i="45" a="1"/>
  <c r="C30" i="45" s="1"/>
  <c r="C74" i="45" s="1"/>
  <c r="P29" i="45" a="1"/>
  <c r="P29" i="45" s="1"/>
  <c r="C91" i="45" s="1"/>
  <c r="E29" i="45" a="1"/>
  <c r="E29" i="45" s="1"/>
  <c r="E73" i="45" s="1"/>
  <c r="C29" i="45" a="1"/>
  <c r="C29" i="45" s="1"/>
  <c r="C73" i="45" s="1"/>
  <c r="P28" i="45" a="1"/>
  <c r="P28" i="45" s="1"/>
  <c r="C90" i="45" s="1"/>
  <c r="E28" i="45" a="1"/>
  <c r="E28" i="45" s="1"/>
  <c r="E72" i="45" s="1"/>
  <c r="C28" i="45" a="1"/>
  <c r="C28" i="45" s="1"/>
  <c r="C72" i="45" s="1"/>
  <c r="P27" i="45" a="1"/>
  <c r="P27" i="45" s="1"/>
  <c r="C89" i="45" s="1"/>
  <c r="E27" i="45" a="1"/>
  <c r="E27" i="45" s="1"/>
  <c r="E71" i="45" s="1"/>
  <c r="C27" i="45" a="1"/>
  <c r="C27" i="45" s="1"/>
  <c r="C71" i="45" s="1"/>
  <c r="P26" i="45" a="1"/>
  <c r="P26" i="45" s="1"/>
  <c r="C88" i="45" s="1"/>
  <c r="E26" i="45" a="1"/>
  <c r="E26" i="45" s="1"/>
  <c r="E70" i="45" s="1"/>
  <c r="C26" i="45" a="1"/>
  <c r="C26" i="45" s="1"/>
  <c r="C70" i="45" s="1"/>
  <c r="P25" i="45" a="1"/>
  <c r="P25" i="45" s="1"/>
  <c r="C87" i="45" s="1"/>
  <c r="E25" i="45" a="1"/>
  <c r="E25" i="45" s="1"/>
  <c r="E69" i="45" s="1"/>
  <c r="C25" i="45" a="1"/>
  <c r="C25" i="45" s="1"/>
  <c r="C69" i="45" s="1"/>
  <c r="Y45" i="36"/>
  <c r="Y46" i="36"/>
  <c r="Y47" i="36"/>
  <c r="Y48" i="36"/>
  <c r="Y49" i="36"/>
  <c r="Y50" i="36"/>
  <c r="A107" i="36"/>
  <c r="A108" i="36"/>
  <c r="A109" i="36"/>
  <c r="A110" i="36"/>
  <c r="A111" i="36"/>
  <c r="A112" i="36"/>
  <c r="A107" i="5"/>
  <c r="A108" i="5"/>
  <c r="A109" i="5"/>
  <c r="A110" i="5"/>
  <c r="A111" i="5"/>
  <c r="A112" i="5"/>
  <c r="Y45" i="5"/>
  <c r="Y46" i="5"/>
  <c r="Y47" i="5"/>
  <c r="Y48" i="5"/>
  <c r="Y49" i="5"/>
  <c r="Y50" i="5"/>
  <c r="C97" i="45" l="1"/>
  <c r="C83" i="47" a="1"/>
  <c r="C83" i="47" s="1"/>
  <c r="E97" i="45"/>
  <c r="E83" i="47" a="1"/>
  <c r="E83" i="47" s="1"/>
  <c r="C98" i="45"/>
  <c r="C84" i="47" a="1"/>
  <c r="C84" i="47" s="1"/>
  <c r="E98" i="45"/>
  <c r="E84" i="47" a="1"/>
  <c r="E84" i="47" s="1"/>
  <c r="C99" i="45"/>
  <c r="C85" i="47" a="1"/>
  <c r="C85" i="47" s="1"/>
  <c r="E99" i="45"/>
  <c r="E85" i="47" a="1"/>
  <c r="E85" i="47" s="1"/>
  <c r="C100" i="45"/>
  <c r="C86" i="47" a="1"/>
  <c r="C86" i="47" s="1"/>
  <c r="E100" i="45"/>
  <c r="E86" i="47" a="1"/>
  <c r="E86" i="47" s="1"/>
  <c r="C101" i="45"/>
  <c r="C87" i="47" a="1"/>
  <c r="C87" i="47" s="1"/>
  <c r="E101" i="45"/>
  <c r="E87" i="47" a="1"/>
  <c r="E87" i="47" s="1"/>
  <c r="W87" i="47"/>
  <c r="W86" i="47"/>
  <c r="W85" i="47"/>
  <c r="W84" i="47"/>
  <c r="W83" i="47"/>
  <c r="G301" i="12" a="1"/>
  <c r="G301" i="12" s="1"/>
  <c r="G300" i="12" a="1"/>
  <c r="G300" i="12" s="1"/>
  <c r="J301" i="12" a="1"/>
  <c r="J301" i="12" s="1"/>
  <c r="J300" i="12" a="1"/>
  <c r="J300" i="12" s="1"/>
  <c r="G96" i="47"/>
  <c r="S41" i="47"/>
  <c r="W25" i="47"/>
  <c r="I96" i="47"/>
  <c r="U41" i="47"/>
  <c r="G97" i="47"/>
  <c r="W26" i="47"/>
  <c r="G98" i="47"/>
  <c r="W27" i="47"/>
  <c r="G99" i="47"/>
  <c r="W28" i="47"/>
  <c r="G100" i="47"/>
  <c r="W29" i="47"/>
  <c r="G101" i="47"/>
  <c r="W30" i="47"/>
  <c r="G102" i="47"/>
  <c r="W31" i="47"/>
  <c r="G103" i="47"/>
  <c r="W32" i="47"/>
  <c r="G104" i="47"/>
  <c r="W33" i="47"/>
  <c r="G105" i="47"/>
  <c r="W34" i="47"/>
  <c r="G106" i="47"/>
  <c r="W35" i="47"/>
  <c r="G107" i="47"/>
  <c r="W36" i="47"/>
  <c r="G108" i="47"/>
  <c r="W37" i="47"/>
  <c r="G109" i="47"/>
  <c r="W38" i="47"/>
  <c r="G110" i="47"/>
  <c r="W39" i="47"/>
  <c r="G114" i="47"/>
  <c r="S63" i="47"/>
  <c r="W51" i="47"/>
  <c r="I114" i="47"/>
  <c r="U63" i="47"/>
  <c r="G115" i="47"/>
  <c r="W52" i="47"/>
  <c r="G116" i="47"/>
  <c r="W53" i="47"/>
  <c r="G117" i="47"/>
  <c r="W54" i="47"/>
  <c r="G118" i="47"/>
  <c r="W55" i="47"/>
  <c r="G119" i="47"/>
  <c r="W56" i="47"/>
  <c r="G120" i="47"/>
  <c r="W57" i="47"/>
  <c r="G121" i="47"/>
  <c r="W58" i="47"/>
  <c r="G122" i="47"/>
  <c r="W59" i="47"/>
  <c r="G123" i="47"/>
  <c r="W60" i="47"/>
  <c r="G124" i="47"/>
  <c r="W61" i="47"/>
  <c r="G128" i="47"/>
  <c r="S89" i="47"/>
  <c r="W73" i="47"/>
  <c r="I128" i="47"/>
  <c r="U89" i="47"/>
  <c r="G129" i="47"/>
  <c r="W74" i="47"/>
  <c r="G130" i="47"/>
  <c r="W75" i="47"/>
  <c r="G131" i="47"/>
  <c r="W76" i="47"/>
  <c r="G132" i="47"/>
  <c r="W77" i="47"/>
  <c r="G133" i="47"/>
  <c r="W78" i="47"/>
  <c r="G134" i="47"/>
  <c r="W79" i="47"/>
  <c r="G135" i="47"/>
  <c r="W80" i="47"/>
  <c r="G136" i="47"/>
  <c r="W81" i="47"/>
  <c r="G137" i="47"/>
  <c r="W82" i="47"/>
  <c r="A123" i="37"/>
  <c r="A124" i="37"/>
  <c r="A138" i="3"/>
  <c r="A139" i="3"/>
  <c r="A140" i="3"/>
  <c r="A141" i="3"/>
  <c r="A142" i="3"/>
  <c r="A124" i="3"/>
  <c r="M156" i="12"/>
  <c r="T89" i="3"/>
  <c r="K124" i="37"/>
  <c r="K138" i="3"/>
  <c r="K139" i="3"/>
  <c r="K140" i="3"/>
  <c r="K141" i="3"/>
  <c r="K142" i="3"/>
  <c r="K124" i="3"/>
  <c r="G107" i="36"/>
  <c r="H107" i="36"/>
  <c r="I107" i="36"/>
  <c r="J107" i="36"/>
  <c r="G108" i="36"/>
  <c r="H108" i="36"/>
  <c r="I108" i="36"/>
  <c r="J108" i="36"/>
  <c r="G109" i="36"/>
  <c r="H109" i="36"/>
  <c r="I109" i="36"/>
  <c r="J109" i="36"/>
  <c r="G110" i="36"/>
  <c r="H110" i="36"/>
  <c r="I110" i="36"/>
  <c r="J110" i="36"/>
  <c r="G111" i="36"/>
  <c r="H111" i="36"/>
  <c r="I111" i="36"/>
  <c r="J111" i="36"/>
  <c r="G112" i="36"/>
  <c r="H112" i="36"/>
  <c r="I112" i="36"/>
  <c r="J112" i="36"/>
  <c r="G112" i="5"/>
  <c r="H112" i="5"/>
  <c r="I112" i="5"/>
  <c r="J112" i="5"/>
  <c r="G107" i="5"/>
  <c r="H107" i="5"/>
  <c r="I107" i="5"/>
  <c r="J107" i="5"/>
  <c r="G108" i="5"/>
  <c r="H108" i="5"/>
  <c r="I108" i="5"/>
  <c r="J108" i="5"/>
  <c r="G109" i="5"/>
  <c r="H109" i="5"/>
  <c r="I109" i="5"/>
  <c r="J109" i="5"/>
  <c r="G110" i="5"/>
  <c r="H110" i="5"/>
  <c r="I110" i="5"/>
  <c r="J110" i="5"/>
  <c r="G111" i="5"/>
  <c r="H111" i="5"/>
  <c r="I111" i="5"/>
  <c r="J111" i="5"/>
  <c r="W57" i="5"/>
  <c r="V57" i="5"/>
  <c r="U56" i="5"/>
  <c r="T55" i="5"/>
  <c r="T54" i="5"/>
  <c r="G55" i="5"/>
  <c r="V27" i="12"/>
  <c r="G69" i="5"/>
  <c r="G69" i="36"/>
  <c r="AM23" i="24"/>
  <c r="AP25" i="24"/>
  <c r="AM25" i="24"/>
  <c r="L1" i="9"/>
  <c r="K137" i="37"/>
  <c r="A137" i="37"/>
  <c r="K136" i="37"/>
  <c r="A136" i="37"/>
  <c r="K135" i="37"/>
  <c r="A135" i="37"/>
  <c r="K134" i="37"/>
  <c r="A134" i="37"/>
  <c r="K133" i="37"/>
  <c r="A133" i="37"/>
  <c r="K132" i="37"/>
  <c r="A132" i="37"/>
  <c r="K131" i="37"/>
  <c r="A131" i="37"/>
  <c r="K130" i="37"/>
  <c r="A130" i="37"/>
  <c r="K129" i="37"/>
  <c r="A129" i="37"/>
  <c r="K128" i="37"/>
  <c r="A128" i="37"/>
  <c r="K127" i="37"/>
  <c r="I127" i="37"/>
  <c r="H127" i="37"/>
  <c r="G127" i="37"/>
  <c r="A127" i="37"/>
  <c r="A126" i="37"/>
  <c r="A125" i="37"/>
  <c r="K123" i="37"/>
  <c r="K122" i="37"/>
  <c r="A122" i="37"/>
  <c r="K121" i="37"/>
  <c r="A121" i="37"/>
  <c r="K120" i="37"/>
  <c r="A120" i="37"/>
  <c r="K119" i="37"/>
  <c r="A119" i="37"/>
  <c r="K118" i="37"/>
  <c r="A118" i="37"/>
  <c r="K117" i="37"/>
  <c r="A117" i="37"/>
  <c r="K116" i="37"/>
  <c r="A116" i="37"/>
  <c r="K115" i="37"/>
  <c r="A115" i="37"/>
  <c r="K114" i="37"/>
  <c r="A114" i="37"/>
  <c r="K113" i="37"/>
  <c r="I113" i="37"/>
  <c r="H113" i="37"/>
  <c r="G113" i="37"/>
  <c r="A113" i="37"/>
  <c r="A112" i="37"/>
  <c r="A111" i="37"/>
  <c r="K110" i="37"/>
  <c r="A110" i="37"/>
  <c r="K109" i="37"/>
  <c r="A109" i="37"/>
  <c r="K108" i="37"/>
  <c r="A108" i="37"/>
  <c r="K107" i="37"/>
  <c r="A107" i="37"/>
  <c r="K106" i="37"/>
  <c r="A106" i="37"/>
  <c r="K105" i="37"/>
  <c r="A105" i="37"/>
  <c r="K104" i="37"/>
  <c r="A104" i="37"/>
  <c r="K103" i="37"/>
  <c r="A103" i="37"/>
  <c r="K102" i="37"/>
  <c r="A102" i="37"/>
  <c r="K101" i="37"/>
  <c r="A101" i="37"/>
  <c r="K100" i="37"/>
  <c r="A100" i="37"/>
  <c r="K99" i="37"/>
  <c r="A99" i="37"/>
  <c r="K98" i="37"/>
  <c r="A98" i="37"/>
  <c r="K97" i="37"/>
  <c r="A97" i="37"/>
  <c r="K96" i="37"/>
  <c r="A96" i="37"/>
  <c r="Q95" i="37"/>
  <c r="O95" i="37"/>
  <c r="M95" i="37"/>
  <c r="K95" i="37"/>
  <c r="I95" i="37"/>
  <c r="H95" i="37"/>
  <c r="G95" i="37"/>
  <c r="AB1" i="37"/>
  <c r="J311" i="12" l="1" a="1"/>
  <c r="J311" i="12" s="1"/>
  <c r="J312" i="12" a="1"/>
  <c r="J312" i="12" s="1"/>
  <c r="G311" i="12" a="1"/>
  <c r="G311" i="12" s="1"/>
  <c r="G312" i="12" a="1"/>
  <c r="G312" i="12" s="1"/>
  <c r="L200" i="12" a="1"/>
  <c r="L200" i="12" s="1"/>
  <c r="L190" i="12" a="1"/>
  <c r="L190" i="12" s="1"/>
  <c r="J310" i="12" a="1"/>
  <c r="J310" i="12" s="1"/>
  <c r="J305" i="12" a="1"/>
  <c r="J305" i="12" s="1"/>
  <c r="J314" i="12" s="1"/>
  <c r="G310" i="12" a="1"/>
  <c r="G310" i="12" s="1"/>
  <c r="G305" i="12" a="1"/>
  <c r="G305" i="12" s="1"/>
  <c r="G314" i="12" s="1"/>
  <c r="L204" i="12" a="1"/>
  <c r="L204" i="12" s="1"/>
  <c r="L203" i="12" a="1"/>
  <c r="L203" i="12" s="1"/>
  <c r="L202" i="12" a="1"/>
  <c r="L202" i="12" s="1"/>
  <c r="L201" i="12" a="1"/>
  <c r="L201" i="12" s="1"/>
  <c r="L199" i="12" a="1"/>
  <c r="L199" i="12" s="1"/>
  <c r="L198" i="12" a="1"/>
  <c r="L198" i="12" s="1"/>
  <c r="L197" i="12" a="1"/>
  <c r="L197" i="12" s="1"/>
  <c r="L196" i="12" a="1"/>
  <c r="L196" i="12" s="1"/>
  <c r="L195" i="12" a="1"/>
  <c r="L195" i="12" s="1"/>
  <c r="L194" i="12" a="1"/>
  <c r="L194" i="12" s="1"/>
  <c r="L193" i="12" a="1"/>
  <c r="L193" i="12" s="1"/>
  <c r="L192" i="12" a="1"/>
  <c r="L192" i="12" s="1"/>
  <c r="L191" i="12" a="1"/>
  <c r="L191" i="12" s="1"/>
  <c r="L188" i="12" a="1"/>
  <c r="L188" i="12" s="1"/>
  <c r="L187" i="12" a="1"/>
  <c r="L187" i="12" s="1"/>
  <c r="L186" i="12" a="1"/>
  <c r="L186" i="12" s="1"/>
  <c r="L185" i="12" a="1"/>
  <c r="L185" i="12" s="1"/>
  <c r="L184" i="12" a="1"/>
  <c r="L184" i="12" s="1"/>
  <c r="L183" i="12" a="1"/>
  <c r="L183" i="12" s="1"/>
  <c r="L182" i="12" a="1"/>
  <c r="L182" i="12" s="1"/>
  <c r="L181" i="12" a="1"/>
  <c r="L181" i="12" s="1"/>
  <c r="L180" i="12" a="1"/>
  <c r="L180" i="12" s="1"/>
  <c r="L179" i="12" a="1"/>
  <c r="L179" i="12" s="1"/>
  <c r="L178" i="12" a="1"/>
  <c r="L178" i="12" s="1"/>
  <c r="L176" i="12" a="1"/>
  <c r="L176" i="12" s="1"/>
  <c r="L175" i="12" a="1"/>
  <c r="L175" i="12" s="1"/>
  <c r="L174" i="12" a="1"/>
  <c r="L174" i="12" s="1"/>
  <c r="L173" i="12" a="1"/>
  <c r="L173" i="12" s="1"/>
  <c r="L172" i="12" a="1"/>
  <c r="L172" i="12" s="1"/>
  <c r="L171" i="12" a="1"/>
  <c r="L171" i="12" s="1"/>
  <c r="L170" i="12" a="1"/>
  <c r="L170" i="12" s="1"/>
  <c r="L169" i="12" a="1"/>
  <c r="L169" i="12" s="1"/>
  <c r="L168" i="12" a="1"/>
  <c r="L168" i="12" s="1"/>
  <c r="L167" i="12" a="1"/>
  <c r="L167" i="12" s="1"/>
  <c r="L166" i="12" a="1"/>
  <c r="L166" i="12" s="1"/>
  <c r="L165" i="12" a="1"/>
  <c r="L165" i="12" s="1"/>
  <c r="L164" i="12" a="1"/>
  <c r="L164" i="12" s="1"/>
  <c r="L163" i="12" a="1"/>
  <c r="L163" i="12" s="1"/>
  <c r="L162" i="12" a="1"/>
  <c r="L162" i="12" s="1"/>
  <c r="N191" i="12" a="1"/>
  <c r="N191" i="12" s="1"/>
  <c r="N192" i="12" a="1"/>
  <c r="N192" i="12" s="1"/>
  <c r="N193" i="12" a="1"/>
  <c r="N193" i="12" s="1"/>
  <c r="N194" i="12" a="1"/>
  <c r="N194" i="12" s="1"/>
  <c r="N195" i="12" a="1"/>
  <c r="N195" i="12" s="1"/>
  <c r="N196" i="12" a="1"/>
  <c r="N196" i="12" s="1"/>
  <c r="N197" i="12" a="1"/>
  <c r="N197" i="12" s="1"/>
  <c r="N198" i="12" a="1"/>
  <c r="N198" i="12" s="1"/>
  <c r="N199" i="12" a="1"/>
  <c r="N199" i="12" s="1"/>
  <c r="N200" i="12" a="1"/>
  <c r="N200" i="12" s="1"/>
  <c r="N201" i="12" a="1"/>
  <c r="N201" i="12" s="1"/>
  <c r="N202" i="12" a="1"/>
  <c r="N202" i="12" s="1"/>
  <c r="N203" i="12" a="1"/>
  <c r="N203" i="12" s="1"/>
  <c r="N204" i="12" a="1"/>
  <c r="N204" i="12" s="1"/>
  <c r="N190" i="12" a="1"/>
  <c r="N190" i="12" s="1"/>
  <c r="N179" i="12" a="1"/>
  <c r="N179" i="12" s="1"/>
  <c r="N180" i="12" a="1"/>
  <c r="N180" i="12" s="1"/>
  <c r="N181" i="12" a="1"/>
  <c r="N181" i="12" s="1"/>
  <c r="N182" i="12" a="1"/>
  <c r="N182" i="12" s="1"/>
  <c r="N183" i="12" a="1"/>
  <c r="N183" i="12" s="1"/>
  <c r="N184" i="12" a="1"/>
  <c r="N184" i="12" s="1"/>
  <c r="N185" i="12" a="1"/>
  <c r="N185" i="12" s="1"/>
  <c r="N186" i="12" a="1"/>
  <c r="N186" i="12" s="1"/>
  <c r="N187" i="12" a="1"/>
  <c r="N187" i="12" s="1"/>
  <c r="N188" i="12" a="1"/>
  <c r="N188" i="12" s="1"/>
  <c r="N178" i="12" a="1"/>
  <c r="N178" i="12" s="1"/>
  <c r="N163" i="12" a="1"/>
  <c r="N163" i="12" s="1"/>
  <c r="N164" i="12" a="1"/>
  <c r="N164" i="12" s="1"/>
  <c r="N165" i="12" a="1"/>
  <c r="N165" i="12" s="1"/>
  <c r="N166" i="12" a="1"/>
  <c r="N166" i="12" s="1"/>
  <c r="N167" i="12" a="1"/>
  <c r="N167" i="12" s="1"/>
  <c r="N168" i="12" a="1"/>
  <c r="N168" i="12" s="1"/>
  <c r="N169" i="12" a="1"/>
  <c r="N169" i="12" s="1"/>
  <c r="N170" i="12" a="1"/>
  <c r="N170" i="12" s="1"/>
  <c r="N171" i="12" a="1"/>
  <c r="N171" i="12" s="1"/>
  <c r="N172" i="12" a="1"/>
  <c r="N172" i="12" s="1"/>
  <c r="N173" i="12" a="1"/>
  <c r="N173" i="12" s="1"/>
  <c r="N174" i="12" a="1"/>
  <c r="N174" i="12" s="1"/>
  <c r="N175" i="12" a="1"/>
  <c r="N175" i="12" s="1"/>
  <c r="N176" i="12" a="1"/>
  <c r="N176" i="12" s="1"/>
  <c r="N162" i="12" a="1"/>
  <c r="N162" i="12" s="1"/>
  <c r="W89" i="47"/>
  <c r="W63" i="47"/>
  <c r="W41" i="47"/>
  <c r="S2" i="42"/>
  <c r="T2" i="42" s="1"/>
  <c r="S2" i="43"/>
  <c r="T2" i="43" s="1"/>
  <c r="X61" i="37"/>
  <c r="X56" i="37"/>
  <c r="X57" i="37"/>
  <c r="X58" i="37"/>
  <c r="X59" i="37"/>
  <c r="X60" i="37"/>
  <c r="X55" i="37"/>
  <c r="X54" i="37"/>
  <c r="X53" i="37"/>
  <c r="X52" i="37"/>
  <c r="X51" i="37"/>
  <c r="X82" i="37"/>
  <c r="X81" i="37"/>
  <c r="X80" i="37"/>
  <c r="X79" i="37"/>
  <c r="X78" i="37"/>
  <c r="X77" i="37"/>
  <c r="X76" i="37"/>
  <c r="X75" i="37"/>
  <c r="X74" i="37"/>
  <c r="X73" i="37"/>
  <c r="X39" i="37"/>
  <c r="X38" i="37"/>
  <c r="X37" i="37"/>
  <c r="X36" i="37"/>
  <c r="X35" i="37"/>
  <c r="X34" i="37"/>
  <c r="X33" i="37"/>
  <c r="X32" i="37"/>
  <c r="X31" i="37"/>
  <c r="X30" i="37"/>
  <c r="X29" i="37"/>
  <c r="X28" i="37"/>
  <c r="X27" i="37"/>
  <c r="X26" i="37"/>
  <c r="X25" i="37"/>
  <c r="P316" i="12" l="1"/>
  <c r="J106" i="36"/>
  <c r="I106" i="36"/>
  <c r="H106" i="36"/>
  <c r="G106" i="36"/>
  <c r="A106" i="36"/>
  <c r="J105" i="36"/>
  <c r="I105" i="36"/>
  <c r="H105" i="36"/>
  <c r="G105" i="36"/>
  <c r="A105" i="36"/>
  <c r="J104" i="36"/>
  <c r="I104" i="36"/>
  <c r="H104" i="36"/>
  <c r="G104" i="36"/>
  <c r="A104" i="36"/>
  <c r="J103" i="36"/>
  <c r="I103" i="36"/>
  <c r="H103" i="36"/>
  <c r="G103" i="36"/>
  <c r="A103" i="36"/>
  <c r="J102" i="36"/>
  <c r="I102" i="36"/>
  <c r="H102" i="36"/>
  <c r="G102" i="36"/>
  <c r="A102" i="36"/>
  <c r="J101" i="36"/>
  <c r="I101" i="36"/>
  <c r="H101" i="36"/>
  <c r="G101" i="36"/>
  <c r="A101" i="36"/>
  <c r="J100" i="36"/>
  <c r="I100" i="36"/>
  <c r="H100" i="36"/>
  <c r="G100" i="36"/>
  <c r="A100" i="36"/>
  <c r="J99" i="36"/>
  <c r="I99" i="36"/>
  <c r="H99" i="36"/>
  <c r="G99" i="36"/>
  <c r="A99" i="36"/>
  <c r="J98" i="36"/>
  <c r="I98" i="36"/>
  <c r="H98" i="36"/>
  <c r="G98" i="36"/>
  <c r="A98" i="36"/>
  <c r="J97" i="36"/>
  <c r="I97" i="36"/>
  <c r="H97" i="36"/>
  <c r="G97" i="36"/>
  <c r="A97" i="36"/>
  <c r="J96" i="36"/>
  <c r="I96" i="36"/>
  <c r="H96" i="36"/>
  <c r="G96" i="36"/>
  <c r="A96" i="36"/>
  <c r="J95" i="36"/>
  <c r="I95" i="36"/>
  <c r="H95" i="36"/>
  <c r="G95" i="36"/>
  <c r="A95" i="36"/>
  <c r="J94" i="36"/>
  <c r="I94" i="36"/>
  <c r="H94" i="36"/>
  <c r="G94" i="36"/>
  <c r="A94" i="36"/>
  <c r="J93" i="36"/>
  <c r="I93" i="36"/>
  <c r="H93" i="36"/>
  <c r="G93" i="36"/>
  <c r="A93" i="36"/>
  <c r="J92" i="36"/>
  <c r="I92" i="36"/>
  <c r="H92" i="36"/>
  <c r="G92" i="36"/>
  <c r="A92" i="36"/>
  <c r="J91" i="36"/>
  <c r="I91" i="36"/>
  <c r="H91" i="36"/>
  <c r="G91" i="36"/>
  <c r="A91" i="36"/>
  <c r="J90" i="36"/>
  <c r="I90" i="36"/>
  <c r="H90" i="36"/>
  <c r="G90" i="36"/>
  <c r="A90" i="36"/>
  <c r="J89" i="36"/>
  <c r="I89" i="36"/>
  <c r="H89" i="36"/>
  <c r="G89" i="36"/>
  <c r="A89" i="36"/>
  <c r="J88" i="36"/>
  <c r="I88" i="36"/>
  <c r="H88" i="36"/>
  <c r="G88" i="36"/>
  <c r="A88" i="36"/>
  <c r="J87" i="36"/>
  <c r="I87" i="36"/>
  <c r="H87" i="36"/>
  <c r="G87" i="36"/>
  <c r="A87" i="36"/>
  <c r="J83" i="36"/>
  <c r="I83" i="36"/>
  <c r="H83" i="36"/>
  <c r="G83" i="36"/>
  <c r="A83" i="36"/>
  <c r="J82" i="36"/>
  <c r="I82" i="36"/>
  <c r="H82" i="36"/>
  <c r="G82" i="36"/>
  <c r="A82" i="36"/>
  <c r="J81" i="36"/>
  <c r="I81" i="36"/>
  <c r="H81" i="36"/>
  <c r="G81" i="36"/>
  <c r="A81" i="36"/>
  <c r="J80" i="36"/>
  <c r="I80" i="36"/>
  <c r="H80" i="36"/>
  <c r="G80" i="36"/>
  <c r="A80" i="36"/>
  <c r="J79" i="36"/>
  <c r="I79" i="36"/>
  <c r="H79" i="36"/>
  <c r="G79" i="36"/>
  <c r="A79" i="36"/>
  <c r="J78" i="36"/>
  <c r="I78" i="36"/>
  <c r="H78" i="36"/>
  <c r="G78" i="36"/>
  <c r="A78" i="36"/>
  <c r="J77" i="36"/>
  <c r="I77" i="36"/>
  <c r="H77" i="36"/>
  <c r="G77" i="36"/>
  <c r="A77" i="36"/>
  <c r="J76" i="36"/>
  <c r="I76" i="36"/>
  <c r="H76" i="36"/>
  <c r="G76" i="36"/>
  <c r="A76" i="36"/>
  <c r="J75" i="36"/>
  <c r="I75" i="36"/>
  <c r="H75" i="36"/>
  <c r="G75" i="36"/>
  <c r="A75" i="36"/>
  <c r="J74" i="36"/>
  <c r="I74" i="36"/>
  <c r="H74" i="36"/>
  <c r="G74" i="36"/>
  <c r="A74" i="36"/>
  <c r="J73" i="36"/>
  <c r="I73" i="36"/>
  <c r="H73" i="36"/>
  <c r="G73" i="36"/>
  <c r="A73" i="36"/>
  <c r="J72" i="36"/>
  <c r="I72" i="36"/>
  <c r="H72" i="36"/>
  <c r="G72" i="36"/>
  <c r="A72" i="36"/>
  <c r="J71" i="36"/>
  <c r="I71" i="36"/>
  <c r="H71" i="36"/>
  <c r="G71" i="36"/>
  <c r="A71" i="36"/>
  <c r="J70" i="36"/>
  <c r="I70" i="36"/>
  <c r="H70" i="36"/>
  <c r="G70" i="36"/>
  <c r="A70" i="36"/>
  <c r="J69" i="36"/>
  <c r="I69" i="36"/>
  <c r="H69" i="36"/>
  <c r="A69" i="36"/>
  <c r="J57" i="36"/>
  <c r="N57" i="36" s="1"/>
  <c r="I57" i="36"/>
  <c r="N56" i="36"/>
  <c r="G55" i="36"/>
  <c r="N55" i="36" s="1"/>
  <c r="Y44" i="36"/>
  <c r="Y43" i="36"/>
  <c r="Y42" i="36"/>
  <c r="Y41" i="36"/>
  <c r="Y40" i="36"/>
  <c r="Y39" i="36"/>
  <c r="L39" i="36"/>
  <c r="Y38" i="36"/>
  <c r="L38" i="36"/>
  <c r="Y37" i="36"/>
  <c r="L37" i="36"/>
  <c r="Y36" i="36"/>
  <c r="L36" i="36"/>
  <c r="Y35" i="36"/>
  <c r="L35" i="36"/>
  <c r="Y34" i="36"/>
  <c r="L34" i="36"/>
  <c r="Y33" i="36"/>
  <c r="L33" i="36"/>
  <c r="Y32" i="36"/>
  <c r="L32" i="36"/>
  <c r="Y31" i="36"/>
  <c r="L31" i="36"/>
  <c r="Y30" i="36"/>
  <c r="L30" i="36"/>
  <c r="Y29" i="36"/>
  <c r="L29" i="36"/>
  <c r="Y28" i="36"/>
  <c r="L28" i="36"/>
  <c r="Y27" i="36"/>
  <c r="L27" i="36"/>
  <c r="Y26" i="36"/>
  <c r="L26" i="36"/>
  <c r="Y25" i="36"/>
  <c r="L25" i="36"/>
  <c r="AB1" i="36"/>
  <c r="S1" i="35"/>
  <c r="AC2" i="46" s="1"/>
  <c r="J57" i="5"/>
  <c r="N57" i="5" s="1"/>
  <c r="G83" i="46" l="1" a="1"/>
  <c r="G83" i="46" s="1"/>
  <c r="I83" i="46" a="1"/>
  <c r="I83" i="46" s="1"/>
  <c r="K83" i="46" a="1"/>
  <c r="K83" i="46" s="1"/>
  <c r="G84" i="46" a="1"/>
  <c r="G84" i="46" s="1"/>
  <c r="I84" i="46" a="1"/>
  <c r="I84" i="46" s="1"/>
  <c r="K84" i="46" a="1"/>
  <c r="K84" i="46" s="1"/>
  <c r="G85" i="46" a="1"/>
  <c r="G85" i="46" s="1"/>
  <c r="I85" i="46" a="1"/>
  <c r="I85" i="46" s="1"/>
  <c r="K85" i="46" a="1"/>
  <c r="K85" i="46" s="1"/>
  <c r="G86" i="46" a="1"/>
  <c r="G86" i="46" s="1"/>
  <c r="I86" i="46" a="1"/>
  <c r="I86" i="46" s="1"/>
  <c r="K86" i="46" a="1"/>
  <c r="K86" i="46" s="1"/>
  <c r="G87" i="46" a="1"/>
  <c r="G87" i="46" s="1"/>
  <c r="I87" i="46" a="1"/>
  <c r="I87" i="46" s="1"/>
  <c r="K87" i="46" a="1"/>
  <c r="K87" i="46" s="1"/>
  <c r="K82" i="46" a="1"/>
  <c r="K82" i="46" s="1"/>
  <c r="Q137" i="46" s="1"/>
  <c r="I82" i="46" a="1"/>
  <c r="I82" i="46" s="1"/>
  <c r="O137" i="46" s="1"/>
  <c r="G82" i="46" a="1"/>
  <c r="G82" i="46" s="1"/>
  <c r="M137" i="46" s="1"/>
  <c r="K81" i="46" a="1"/>
  <c r="K81" i="46" s="1"/>
  <c r="Q136" i="46" s="1"/>
  <c r="I81" i="46" a="1"/>
  <c r="I81" i="46" s="1"/>
  <c r="O136" i="46" s="1"/>
  <c r="G81" i="46" a="1"/>
  <c r="G81" i="46" s="1"/>
  <c r="M136" i="46" s="1"/>
  <c r="K80" i="46" a="1"/>
  <c r="K80" i="46" s="1"/>
  <c r="Q135" i="46" s="1"/>
  <c r="I80" i="46" a="1"/>
  <c r="I80" i="46" s="1"/>
  <c r="O135" i="46" s="1"/>
  <c r="G80" i="46" a="1"/>
  <c r="G80" i="46" s="1"/>
  <c r="M135" i="46" s="1"/>
  <c r="K79" i="46" a="1"/>
  <c r="K79" i="46" s="1"/>
  <c r="Q134" i="46" s="1"/>
  <c r="I79" i="46" a="1"/>
  <c r="I79" i="46" s="1"/>
  <c r="O134" i="46" s="1"/>
  <c r="G79" i="46" a="1"/>
  <c r="G79" i="46" s="1"/>
  <c r="M134" i="46" s="1"/>
  <c r="K78" i="46" a="1"/>
  <c r="K78" i="46" s="1"/>
  <c r="Q133" i="46" s="1"/>
  <c r="I78" i="46" a="1"/>
  <c r="I78" i="46" s="1"/>
  <c r="O133" i="46" s="1"/>
  <c r="G78" i="46" a="1"/>
  <c r="G78" i="46" s="1"/>
  <c r="M133" i="46" s="1"/>
  <c r="K77" i="46" a="1"/>
  <c r="K77" i="46" s="1"/>
  <c r="Q132" i="46" s="1"/>
  <c r="I77" i="46" a="1"/>
  <c r="I77" i="46" s="1"/>
  <c r="O132" i="46" s="1"/>
  <c r="G77" i="46" a="1"/>
  <c r="G77" i="46" s="1"/>
  <c r="M132" i="46" s="1"/>
  <c r="K76" i="46" a="1"/>
  <c r="K76" i="46" s="1"/>
  <c r="Q131" i="46" s="1"/>
  <c r="I76" i="46" a="1"/>
  <c r="I76" i="46" s="1"/>
  <c r="O131" i="46" s="1"/>
  <c r="G76" i="46" a="1"/>
  <c r="G76" i="46" s="1"/>
  <c r="M131" i="46" s="1"/>
  <c r="K75" i="46" a="1"/>
  <c r="K75" i="46" s="1"/>
  <c r="Q130" i="46" s="1"/>
  <c r="I75" i="46" a="1"/>
  <c r="I75" i="46" s="1"/>
  <c r="O130" i="46" s="1"/>
  <c r="G75" i="46" a="1"/>
  <c r="G75" i="46" s="1"/>
  <c r="M130" i="46" s="1"/>
  <c r="K74" i="46" a="1"/>
  <c r="K74" i="46" s="1"/>
  <c r="Q129" i="46" s="1"/>
  <c r="I74" i="46" a="1"/>
  <c r="I74" i="46" s="1"/>
  <c r="O129" i="46" s="1"/>
  <c r="G74" i="46" a="1"/>
  <c r="G74" i="46" s="1"/>
  <c r="M129" i="46" s="1"/>
  <c r="K73" i="46" a="1"/>
  <c r="K73" i="46" s="1"/>
  <c r="Q128" i="46" s="1"/>
  <c r="I73" i="46" a="1"/>
  <c r="I73" i="46" s="1"/>
  <c r="O128" i="46" s="1"/>
  <c r="G73" i="46" a="1"/>
  <c r="G73" i="46" s="1"/>
  <c r="M128" i="46" s="1"/>
  <c r="K61" i="46" a="1"/>
  <c r="K61" i="46" s="1"/>
  <c r="O124" i="46" s="1"/>
  <c r="G61" i="46" a="1"/>
  <c r="G61" i="46" s="1"/>
  <c r="M124" i="46" s="1"/>
  <c r="K60" i="46" a="1"/>
  <c r="K60" i="46" s="1"/>
  <c r="O123" i="46" s="1"/>
  <c r="G60" i="46" a="1"/>
  <c r="G60" i="46" s="1"/>
  <c r="M123" i="46" s="1"/>
  <c r="K59" i="46" a="1"/>
  <c r="K59" i="46" s="1"/>
  <c r="O122" i="46" s="1"/>
  <c r="G59" i="46" a="1"/>
  <c r="G59" i="46" s="1"/>
  <c r="M122" i="46" s="1"/>
  <c r="K58" i="46" a="1"/>
  <c r="K58" i="46" s="1"/>
  <c r="O121" i="46" s="1"/>
  <c r="G58" i="46" a="1"/>
  <c r="G58" i="46" s="1"/>
  <c r="M121" i="46" s="1"/>
  <c r="K57" i="46" a="1"/>
  <c r="K57" i="46" s="1"/>
  <c r="O120" i="46" s="1"/>
  <c r="G57" i="46" a="1"/>
  <c r="G57" i="46" s="1"/>
  <c r="M120" i="46" s="1"/>
  <c r="K56" i="46" a="1"/>
  <c r="K56" i="46" s="1"/>
  <c r="O119" i="46" s="1"/>
  <c r="G56" i="46" a="1"/>
  <c r="G56" i="46" s="1"/>
  <c r="M119" i="46" s="1"/>
  <c r="K55" i="46" a="1"/>
  <c r="K55" i="46" s="1"/>
  <c r="O118" i="46" s="1"/>
  <c r="G55" i="46" a="1"/>
  <c r="G55" i="46" s="1"/>
  <c r="M118" i="46" s="1"/>
  <c r="K54" i="46" a="1"/>
  <c r="K54" i="46" s="1"/>
  <c r="O117" i="46" s="1"/>
  <c r="G54" i="46" a="1"/>
  <c r="G54" i="46" s="1"/>
  <c r="M117" i="46" s="1"/>
  <c r="K53" i="46" a="1"/>
  <c r="K53" i="46" s="1"/>
  <c r="O116" i="46" s="1"/>
  <c r="G53" i="46" a="1"/>
  <c r="G53" i="46" s="1"/>
  <c r="M116" i="46" s="1"/>
  <c r="K52" i="46" a="1"/>
  <c r="K52" i="46" s="1"/>
  <c r="O115" i="46" s="1"/>
  <c r="G52" i="46" a="1"/>
  <c r="G52" i="46" s="1"/>
  <c r="M115" i="46" s="1"/>
  <c r="K51" i="46" a="1"/>
  <c r="K51" i="46" s="1"/>
  <c r="O114" i="46" s="1"/>
  <c r="G51" i="46" a="1"/>
  <c r="G51" i="46" s="1"/>
  <c r="M114" i="46" s="1"/>
  <c r="K39" i="46" a="1"/>
  <c r="K39" i="46" s="1"/>
  <c r="Q110" i="46" s="1"/>
  <c r="I39" i="46" a="1"/>
  <c r="I39" i="46" s="1"/>
  <c r="O110" i="46" s="1"/>
  <c r="G39" i="46" a="1"/>
  <c r="G39" i="46" s="1"/>
  <c r="M110" i="46" s="1"/>
  <c r="K38" i="46" a="1"/>
  <c r="K38" i="46" s="1"/>
  <c r="Q109" i="46" s="1"/>
  <c r="I38" i="46" a="1"/>
  <c r="I38" i="46" s="1"/>
  <c r="O109" i="46" s="1"/>
  <c r="G38" i="46" a="1"/>
  <c r="G38" i="46" s="1"/>
  <c r="M109" i="46" s="1"/>
  <c r="K37" i="46" a="1"/>
  <c r="K37" i="46" s="1"/>
  <c r="Q108" i="46" s="1"/>
  <c r="I37" i="46" a="1"/>
  <c r="I37" i="46" s="1"/>
  <c r="O108" i="46" s="1"/>
  <c r="G37" i="46" a="1"/>
  <c r="G37" i="46" s="1"/>
  <c r="M108" i="46" s="1"/>
  <c r="K36" i="46" a="1"/>
  <c r="K36" i="46" s="1"/>
  <c r="Q107" i="46" s="1"/>
  <c r="I36" i="46" a="1"/>
  <c r="I36" i="46" s="1"/>
  <c r="O107" i="46" s="1"/>
  <c r="G36" i="46" a="1"/>
  <c r="G36" i="46" s="1"/>
  <c r="M107" i="46" s="1"/>
  <c r="K35" i="46" a="1"/>
  <c r="K35" i="46" s="1"/>
  <c r="Q106" i="46" s="1"/>
  <c r="I35" i="46" a="1"/>
  <c r="I35" i="46" s="1"/>
  <c r="O106" i="46" s="1"/>
  <c r="G35" i="46" a="1"/>
  <c r="G35" i="46" s="1"/>
  <c r="M106" i="46" s="1"/>
  <c r="K34" i="46" a="1"/>
  <c r="K34" i="46" s="1"/>
  <c r="Q105" i="46" s="1"/>
  <c r="I34" i="46" a="1"/>
  <c r="I34" i="46" s="1"/>
  <c r="O105" i="46" s="1"/>
  <c r="G34" i="46" a="1"/>
  <c r="G34" i="46" s="1"/>
  <c r="M105" i="46" s="1"/>
  <c r="K33" i="46" a="1"/>
  <c r="K33" i="46" s="1"/>
  <c r="Q104" i="46" s="1"/>
  <c r="I33" i="46" a="1"/>
  <c r="I33" i="46" s="1"/>
  <c r="O104" i="46" s="1"/>
  <c r="G33" i="46" a="1"/>
  <c r="G33" i="46" s="1"/>
  <c r="M104" i="46" s="1"/>
  <c r="K32" i="46" a="1"/>
  <c r="K32" i="46" s="1"/>
  <c r="Q103" i="46" s="1"/>
  <c r="I32" i="46" a="1"/>
  <c r="I32" i="46" s="1"/>
  <c r="O103" i="46" s="1"/>
  <c r="G32" i="46" a="1"/>
  <c r="G32" i="46" s="1"/>
  <c r="M103" i="46" s="1"/>
  <c r="K31" i="46" a="1"/>
  <c r="K31" i="46" s="1"/>
  <c r="Q102" i="46" s="1"/>
  <c r="I31" i="46" a="1"/>
  <c r="I31" i="46" s="1"/>
  <c r="O102" i="46" s="1"/>
  <c r="G31" i="46" a="1"/>
  <c r="G31" i="46" s="1"/>
  <c r="M102" i="46" s="1"/>
  <c r="K30" i="46" a="1"/>
  <c r="K30" i="46" s="1"/>
  <c r="Q101" i="46" s="1"/>
  <c r="I30" i="46" a="1"/>
  <c r="I30" i="46" s="1"/>
  <c r="O101" i="46" s="1"/>
  <c r="G30" i="46" a="1"/>
  <c r="G30" i="46" s="1"/>
  <c r="M101" i="46" s="1"/>
  <c r="K29" i="46" a="1"/>
  <c r="K29" i="46" s="1"/>
  <c r="Q100" i="46" s="1"/>
  <c r="I29" i="46" a="1"/>
  <c r="I29" i="46" s="1"/>
  <c r="O100" i="46" s="1"/>
  <c r="G29" i="46" a="1"/>
  <c r="G29" i="46" s="1"/>
  <c r="M100" i="46" s="1"/>
  <c r="K28" i="46" a="1"/>
  <c r="K28" i="46" s="1"/>
  <c r="Q99" i="46" s="1"/>
  <c r="I28" i="46" a="1"/>
  <c r="I28" i="46" s="1"/>
  <c r="O99" i="46" s="1"/>
  <c r="G28" i="46" a="1"/>
  <c r="G28" i="46" s="1"/>
  <c r="M99" i="46" s="1"/>
  <c r="K27" i="46" a="1"/>
  <c r="K27" i="46" s="1"/>
  <c r="Q98" i="46" s="1"/>
  <c r="I27" i="46" a="1"/>
  <c r="I27" i="46" s="1"/>
  <c r="O98" i="46" s="1"/>
  <c r="G27" i="46" a="1"/>
  <c r="G27" i="46" s="1"/>
  <c r="M98" i="46" s="1"/>
  <c r="K26" i="46" a="1"/>
  <c r="K26" i="46" s="1"/>
  <c r="Q97" i="46" s="1"/>
  <c r="I26" i="46" a="1"/>
  <c r="I26" i="46" s="1"/>
  <c r="O97" i="46" s="1"/>
  <c r="G26" i="46" a="1"/>
  <c r="G26" i="46" s="1"/>
  <c r="M97" i="46" s="1"/>
  <c r="K25" i="46" a="1"/>
  <c r="K25" i="46" s="1"/>
  <c r="Q96" i="46" s="1"/>
  <c r="I25" i="46" a="1"/>
  <c r="I25" i="46" s="1"/>
  <c r="O96" i="46" s="1"/>
  <c r="G25" i="46" a="1"/>
  <c r="G25" i="46" s="1"/>
  <c r="M96" i="46" s="1"/>
  <c r="X50" i="36"/>
  <c r="AC3" i="46"/>
  <c r="AB2" i="37"/>
  <c r="AC2" i="37" s="1"/>
  <c r="AC2" i="44"/>
  <c r="K74" i="37" a="1"/>
  <c r="K74" i="37" s="1"/>
  <c r="K75" i="37" a="1"/>
  <c r="K75" i="37" s="1"/>
  <c r="K76" i="37" a="1"/>
  <c r="K76" i="37" s="1"/>
  <c r="K77" i="37" a="1"/>
  <c r="K77" i="37" s="1"/>
  <c r="K78" i="37" a="1"/>
  <c r="K78" i="37" s="1"/>
  <c r="K79" i="37" a="1"/>
  <c r="K79" i="37" s="1"/>
  <c r="K80" i="37" a="1"/>
  <c r="K80" i="37" s="1"/>
  <c r="K81" i="37" a="1"/>
  <c r="K81" i="37" s="1"/>
  <c r="K82" i="37" a="1"/>
  <c r="K82" i="37" s="1"/>
  <c r="I74" i="37" a="1"/>
  <c r="I74" i="37" s="1"/>
  <c r="I75" i="37" a="1"/>
  <c r="I75" i="37" s="1"/>
  <c r="I76" i="37" a="1"/>
  <c r="I76" i="37" s="1"/>
  <c r="I77" i="37" a="1"/>
  <c r="I77" i="37" s="1"/>
  <c r="I78" i="37" a="1"/>
  <c r="I78" i="37" s="1"/>
  <c r="I79" i="37" a="1"/>
  <c r="I79" i="37" s="1"/>
  <c r="I80" i="37" a="1"/>
  <c r="I80" i="37" s="1"/>
  <c r="I81" i="37" a="1"/>
  <c r="I81" i="37" s="1"/>
  <c r="I82" i="37" a="1"/>
  <c r="I82" i="37" s="1"/>
  <c r="G74" i="37" a="1"/>
  <c r="G74" i="37" s="1"/>
  <c r="G75" i="37" a="1"/>
  <c r="G75" i="37" s="1"/>
  <c r="G76" i="37" a="1"/>
  <c r="G76" i="37" s="1"/>
  <c r="G77" i="37" a="1"/>
  <c r="G77" i="37" s="1"/>
  <c r="G78" i="37" a="1"/>
  <c r="G78" i="37" s="1"/>
  <c r="G79" i="37" a="1"/>
  <c r="G79" i="37" s="1"/>
  <c r="G80" i="37" a="1"/>
  <c r="G80" i="37" s="1"/>
  <c r="G81" i="37" a="1"/>
  <c r="G81" i="37" s="1"/>
  <c r="G82" i="37" a="1"/>
  <c r="G82" i="37" s="1"/>
  <c r="K73" i="37" a="1"/>
  <c r="K73" i="37" s="1"/>
  <c r="G73" i="37" a="1"/>
  <c r="G73" i="37" s="1"/>
  <c r="I73" i="37" a="1"/>
  <c r="I73" i="37" s="1"/>
  <c r="K52" i="37" a="1"/>
  <c r="K52" i="37" s="1"/>
  <c r="K53" i="37" a="1"/>
  <c r="K53" i="37" s="1"/>
  <c r="K54" i="37" a="1"/>
  <c r="K54" i="37" s="1"/>
  <c r="K55" i="37" a="1"/>
  <c r="K55" i="37" s="1"/>
  <c r="K56" i="37" a="1"/>
  <c r="K56" i="37" s="1"/>
  <c r="K57" i="37" a="1"/>
  <c r="K57" i="37" s="1"/>
  <c r="K58" i="37" a="1"/>
  <c r="K58" i="37" s="1"/>
  <c r="K59" i="37" a="1"/>
  <c r="K59" i="37" s="1"/>
  <c r="K60" i="37" a="1"/>
  <c r="K60" i="37" s="1"/>
  <c r="K61" i="37" a="1"/>
  <c r="K61" i="37" s="1"/>
  <c r="K51" i="37" a="1"/>
  <c r="K51" i="37" s="1"/>
  <c r="G52" i="37" a="1"/>
  <c r="G52" i="37" s="1"/>
  <c r="G53" i="37" a="1"/>
  <c r="G53" i="37" s="1"/>
  <c r="G54" i="37" a="1"/>
  <c r="G54" i="37" s="1"/>
  <c r="G55" i="37" a="1"/>
  <c r="G55" i="37" s="1"/>
  <c r="G56" i="37" a="1"/>
  <c r="G56" i="37" s="1"/>
  <c r="G57" i="37" a="1"/>
  <c r="G57" i="37" s="1"/>
  <c r="G58" i="37" a="1"/>
  <c r="G58" i="37" s="1"/>
  <c r="G59" i="37" a="1"/>
  <c r="G59" i="37" s="1"/>
  <c r="G60" i="37" a="1"/>
  <c r="G60" i="37" s="1"/>
  <c r="G61" i="37" a="1"/>
  <c r="G61" i="37" s="1"/>
  <c r="G51" i="37" a="1"/>
  <c r="G51" i="37" s="1"/>
  <c r="K26" i="37" a="1"/>
  <c r="K26" i="37" s="1"/>
  <c r="K27" i="37" a="1"/>
  <c r="K27" i="37" s="1"/>
  <c r="K28" i="37" a="1"/>
  <c r="K28" i="37" s="1"/>
  <c r="K29" i="37" a="1"/>
  <c r="K29" i="37" s="1"/>
  <c r="K30" i="37" a="1"/>
  <c r="K30" i="37" s="1"/>
  <c r="K31" i="37" a="1"/>
  <c r="K31" i="37" s="1"/>
  <c r="K32" i="37" a="1"/>
  <c r="K32" i="37" s="1"/>
  <c r="K33" i="37" a="1"/>
  <c r="K33" i="37" s="1"/>
  <c r="K34" i="37" a="1"/>
  <c r="K34" i="37" s="1"/>
  <c r="K35" i="37" a="1"/>
  <c r="K35" i="37" s="1"/>
  <c r="K36" i="37" a="1"/>
  <c r="K36" i="37" s="1"/>
  <c r="K37" i="37" a="1"/>
  <c r="K37" i="37" s="1"/>
  <c r="K38" i="37" a="1"/>
  <c r="K38" i="37" s="1"/>
  <c r="K39" i="37" a="1"/>
  <c r="K39" i="37" s="1"/>
  <c r="I26" i="37" a="1"/>
  <c r="I26" i="37" s="1"/>
  <c r="I27" i="37" a="1"/>
  <c r="I27" i="37" s="1"/>
  <c r="I28" i="37" a="1"/>
  <c r="I28" i="37" s="1"/>
  <c r="I29" i="37" a="1"/>
  <c r="I29" i="37" s="1"/>
  <c r="I30" i="37" a="1"/>
  <c r="I30" i="37" s="1"/>
  <c r="I31" i="37" a="1"/>
  <c r="I31" i="37" s="1"/>
  <c r="I32" i="37" a="1"/>
  <c r="I32" i="37" s="1"/>
  <c r="I33" i="37" a="1"/>
  <c r="I33" i="37" s="1"/>
  <c r="I34" i="37" a="1"/>
  <c r="I34" i="37" s="1"/>
  <c r="I35" i="37" a="1"/>
  <c r="I35" i="37" s="1"/>
  <c r="I36" i="37" a="1"/>
  <c r="I36" i="37" s="1"/>
  <c r="I37" i="37" a="1"/>
  <c r="I37" i="37" s="1"/>
  <c r="I38" i="37" a="1"/>
  <c r="I38" i="37" s="1"/>
  <c r="I39" i="37" a="1"/>
  <c r="I39" i="37" s="1"/>
  <c r="G26" i="37" a="1"/>
  <c r="G26" i="37" s="1"/>
  <c r="G27" i="37" a="1"/>
  <c r="G27" i="37" s="1"/>
  <c r="G28" i="37" a="1"/>
  <c r="G28" i="37" s="1"/>
  <c r="G29" i="37" a="1"/>
  <c r="G29" i="37" s="1"/>
  <c r="G30" i="37" a="1"/>
  <c r="G30" i="37" s="1"/>
  <c r="G31" i="37" a="1"/>
  <c r="G31" i="37" s="1"/>
  <c r="G32" i="37" a="1"/>
  <c r="G32" i="37" s="1"/>
  <c r="G33" i="37" a="1"/>
  <c r="G33" i="37" s="1"/>
  <c r="G34" i="37" a="1"/>
  <c r="G34" i="37" s="1"/>
  <c r="G35" i="37" a="1"/>
  <c r="G35" i="37" s="1"/>
  <c r="G36" i="37" a="1"/>
  <c r="G36" i="37" s="1"/>
  <c r="G37" i="37" a="1"/>
  <c r="G37" i="37" s="1"/>
  <c r="G38" i="37" a="1"/>
  <c r="G38" i="37" s="1"/>
  <c r="G39" i="37" a="1"/>
  <c r="G39" i="37" s="1"/>
  <c r="K25" i="37" a="1"/>
  <c r="K25" i="37" s="1"/>
  <c r="G25" i="37" a="1"/>
  <c r="G25" i="37" s="1"/>
  <c r="I25" i="37" a="1"/>
  <c r="I25" i="37" s="1"/>
  <c r="X49" i="36"/>
  <c r="X48" i="36"/>
  <c r="X47" i="36"/>
  <c r="X46" i="36"/>
  <c r="X45" i="36"/>
  <c r="M124" i="37"/>
  <c r="O124" i="37"/>
  <c r="AB3" i="37"/>
  <c r="AB2" i="36"/>
  <c r="X44" i="36"/>
  <c r="X43" i="36"/>
  <c r="X42" i="36"/>
  <c r="X41" i="36"/>
  <c r="X40" i="36"/>
  <c r="X39" i="36"/>
  <c r="K39" i="36"/>
  <c r="X38" i="36"/>
  <c r="K38" i="36"/>
  <c r="X37" i="36"/>
  <c r="K37" i="36"/>
  <c r="X36" i="36"/>
  <c r="K36" i="36"/>
  <c r="X35" i="36"/>
  <c r="K35" i="36"/>
  <c r="X34" i="36"/>
  <c r="K34" i="36"/>
  <c r="X33" i="36"/>
  <c r="K33" i="36"/>
  <c r="X32" i="36"/>
  <c r="K32" i="36"/>
  <c r="X31" i="36"/>
  <c r="K31" i="36"/>
  <c r="X30" i="36"/>
  <c r="K30" i="36"/>
  <c r="X29" i="36"/>
  <c r="K29" i="36"/>
  <c r="X28" i="36"/>
  <c r="K28" i="36"/>
  <c r="X27" i="36"/>
  <c r="K27" i="36"/>
  <c r="X26" i="36"/>
  <c r="K26" i="36"/>
  <c r="X25" i="36"/>
  <c r="K25" i="36"/>
  <c r="G83" i="37" l="1" a="1"/>
  <c r="G83" i="37" s="1"/>
  <c r="I83" i="37" a="1"/>
  <c r="I83" i="37" s="1"/>
  <c r="K83" i="37" a="1"/>
  <c r="K83" i="37" s="1"/>
  <c r="G84" i="37" a="1"/>
  <c r="G84" i="37" s="1"/>
  <c r="I84" i="37" a="1"/>
  <c r="I84" i="37" s="1"/>
  <c r="K84" i="37" a="1"/>
  <c r="K84" i="37" s="1"/>
  <c r="G85" i="37" a="1"/>
  <c r="G85" i="37" s="1"/>
  <c r="I85" i="37" a="1"/>
  <c r="I85" i="37" s="1"/>
  <c r="K85" i="37" a="1"/>
  <c r="K85" i="37" s="1"/>
  <c r="G86" i="37" a="1"/>
  <c r="G86" i="37" s="1"/>
  <c r="I86" i="37" a="1"/>
  <c r="I86" i="37" s="1"/>
  <c r="K86" i="37" a="1"/>
  <c r="K86" i="37" s="1"/>
  <c r="G87" i="37" a="1"/>
  <c r="G87" i="37" s="1"/>
  <c r="I87" i="37" a="1"/>
  <c r="I87" i="37" s="1"/>
  <c r="K87" i="37" a="1"/>
  <c r="K87" i="37" s="1"/>
  <c r="M83" i="46" a="1"/>
  <c r="M83" i="46" s="1"/>
  <c r="O83" i="46" a="1"/>
  <c r="O83" i="46" s="1"/>
  <c r="S83" i="46" a="1"/>
  <c r="S83" i="46" s="1"/>
  <c r="U83" i="46" a="1"/>
  <c r="U83" i="46" s="1"/>
  <c r="M84" i="46" a="1"/>
  <c r="M84" i="46" s="1"/>
  <c r="O84" i="46" a="1"/>
  <c r="O84" i="46" s="1"/>
  <c r="S84" i="46" a="1"/>
  <c r="S84" i="46" s="1"/>
  <c r="U84" i="46" a="1"/>
  <c r="U84" i="46" s="1"/>
  <c r="M85" i="46" a="1"/>
  <c r="M85" i="46" s="1"/>
  <c r="O85" i="46" a="1"/>
  <c r="O85" i="46" s="1"/>
  <c r="S85" i="46" a="1"/>
  <c r="S85" i="46" s="1"/>
  <c r="U85" i="46" a="1"/>
  <c r="U85" i="46" s="1"/>
  <c r="M86" i="46" a="1"/>
  <c r="M86" i="46" s="1"/>
  <c r="O86" i="46" a="1"/>
  <c r="O86" i="46" s="1"/>
  <c r="S86" i="46" a="1"/>
  <c r="S86" i="46" s="1"/>
  <c r="U86" i="46" a="1"/>
  <c r="U86" i="46" s="1"/>
  <c r="M87" i="46" a="1"/>
  <c r="M87" i="46" s="1"/>
  <c r="O87" i="46" a="1"/>
  <c r="O87" i="46" s="1"/>
  <c r="S87" i="46" a="1"/>
  <c r="S87" i="46" s="1"/>
  <c r="U87" i="46" a="1"/>
  <c r="U87" i="46" s="1"/>
  <c r="U82" i="46" a="1"/>
  <c r="U82" i="46" s="1"/>
  <c r="I137" i="46" s="1"/>
  <c r="S82" i="46" a="1"/>
  <c r="S82" i="46" s="1"/>
  <c r="O82" i="46" a="1"/>
  <c r="O82" i="46" s="1"/>
  <c r="M82" i="46" a="1"/>
  <c r="M82" i="46" s="1"/>
  <c r="U81" i="46" a="1"/>
  <c r="U81" i="46" s="1"/>
  <c r="I136" i="46" s="1"/>
  <c r="S81" i="46" a="1"/>
  <c r="S81" i="46" s="1"/>
  <c r="O81" i="46" a="1"/>
  <c r="O81" i="46" s="1"/>
  <c r="M81" i="46" a="1"/>
  <c r="M81" i="46" s="1"/>
  <c r="U80" i="46" a="1"/>
  <c r="U80" i="46" s="1"/>
  <c r="I135" i="46" s="1"/>
  <c r="S80" i="46" a="1"/>
  <c r="S80" i="46" s="1"/>
  <c r="O80" i="46" a="1"/>
  <c r="O80" i="46" s="1"/>
  <c r="M80" i="46" a="1"/>
  <c r="M80" i="46" s="1"/>
  <c r="U79" i="46" a="1"/>
  <c r="U79" i="46" s="1"/>
  <c r="I134" i="46" s="1"/>
  <c r="S79" i="46" a="1"/>
  <c r="S79" i="46" s="1"/>
  <c r="O79" i="46" a="1"/>
  <c r="O79" i="46" s="1"/>
  <c r="M79" i="46" a="1"/>
  <c r="M79" i="46" s="1"/>
  <c r="U78" i="46" a="1"/>
  <c r="U78" i="46" s="1"/>
  <c r="I133" i="46" s="1"/>
  <c r="S78" i="46" a="1"/>
  <c r="S78" i="46" s="1"/>
  <c r="O78" i="46" a="1"/>
  <c r="O78" i="46" s="1"/>
  <c r="M78" i="46" a="1"/>
  <c r="M78" i="46" s="1"/>
  <c r="U77" i="46" a="1"/>
  <c r="U77" i="46" s="1"/>
  <c r="I132" i="46" s="1"/>
  <c r="S77" i="46" a="1"/>
  <c r="S77" i="46" s="1"/>
  <c r="O77" i="46" a="1"/>
  <c r="O77" i="46" s="1"/>
  <c r="M77" i="46" a="1"/>
  <c r="M77" i="46" s="1"/>
  <c r="U76" i="46" a="1"/>
  <c r="U76" i="46" s="1"/>
  <c r="I131" i="46" s="1"/>
  <c r="S76" i="46" a="1"/>
  <c r="S76" i="46" s="1"/>
  <c r="O76" i="46" a="1"/>
  <c r="O76" i="46" s="1"/>
  <c r="M76" i="46" a="1"/>
  <c r="M76" i="46" s="1"/>
  <c r="U75" i="46" a="1"/>
  <c r="U75" i="46" s="1"/>
  <c r="I130" i="46" s="1"/>
  <c r="S75" i="46" a="1"/>
  <c r="S75" i="46" s="1"/>
  <c r="O75" i="46" a="1"/>
  <c r="O75" i="46" s="1"/>
  <c r="M75" i="46" a="1"/>
  <c r="M75" i="46" s="1"/>
  <c r="U74" i="46" a="1"/>
  <c r="U74" i="46" s="1"/>
  <c r="I129" i="46" s="1"/>
  <c r="S74" i="46" a="1"/>
  <c r="S74" i="46" s="1"/>
  <c r="O74" i="46" a="1"/>
  <c r="O74" i="46" s="1"/>
  <c r="M74" i="46" a="1"/>
  <c r="M74" i="46" s="1"/>
  <c r="U73" i="46" a="1"/>
  <c r="U73" i="46" s="1"/>
  <c r="S73" i="46" a="1"/>
  <c r="S73" i="46" s="1"/>
  <c r="O73" i="46" a="1"/>
  <c r="O73" i="46" s="1"/>
  <c r="M73" i="46" a="1"/>
  <c r="M73" i="46" s="1"/>
  <c r="U61" i="46" a="1"/>
  <c r="U61" i="46" s="1"/>
  <c r="I124" i="46" s="1"/>
  <c r="S61" i="46" a="1"/>
  <c r="S61" i="46" s="1"/>
  <c r="O61" i="46" a="1"/>
  <c r="O61" i="46" s="1"/>
  <c r="M61" i="46" a="1"/>
  <c r="M61" i="46" s="1"/>
  <c r="U60" i="46" a="1"/>
  <c r="U60" i="46" s="1"/>
  <c r="I123" i="46" s="1"/>
  <c r="S60" i="46" a="1"/>
  <c r="S60" i="46" s="1"/>
  <c r="O60" i="46" a="1"/>
  <c r="O60" i="46" s="1"/>
  <c r="M60" i="46" a="1"/>
  <c r="M60" i="46" s="1"/>
  <c r="U59" i="46" a="1"/>
  <c r="U59" i="46" s="1"/>
  <c r="I122" i="46" s="1"/>
  <c r="S59" i="46" a="1"/>
  <c r="S59" i="46" s="1"/>
  <c r="O59" i="46" a="1"/>
  <c r="O59" i="46" s="1"/>
  <c r="M59" i="46" a="1"/>
  <c r="M59" i="46" s="1"/>
  <c r="U58" i="46" a="1"/>
  <c r="U58" i="46" s="1"/>
  <c r="I121" i="46" s="1"/>
  <c r="S58" i="46" a="1"/>
  <c r="S58" i="46" s="1"/>
  <c r="O58" i="46" a="1"/>
  <c r="O58" i="46" s="1"/>
  <c r="M58" i="46" a="1"/>
  <c r="M58" i="46" s="1"/>
  <c r="U57" i="46" a="1"/>
  <c r="U57" i="46" s="1"/>
  <c r="I120" i="46" s="1"/>
  <c r="S57" i="46" a="1"/>
  <c r="S57" i="46" s="1"/>
  <c r="O57" i="46" a="1"/>
  <c r="O57" i="46" s="1"/>
  <c r="M57" i="46" a="1"/>
  <c r="M57" i="46" s="1"/>
  <c r="U56" i="46" a="1"/>
  <c r="U56" i="46" s="1"/>
  <c r="I119" i="46" s="1"/>
  <c r="S56" i="46" a="1"/>
  <c r="S56" i="46" s="1"/>
  <c r="O56" i="46" a="1"/>
  <c r="O56" i="46" s="1"/>
  <c r="M56" i="46" a="1"/>
  <c r="M56" i="46" s="1"/>
  <c r="U55" i="46" a="1"/>
  <c r="U55" i="46" s="1"/>
  <c r="I118" i="46" s="1"/>
  <c r="S55" i="46" a="1"/>
  <c r="S55" i="46" s="1"/>
  <c r="O55" i="46" a="1"/>
  <c r="O55" i="46" s="1"/>
  <c r="M55" i="46" a="1"/>
  <c r="M55" i="46" s="1"/>
  <c r="U54" i="46" a="1"/>
  <c r="U54" i="46" s="1"/>
  <c r="I117" i="46" s="1"/>
  <c r="S54" i="46" a="1"/>
  <c r="S54" i="46" s="1"/>
  <c r="O54" i="46" a="1"/>
  <c r="O54" i="46" s="1"/>
  <c r="M54" i="46" a="1"/>
  <c r="M54" i="46" s="1"/>
  <c r="U53" i="46" a="1"/>
  <c r="U53" i="46" s="1"/>
  <c r="I116" i="46" s="1"/>
  <c r="S53" i="46" a="1"/>
  <c r="S53" i="46" s="1"/>
  <c r="O53" i="46" a="1"/>
  <c r="O53" i="46" s="1"/>
  <c r="M53" i="46" a="1"/>
  <c r="M53" i="46" s="1"/>
  <c r="U52" i="46" a="1"/>
  <c r="U52" i="46" s="1"/>
  <c r="I115" i="46" s="1"/>
  <c r="S52" i="46" a="1"/>
  <c r="S52" i="46" s="1"/>
  <c r="O52" i="46" a="1"/>
  <c r="O52" i="46" s="1"/>
  <c r="M52" i="46" a="1"/>
  <c r="M52" i="46" s="1"/>
  <c r="U51" i="46" a="1"/>
  <c r="U51" i="46" s="1"/>
  <c r="S51" i="46" a="1"/>
  <c r="S51" i="46" s="1"/>
  <c r="O51" i="46" a="1"/>
  <c r="O51" i="46" s="1"/>
  <c r="M51" i="46" a="1"/>
  <c r="M51" i="46" s="1"/>
  <c r="U39" i="46" a="1"/>
  <c r="U39" i="46" s="1"/>
  <c r="I110" i="46" s="1"/>
  <c r="S39" i="46" a="1"/>
  <c r="S39" i="46" s="1"/>
  <c r="O39" i="46" a="1"/>
  <c r="O39" i="46" s="1"/>
  <c r="M39" i="46" a="1"/>
  <c r="M39" i="46" s="1"/>
  <c r="U38" i="46" a="1"/>
  <c r="U38" i="46" s="1"/>
  <c r="I109" i="46" s="1"/>
  <c r="S38" i="46" a="1"/>
  <c r="S38" i="46" s="1"/>
  <c r="O38" i="46" a="1"/>
  <c r="O38" i="46" s="1"/>
  <c r="M38" i="46" a="1"/>
  <c r="M38" i="46" s="1"/>
  <c r="U37" i="46" a="1"/>
  <c r="U37" i="46" s="1"/>
  <c r="I108" i="46" s="1"/>
  <c r="S37" i="46" a="1"/>
  <c r="S37" i="46" s="1"/>
  <c r="O37" i="46" a="1"/>
  <c r="O37" i="46" s="1"/>
  <c r="M37" i="46" a="1"/>
  <c r="M37" i="46" s="1"/>
  <c r="U36" i="46" a="1"/>
  <c r="U36" i="46" s="1"/>
  <c r="I107" i="46" s="1"/>
  <c r="S36" i="46" a="1"/>
  <c r="S36" i="46" s="1"/>
  <c r="O36" i="46" a="1"/>
  <c r="O36" i="46" s="1"/>
  <c r="M36" i="46" a="1"/>
  <c r="M36" i="46" s="1"/>
  <c r="U35" i="46" a="1"/>
  <c r="U35" i="46" s="1"/>
  <c r="I106" i="46" s="1"/>
  <c r="S35" i="46" a="1"/>
  <c r="S35" i="46" s="1"/>
  <c r="O35" i="46" a="1"/>
  <c r="O35" i="46" s="1"/>
  <c r="M35" i="46" a="1"/>
  <c r="M35" i="46" s="1"/>
  <c r="U34" i="46" a="1"/>
  <c r="U34" i="46" s="1"/>
  <c r="I105" i="46" s="1"/>
  <c r="S34" i="46" a="1"/>
  <c r="S34" i="46" s="1"/>
  <c r="O34" i="46" a="1"/>
  <c r="O34" i="46" s="1"/>
  <c r="M34" i="46" a="1"/>
  <c r="M34" i="46" s="1"/>
  <c r="U33" i="46" a="1"/>
  <c r="U33" i="46" s="1"/>
  <c r="I104" i="46" s="1"/>
  <c r="S33" i="46" a="1"/>
  <c r="S33" i="46" s="1"/>
  <c r="O33" i="46" a="1"/>
  <c r="O33" i="46" s="1"/>
  <c r="M33" i="46" a="1"/>
  <c r="M33" i="46" s="1"/>
  <c r="U32" i="46" a="1"/>
  <c r="U32" i="46" s="1"/>
  <c r="I103" i="46" s="1"/>
  <c r="S32" i="46" a="1"/>
  <c r="S32" i="46" s="1"/>
  <c r="O32" i="46" a="1"/>
  <c r="O32" i="46" s="1"/>
  <c r="M32" i="46" a="1"/>
  <c r="M32" i="46" s="1"/>
  <c r="U31" i="46" a="1"/>
  <c r="U31" i="46" s="1"/>
  <c r="I102" i="46" s="1"/>
  <c r="S31" i="46" a="1"/>
  <c r="S31" i="46" s="1"/>
  <c r="O31" i="46" a="1"/>
  <c r="O31" i="46" s="1"/>
  <c r="M31" i="46" a="1"/>
  <c r="M31" i="46" s="1"/>
  <c r="U30" i="46" a="1"/>
  <c r="U30" i="46" s="1"/>
  <c r="I101" i="46" s="1"/>
  <c r="S30" i="46" a="1"/>
  <c r="S30" i="46" s="1"/>
  <c r="O30" i="46" a="1"/>
  <c r="O30" i="46" s="1"/>
  <c r="M30" i="46" a="1"/>
  <c r="M30" i="46" s="1"/>
  <c r="U29" i="46" a="1"/>
  <c r="U29" i="46" s="1"/>
  <c r="I100" i="46" s="1"/>
  <c r="S29" i="46" a="1"/>
  <c r="S29" i="46" s="1"/>
  <c r="O29" i="46" a="1"/>
  <c r="O29" i="46" s="1"/>
  <c r="M29" i="46" a="1"/>
  <c r="M29" i="46" s="1"/>
  <c r="U28" i="46" a="1"/>
  <c r="U28" i="46" s="1"/>
  <c r="I99" i="46" s="1"/>
  <c r="S28" i="46" a="1"/>
  <c r="S28" i="46" s="1"/>
  <c r="O28" i="46" a="1"/>
  <c r="O28" i="46" s="1"/>
  <c r="M28" i="46" a="1"/>
  <c r="M28" i="46" s="1"/>
  <c r="U27" i="46" a="1"/>
  <c r="U27" i="46" s="1"/>
  <c r="I98" i="46" s="1"/>
  <c r="S27" i="46" a="1"/>
  <c r="S27" i="46" s="1"/>
  <c r="O27" i="46" a="1"/>
  <c r="O27" i="46" s="1"/>
  <c r="M27" i="46" a="1"/>
  <c r="M27" i="46" s="1"/>
  <c r="U26" i="46" a="1"/>
  <c r="U26" i="46" s="1"/>
  <c r="I97" i="46" s="1"/>
  <c r="S26" i="46" a="1"/>
  <c r="S26" i="46" s="1"/>
  <c r="O26" i="46" a="1"/>
  <c r="O26" i="46" s="1"/>
  <c r="M26" i="46" a="1"/>
  <c r="M26" i="46" s="1"/>
  <c r="U25" i="46" a="1"/>
  <c r="U25" i="46" s="1"/>
  <c r="S25" i="46" a="1"/>
  <c r="S25" i="46" s="1"/>
  <c r="O25" i="46" a="1"/>
  <c r="O25" i="46" s="1"/>
  <c r="M25" i="46" a="1"/>
  <c r="M25" i="46" s="1"/>
  <c r="R50" i="44" a="1"/>
  <c r="R50" i="44" s="1"/>
  <c r="P50" i="44" a="1"/>
  <c r="P50" i="44" s="1"/>
  <c r="R49" i="44" a="1"/>
  <c r="R49" i="44" s="1"/>
  <c r="P49" i="44" a="1"/>
  <c r="P49" i="44" s="1"/>
  <c r="R48" i="44" a="1"/>
  <c r="R48" i="44" s="1"/>
  <c r="P48" i="44" a="1"/>
  <c r="P48" i="44" s="1"/>
  <c r="R47" i="44" a="1"/>
  <c r="R47" i="44" s="1"/>
  <c r="P47" i="44" a="1"/>
  <c r="P47" i="44" s="1"/>
  <c r="R46" i="44" a="1"/>
  <c r="R46" i="44" s="1"/>
  <c r="P46" i="44" a="1"/>
  <c r="P46" i="44" s="1"/>
  <c r="R45" i="44" a="1"/>
  <c r="R45" i="44" s="1"/>
  <c r="P45" i="44" a="1"/>
  <c r="P45" i="44" s="1"/>
  <c r="R44" i="44" a="1"/>
  <c r="R44" i="44" s="1"/>
  <c r="P44" i="44" a="1"/>
  <c r="P44" i="44" s="1"/>
  <c r="R43" i="44" a="1"/>
  <c r="R43" i="44" s="1"/>
  <c r="P43" i="44" a="1"/>
  <c r="P43" i="44" s="1"/>
  <c r="R42" i="44" a="1"/>
  <c r="R42" i="44" s="1"/>
  <c r="P42" i="44" a="1"/>
  <c r="P42" i="44" s="1"/>
  <c r="R41" i="44" a="1"/>
  <c r="R41" i="44" s="1"/>
  <c r="P41" i="44" a="1"/>
  <c r="P41" i="44" s="1"/>
  <c r="R40" i="44" a="1"/>
  <c r="R40" i="44" s="1"/>
  <c r="P40" i="44" a="1"/>
  <c r="P40" i="44" s="1"/>
  <c r="R39" i="44" a="1"/>
  <c r="R39" i="44" s="1"/>
  <c r="E87" i="46" s="1" a="1"/>
  <c r="E87" i="46" s="1"/>
  <c r="P39" i="44" a="1"/>
  <c r="P39" i="44" s="1"/>
  <c r="C87" i="46" s="1" a="1"/>
  <c r="C87" i="46" s="1"/>
  <c r="E39" i="44" a="1"/>
  <c r="E39" i="44" s="1"/>
  <c r="C39" i="44" a="1"/>
  <c r="C39" i="44" s="1"/>
  <c r="R38" i="44" a="1"/>
  <c r="R38" i="44" s="1"/>
  <c r="E86" i="46" s="1" a="1"/>
  <c r="E86" i="46" s="1"/>
  <c r="P38" i="44" a="1"/>
  <c r="P38" i="44" s="1"/>
  <c r="C86" i="46" s="1" a="1"/>
  <c r="C86" i="46" s="1"/>
  <c r="E38" i="44" a="1"/>
  <c r="E38" i="44" s="1"/>
  <c r="C38" i="44" a="1"/>
  <c r="C38" i="44" s="1"/>
  <c r="R37" i="44" a="1"/>
  <c r="R37" i="44" s="1"/>
  <c r="E85" i="46" s="1" a="1"/>
  <c r="E85" i="46" s="1"/>
  <c r="P37" i="44" a="1"/>
  <c r="P37" i="44" s="1"/>
  <c r="C85" i="46" s="1" a="1"/>
  <c r="C85" i="46" s="1"/>
  <c r="E37" i="44" a="1"/>
  <c r="E37" i="44" s="1"/>
  <c r="C37" i="44" a="1"/>
  <c r="C37" i="44" s="1"/>
  <c r="R36" i="44" a="1"/>
  <c r="R36" i="44" s="1"/>
  <c r="E84" i="46" s="1" a="1"/>
  <c r="E84" i="46" s="1"/>
  <c r="P36" i="44" a="1"/>
  <c r="P36" i="44" s="1"/>
  <c r="C84" i="46" s="1" a="1"/>
  <c r="C84" i="46" s="1"/>
  <c r="E36" i="44" a="1"/>
  <c r="E36" i="44" s="1"/>
  <c r="C36" i="44" a="1"/>
  <c r="C36" i="44" s="1"/>
  <c r="R35" i="44" a="1"/>
  <c r="R35" i="44" s="1"/>
  <c r="E83" i="46" s="1" a="1"/>
  <c r="E83" i="46" s="1"/>
  <c r="P35" i="44" a="1"/>
  <c r="P35" i="44" s="1"/>
  <c r="C83" i="46" s="1" a="1"/>
  <c r="C83" i="46" s="1"/>
  <c r="E35" i="44" a="1"/>
  <c r="E35" i="44" s="1"/>
  <c r="C35" i="44" a="1"/>
  <c r="C35" i="44" s="1"/>
  <c r="P34" i="44" a="1"/>
  <c r="P34" i="44" s="1"/>
  <c r="E34" i="44" a="1"/>
  <c r="E34" i="44" s="1"/>
  <c r="C34" i="44" a="1"/>
  <c r="C34" i="44" s="1"/>
  <c r="P33" i="44" a="1"/>
  <c r="P33" i="44" s="1"/>
  <c r="E33" i="44" a="1"/>
  <c r="E33" i="44" s="1"/>
  <c r="C33" i="44" a="1"/>
  <c r="C33" i="44" s="1"/>
  <c r="P32" i="44" a="1"/>
  <c r="P32" i="44" s="1"/>
  <c r="E32" i="44" a="1"/>
  <c r="E32" i="44" s="1"/>
  <c r="C32" i="44" a="1"/>
  <c r="C32" i="44" s="1"/>
  <c r="P31" i="44" a="1"/>
  <c r="P31" i="44" s="1"/>
  <c r="E31" i="44" a="1"/>
  <c r="E31" i="44" s="1"/>
  <c r="C31" i="44" a="1"/>
  <c r="C31" i="44" s="1"/>
  <c r="P30" i="44" a="1"/>
  <c r="P30" i="44" s="1"/>
  <c r="E30" i="44" a="1"/>
  <c r="E30" i="44" s="1"/>
  <c r="C30" i="44" a="1"/>
  <c r="C30" i="44" s="1"/>
  <c r="P29" i="44" a="1"/>
  <c r="P29" i="44" s="1"/>
  <c r="E29" i="44" a="1"/>
  <c r="E29" i="44" s="1"/>
  <c r="C29" i="44" a="1"/>
  <c r="C29" i="44" s="1"/>
  <c r="P28" i="44" a="1"/>
  <c r="P28" i="44" s="1"/>
  <c r="E28" i="44" a="1"/>
  <c r="E28" i="44" s="1"/>
  <c r="C28" i="44" a="1"/>
  <c r="C28" i="44" s="1"/>
  <c r="P27" i="44" a="1"/>
  <c r="P27" i="44" s="1"/>
  <c r="E27" i="44" a="1"/>
  <c r="E27" i="44" s="1"/>
  <c r="C27" i="44" a="1"/>
  <c r="C27" i="44" s="1"/>
  <c r="P26" i="44" a="1"/>
  <c r="P26" i="44" s="1"/>
  <c r="E26" i="44" a="1"/>
  <c r="E26" i="44" s="1"/>
  <c r="C26" i="44" a="1"/>
  <c r="C26" i="44" s="1"/>
  <c r="P25" i="44" a="1"/>
  <c r="P25" i="44" s="1"/>
  <c r="E25" i="44" a="1"/>
  <c r="E25" i="44" s="1"/>
  <c r="C25" i="44" a="1"/>
  <c r="C25" i="44" s="1"/>
  <c r="H127" i="3"/>
  <c r="I127" i="3"/>
  <c r="G127" i="3"/>
  <c r="K127" i="3"/>
  <c r="K113" i="3"/>
  <c r="H113" i="3"/>
  <c r="I113" i="3"/>
  <c r="G113" i="3"/>
  <c r="H95" i="3"/>
  <c r="I95" i="3"/>
  <c r="G95" i="3"/>
  <c r="W87" i="46" l="1"/>
  <c r="W86" i="46"/>
  <c r="W85" i="46"/>
  <c r="W84" i="46"/>
  <c r="W83" i="46"/>
  <c r="G216" i="12" a="1"/>
  <c r="G216" i="12" s="1"/>
  <c r="J216" i="12" a="1"/>
  <c r="J216" i="12" s="1"/>
  <c r="G217" i="12" a="1"/>
  <c r="G217" i="12" s="1"/>
  <c r="J217" i="12" a="1"/>
  <c r="J217" i="12" s="1"/>
  <c r="G218" i="12" a="1"/>
  <c r="G218" i="12" s="1"/>
  <c r="J218" i="12" a="1"/>
  <c r="J218" i="12" s="1"/>
  <c r="G219" i="12" a="1"/>
  <c r="G219" i="12" s="1"/>
  <c r="J219" i="12" a="1"/>
  <c r="J219" i="12" s="1"/>
  <c r="G220" i="12" a="1"/>
  <c r="G220" i="12" s="1"/>
  <c r="J220" i="12" a="1"/>
  <c r="J220" i="12" s="1"/>
  <c r="G221" i="12" a="1"/>
  <c r="G221" i="12" s="1"/>
  <c r="J221" i="12" a="1"/>
  <c r="J221" i="12" s="1"/>
  <c r="G222" i="12" a="1"/>
  <c r="G222" i="12" s="1"/>
  <c r="J222" i="12" a="1"/>
  <c r="J222" i="12" s="1"/>
  <c r="G223" i="12" a="1"/>
  <c r="G223" i="12" s="1"/>
  <c r="J223" i="12" a="1"/>
  <c r="J223" i="12" s="1"/>
  <c r="G224" i="12" a="1"/>
  <c r="G224" i="12" s="1"/>
  <c r="J224" i="12" a="1"/>
  <c r="J224" i="12" s="1"/>
  <c r="G225" i="12" a="1"/>
  <c r="G225" i="12" s="1"/>
  <c r="J225" i="12" a="1"/>
  <c r="J225" i="12" s="1"/>
  <c r="G226" i="12" a="1"/>
  <c r="G226" i="12" s="1"/>
  <c r="J226" i="12" a="1"/>
  <c r="J226" i="12" s="1"/>
  <c r="G227" i="12" a="1"/>
  <c r="G227" i="12" s="1"/>
  <c r="J227" i="12" a="1"/>
  <c r="J227" i="12" s="1"/>
  <c r="G228" i="12" a="1"/>
  <c r="G228" i="12" s="1"/>
  <c r="J228" i="12" a="1"/>
  <c r="J228" i="12" s="1"/>
  <c r="G229" i="12" a="1"/>
  <c r="G229" i="12" s="1"/>
  <c r="J229" i="12" a="1"/>
  <c r="J229" i="12" s="1"/>
  <c r="G230" i="12" a="1"/>
  <c r="G230" i="12" s="1"/>
  <c r="J230" i="12" a="1"/>
  <c r="J230" i="12" s="1"/>
  <c r="G232" i="12" a="1"/>
  <c r="G232" i="12" s="1"/>
  <c r="J232" i="12" a="1"/>
  <c r="J232" i="12" s="1"/>
  <c r="G233" i="12" a="1"/>
  <c r="G233" i="12" s="1"/>
  <c r="J233" i="12" a="1"/>
  <c r="J233" i="12" s="1"/>
  <c r="G234" i="12" a="1"/>
  <c r="G234" i="12" s="1"/>
  <c r="J234" i="12" a="1"/>
  <c r="J234" i="12" s="1"/>
  <c r="G235" i="12" a="1"/>
  <c r="G235" i="12" s="1"/>
  <c r="J235" i="12" a="1"/>
  <c r="J235" i="12" s="1"/>
  <c r="G236" i="12" a="1"/>
  <c r="G236" i="12" s="1"/>
  <c r="J236" i="12" a="1"/>
  <c r="J236" i="12" s="1"/>
  <c r="G237" i="12" a="1"/>
  <c r="G237" i="12" s="1"/>
  <c r="J237" i="12" a="1"/>
  <c r="J237" i="12" s="1"/>
  <c r="G238" i="12" a="1"/>
  <c r="G238" i="12" s="1"/>
  <c r="J238" i="12" a="1"/>
  <c r="J238" i="12" s="1"/>
  <c r="G239" i="12" a="1"/>
  <c r="G239" i="12" s="1"/>
  <c r="J239" i="12" a="1"/>
  <c r="J239" i="12" s="1"/>
  <c r="G240" i="12" a="1"/>
  <c r="G240" i="12" s="1"/>
  <c r="J240" i="12" a="1"/>
  <c r="J240" i="12" s="1"/>
  <c r="G241" i="12" a="1"/>
  <c r="G241" i="12" s="1"/>
  <c r="J241" i="12" a="1"/>
  <c r="J241" i="12" s="1"/>
  <c r="G242" i="12" a="1"/>
  <c r="G242" i="12" s="1"/>
  <c r="J242" i="12" a="1"/>
  <c r="J242" i="12" s="1"/>
  <c r="G244" i="12" a="1"/>
  <c r="G244" i="12" s="1"/>
  <c r="J244" i="12" a="1"/>
  <c r="J244" i="12" s="1"/>
  <c r="G245" i="12" a="1"/>
  <c r="G245" i="12" s="1"/>
  <c r="J245" i="12" a="1"/>
  <c r="J245" i="12" s="1"/>
  <c r="G248" i="12" a="1"/>
  <c r="G248" i="12" s="1"/>
  <c r="J248" i="12" a="1"/>
  <c r="J248" i="12" s="1"/>
  <c r="G249" i="12" a="1"/>
  <c r="G249" i="12" s="1"/>
  <c r="J249" i="12" a="1"/>
  <c r="J249" i="12" s="1"/>
  <c r="G250" i="12" a="1"/>
  <c r="G250" i="12" s="1"/>
  <c r="J250" i="12" a="1"/>
  <c r="J250" i="12" s="1"/>
  <c r="G251" i="12" a="1"/>
  <c r="G251" i="12" s="1"/>
  <c r="J251" i="12" a="1"/>
  <c r="J251" i="12" s="1"/>
  <c r="G252" i="12" a="1"/>
  <c r="G252" i="12" s="1"/>
  <c r="J252" i="12" a="1"/>
  <c r="J252" i="12" s="1"/>
  <c r="G253" i="12" a="1"/>
  <c r="G253" i="12" s="1"/>
  <c r="J253" i="12" a="1"/>
  <c r="J253" i="12" s="1"/>
  <c r="G254" i="12" a="1"/>
  <c r="G254" i="12" s="1"/>
  <c r="J254" i="12" a="1"/>
  <c r="J254" i="12" s="1"/>
  <c r="G256" i="12" a="1"/>
  <c r="G256" i="12" s="1"/>
  <c r="J256" i="12" a="1"/>
  <c r="J256" i="12" s="1"/>
  <c r="G257" i="12" a="1"/>
  <c r="G257" i="12" s="1"/>
  <c r="J257" i="12" a="1"/>
  <c r="J257" i="12" s="1"/>
  <c r="G258" i="12" a="1"/>
  <c r="G258" i="12" s="1"/>
  <c r="J258" i="12" a="1"/>
  <c r="J258" i="12" s="1"/>
  <c r="G247" i="12" a="1"/>
  <c r="G247" i="12" s="1"/>
  <c r="G246" i="12" a="1"/>
  <c r="G246" i="12" s="1"/>
  <c r="J247" i="12" a="1"/>
  <c r="J247" i="12" s="1"/>
  <c r="J246" i="12" a="1"/>
  <c r="J246" i="12" s="1"/>
  <c r="C69" i="44"/>
  <c r="C25" i="47" a="1"/>
  <c r="C25" i="47" s="1"/>
  <c r="E69" i="44"/>
  <c r="E25" i="47" a="1"/>
  <c r="E25" i="47" s="1"/>
  <c r="C87" i="44"/>
  <c r="C73" i="47" a="1"/>
  <c r="C73" i="47" s="1"/>
  <c r="C70" i="44"/>
  <c r="C26" i="47" a="1"/>
  <c r="C26" i="47" s="1"/>
  <c r="E70" i="44"/>
  <c r="E26" i="47" a="1"/>
  <c r="E26" i="47" s="1"/>
  <c r="C88" i="44"/>
  <c r="C74" i="47" a="1"/>
  <c r="C74" i="47" s="1"/>
  <c r="C71" i="44"/>
  <c r="C27" i="47" a="1"/>
  <c r="C27" i="47" s="1"/>
  <c r="E71" i="44"/>
  <c r="E27" i="47" a="1"/>
  <c r="E27" i="47" s="1"/>
  <c r="C89" i="44"/>
  <c r="C75" i="47" a="1"/>
  <c r="C75" i="47" s="1"/>
  <c r="C72" i="44"/>
  <c r="C28" i="47" a="1"/>
  <c r="C28" i="47" s="1"/>
  <c r="E72" i="44"/>
  <c r="E28" i="47" a="1"/>
  <c r="E28" i="47" s="1"/>
  <c r="C90" i="44"/>
  <c r="C76" i="47" a="1"/>
  <c r="C76" i="47" s="1"/>
  <c r="C73" i="44"/>
  <c r="C29" i="47" a="1"/>
  <c r="C29" i="47" s="1"/>
  <c r="E73" i="44"/>
  <c r="E29" i="47" a="1"/>
  <c r="E29" i="47" s="1"/>
  <c r="C91" i="44"/>
  <c r="C77" i="47" a="1"/>
  <c r="C77" i="47" s="1"/>
  <c r="C74" i="44"/>
  <c r="C30" i="47" a="1"/>
  <c r="C30" i="47" s="1"/>
  <c r="E74" i="44"/>
  <c r="E30" i="47" a="1"/>
  <c r="E30" i="47" s="1"/>
  <c r="C92" i="44"/>
  <c r="C78" i="47" a="1"/>
  <c r="C78" i="47" s="1"/>
  <c r="C75" i="44"/>
  <c r="C31" i="47" a="1"/>
  <c r="C31" i="47" s="1"/>
  <c r="E75" i="44"/>
  <c r="E31" i="47" a="1"/>
  <c r="E31" i="47" s="1"/>
  <c r="C93" i="44"/>
  <c r="C79" i="47" a="1"/>
  <c r="C79" i="47" s="1"/>
  <c r="C76" i="44"/>
  <c r="C32" i="47" a="1"/>
  <c r="C32" i="47" s="1"/>
  <c r="E76" i="44"/>
  <c r="E32" i="47" a="1"/>
  <c r="E32" i="47" s="1"/>
  <c r="C94" i="44"/>
  <c r="C80" i="47" a="1"/>
  <c r="C80" i="47" s="1"/>
  <c r="C77" i="44"/>
  <c r="C33" i="47" a="1"/>
  <c r="C33" i="47" s="1"/>
  <c r="E77" i="44"/>
  <c r="E33" i="47" a="1"/>
  <c r="E33" i="47" s="1"/>
  <c r="C95" i="44"/>
  <c r="C81" i="47" a="1"/>
  <c r="C81" i="47" s="1"/>
  <c r="C78" i="44"/>
  <c r="C34" i="47" a="1"/>
  <c r="C34" i="47" s="1"/>
  <c r="E78" i="44"/>
  <c r="E34" i="47" a="1"/>
  <c r="E34" i="47" s="1"/>
  <c r="C96" i="44"/>
  <c r="C82" i="47" a="1"/>
  <c r="C82" i="47" s="1"/>
  <c r="C79" i="44"/>
  <c r="C35" i="47" a="1"/>
  <c r="C35" i="47" s="1"/>
  <c r="E79" i="44"/>
  <c r="E35" i="47" a="1"/>
  <c r="E35" i="47" s="1"/>
  <c r="C97" i="44"/>
  <c r="E97" i="44"/>
  <c r="C80" i="44"/>
  <c r="C36" i="47" a="1"/>
  <c r="C36" i="47" s="1"/>
  <c r="E80" i="44"/>
  <c r="E36" i="47" a="1"/>
  <c r="E36" i="47" s="1"/>
  <c r="C98" i="44"/>
  <c r="E98" i="44"/>
  <c r="C81" i="44"/>
  <c r="C37" i="47" a="1"/>
  <c r="C37" i="47" s="1"/>
  <c r="E81" i="44"/>
  <c r="E37" i="47" a="1"/>
  <c r="E37" i="47" s="1"/>
  <c r="C99" i="44"/>
  <c r="E99" i="44"/>
  <c r="C82" i="44"/>
  <c r="C38" i="47" a="1"/>
  <c r="C38" i="47" s="1"/>
  <c r="E82" i="44"/>
  <c r="E38" i="47" a="1"/>
  <c r="E38" i="47" s="1"/>
  <c r="C100" i="44"/>
  <c r="E100" i="44"/>
  <c r="C83" i="44"/>
  <c r="C39" i="47" a="1"/>
  <c r="C39" i="47" s="1"/>
  <c r="E83" i="44"/>
  <c r="E39" i="47" a="1"/>
  <c r="E39" i="47" s="1"/>
  <c r="C101" i="44"/>
  <c r="E101" i="44"/>
  <c r="C102" i="44"/>
  <c r="C51" i="47" a="1"/>
  <c r="C51" i="47" s="1"/>
  <c r="E102" i="44"/>
  <c r="E51" i="47" a="1"/>
  <c r="E51" i="47" s="1"/>
  <c r="C103" i="44"/>
  <c r="C52" i="47" a="1"/>
  <c r="C52" i="47" s="1"/>
  <c r="E103" i="44"/>
  <c r="E52" i="47" a="1"/>
  <c r="E52" i="47" s="1"/>
  <c r="C104" i="44"/>
  <c r="C53" i="47" a="1"/>
  <c r="C53" i="47" s="1"/>
  <c r="E104" i="44"/>
  <c r="E53" i="47" a="1"/>
  <c r="E53" i="47" s="1"/>
  <c r="C105" i="44"/>
  <c r="C54" i="47" a="1"/>
  <c r="C54" i="47" s="1"/>
  <c r="E105" i="44"/>
  <c r="E54" i="47" a="1"/>
  <c r="E54" i="47" s="1"/>
  <c r="C106" i="44"/>
  <c r="C55" i="47" a="1"/>
  <c r="C55" i="47" s="1"/>
  <c r="E106" i="44"/>
  <c r="E55" i="47" a="1"/>
  <c r="E55" i="47" s="1"/>
  <c r="C107" i="44"/>
  <c r="C56" i="47" a="1"/>
  <c r="C56" i="47" s="1"/>
  <c r="E107" i="44"/>
  <c r="E56" i="47" a="1"/>
  <c r="E56" i="47" s="1"/>
  <c r="C108" i="44"/>
  <c r="C57" i="47" a="1"/>
  <c r="C57" i="47" s="1"/>
  <c r="E108" i="44"/>
  <c r="E57" i="47" a="1"/>
  <c r="E57" i="47" s="1"/>
  <c r="C109" i="44"/>
  <c r="C58" i="47" a="1"/>
  <c r="C58" i="47" s="1"/>
  <c r="E109" i="44"/>
  <c r="E58" i="47" a="1"/>
  <c r="E58" i="47" s="1"/>
  <c r="C110" i="44"/>
  <c r="C59" i="47" a="1"/>
  <c r="C59" i="47" s="1"/>
  <c r="E110" i="44"/>
  <c r="E59" i="47" a="1"/>
  <c r="E59" i="47" s="1"/>
  <c r="C111" i="44"/>
  <c r="C60" i="47" a="1"/>
  <c r="C60" i="47" s="1"/>
  <c r="E111" i="44"/>
  <c r="E60" i="47" a="1"/>
  <c r="E60" i="47" s="1"/>
  <c r="C112" i="44"/>
  <c r="C61" i="47" a="1"/>
  <c r="C61" i="47" s="1"/>
  <c r="E112" i="44"/>
  <c r="E61" i="47" a="1"/>
  <c r="E61" i="47" s="1"/>
  <c r="G96" i="46"/>
  <c r="S41" i="46"/>
  <c r="W25" i="46"/>
  <c r="I96" i="46"/>
  <c r="U41" i="46"/>
  <c r="G97" i="46"/>
  <c r="W26" i="46"/>
  <c r="G98" i="46"/>
  <c r="W27" i="46"/>
  <c r="G99" i="46"/>
  <c r="W28" i="46"/>
  <c r="G100" i="46"/>
  <c r="W29" i="46"/>
  <c r="G101" i="46"/>
  <c r="W30" i="46"/>
  <c r="G102" i="46"/>
  <c r="W31" i="46"/>
  <c r="G103" i="46"/>
  <c r="W32" i="46"/>
  <c r="G104" i="46"/>
  <c r="W33" i="46"/>
  <c r="G105" i="46"/>
  <c r="W34" i="46"/>
  <c r="G106" i="46"/>
  <c r="W35" i="46"/>
  <c r="G107" i="46"/>
  <c r="W36" i="46"/>
  <c r="G108" i="46"/>
  <c r="W37" i="46"/>
  <c r="G109" i="46"/>
  <c r="W38" i="46"/>
  <c r="G110" i="46"/>
  <c r="W39" i="46"/>
  <c r="G114" i="46"/>
  <c r="S63" i="46"/>
  <c r="W51" i="46"/>
  <c r="I114" i="46"/>
  <c r="U63" i="46"/>
  <c r="G115" i="46"/>
  <c r="W52" i="46"/>
  <c r="G116" i="46"/>
  <c r="W53" i="46"/>
  <c r="G117" i="46"/>
  <c r="W54" i="46"/>
  <c r="G118" i="46"/>
  <c r="W55" i="46"/>
  <c r="G119" i="46"/>
  <c r="W56" i="46"/>
  <c r="G120" i="46"/>
  <c r="W57" i="46"/>
  <c r="G121" i="46"/>
  <c r="W58" i="46"/>
  <c r="G122" i="46"/>
  <c r="W59" i="46"/>
  <c r="G123" i="46"/>
  <c r="W60" i="46"/>
  <c r="G124" i="46"/>
  <c r="W61" i="46"/>
  <c r="G128" i="46"/>
  <c r="S89" i="46"/>
  <c r="G255" i="12" s="1" a="1"/>
  <c r="G255" i="12" s="1"/>
  <c r="W73" i="46"/>
  <c r="I128" i="46"/>
  <c r="U89" i="46"/>
  <c r="J255" i="12" s="1" a="1"/>
  <c r="J255" i="12" s="1"/>
  <c r="G129" i="46"/>
  <c r="W74" i="46"/>
  <c r="G130" i="46"/>
  <c r="W75" i="46"/>
  <c r="G131" i="46"/>
  <c r="W76" i="46"/>
  <c r="G132" i="46"/>
  <c r="W77" i="46"/>
  <c r="G133" i="46"/>
  <c r="W78" i="46"/>
  <c r="G134" i="46"/>
  <c r="W79" i="46"/>
  <c r="G135" i="46"/>
  <c r="W80" i="46"/>
  <c r="G136" i="46"/>
  <c r="W81" i="46"/>
  <c r="G137" i="46"/>
  <c r="W82" i="46"/>
  <c r="J260" i="12" l="1"/>
  <c r="G260" i="12"/>
  <c r="P262" i="12"/>
  <c r="E124" i="47"/>
  <c r="E296" i="12" a="1"/>
  <c r="E296" i="12" s="1"/>
  <c r="C124" i="47"/>
  <c r="B296" i="12" a="1"/>
  <c r="B296" i="12" s="1"/>
  <c r="E123" i="47"/>
  <c r="E295" i="12" a="1"/>
  <c r="E295" i="12" s="1"/>
  <c r="C123" i="47"/>
  <c r="B295" i="12" a="1"/>
  <c r="B295" i="12" s="1"/>
  <c r="E122" i="47"/>
  <c r="E294" i="12" a="1"/>
  <c r="E294" i="12" s="1"/>
  <c r="C122" i="47"/>
  <c r="B294" i="12" a="1"/>
  <c r="B294" i="12" s="1"/>
  <c r="E121" i="47"/>
  <c r="E293" i="12" a="1"/>
  <c r="E293" i="12" s="1"/>
  <c r="C121" i="47"/>
  <c r="B293" i="12" a="1"/>
  <c r="B293" i="12" s="1"/>
  <c r="E120" i="47"/>
  <c r="E292" i="12" a="1"/>
  <c r="E292" i="12" s="1"/>
  <c r="C120" i="47"/>
  <c r="B292" i="12" a="1"/>
  <c r="B292" i="12" s="1"/>
  <c r="E119" i="47"/>
  <c r="E291" i="12" a="1"/>
  <c r="E291" i="12" s="1"/>
  <c r="C119" i="47"/>
  <c r="B291" i="12" a="1"/>
  <c r="B291" i="12" s="1"/>
  <c r="E118" i="47"/>
  <c r="E290" i="12" a="1"/>
  <c r="E290" i="12" s="1"/>
  <c r="C118" i="47"/>
  <c r="B290" i="12" a="1"/>
  <c r="B290" i="12" s="1"/>
  <c r="E117" i="47"/>
  <c r="E289" i="12" a="1"/>
  <c r="E289" i="12" s="1"/>
  <c r="C117" i="47"/>
  <c r="B289" i="12" a="1"/>
  <c r="B289" i="12" s="1"/>
  <c r="E116" i="47"/>
  <c r="E288" i="12" a="1"/>
  <c r="E288" i="12" s="1"/>
  <c r="C116" i="47"/>
  <c r="B288" i="12" a="1"/>
  <c r="B288" i="12" s="1"/>
  <c r="E115" i="47"/>
  <c r="E287" i="12" a="1"/>
  <c r="E287" i="12" s="1"/>
  <c r="C115" i="47"/>
  <c r="B287" i="12" a="1"/>
  <c r="B287" i="12" s="1"/>
  <c r="E114" i="47"/>
  <c r="E286" i="12" a="1"/>
  <c r="E286" i="12" s="1"/>
  <c r="C114" i="47"/>
  <c r="B286" i="12" a="1"/>
  <c r="B286" i="12" s="1"/>
  <c r="E110" i="47"/>
  <c r="E284" i="12" a="1"/>
  <c r="E284" i="12" s="1"/>
  <c r="C110" i="47"/>
  <c r="B284" i="12" a="1"/>
  <c r="B284" i="12" s="1"/>
  <c r="E311" i="12" a="1"/>
  <c r="E311" i="12" s="1"/>
  <c r="B311" i="12" a="1"/>
  <c r="B311" i="12" s="1"/>
  <c r="E109" i="47"/>
  <c r="E283" i="12" a="1"/>
  <c r="E283" i="12" s="1"/>
  <c r="C109" i="47"/>
  <c r="B283" i="12" a="1"/>
  <c r="B283" i="12" s="1"/>
  <c r="E310" i="12" a="1"/>
  <c r="E310" i="12" s="1"/>
  <c r="B310" i="12" a="1"/>
  <c r="B310" i="12" s="1"/>
  <c r="E108" i="47"/>
  <c r="E282" i="12" a="1"/>
  <c r="E282" i="12" s="1"/>
  <c r="C108" i="47"/>
  <c r="B282" i="12" a="1"/>
  <c r="B282" i="12" s="1"/>
  <c r="E309" i="12" a="1"/>
  <c r="E309" i="12" s="1"/>
  <c r="B309" i="12" a="1"/>
  <c r="B309" i="12" s="1"/>
  <c r="E107" i="47"/>
  <c r="E281" i="12" a="1"/>
  <c r="E281" i="12" s="1"/>
  <c r="C107" i="47"/>
  <c r="B281" i="12" a="1"/>
  <c r="B281" i="12" s="1"/>
  <c r="E308" i="12" a="1"/>
  <c r="E308" i="12" s="1"/>
  <c r="B308" i="12" a="1"/>
  <c r="B308" i="12" s="1"/>
  <c r="E106" i="47"/>
  <c r="E280" i="12" a="1"/>
  <c r="E280" i="12" s="1"/>
  <c r="C106" i="47"/>
  <c r="B280" i="12" a="1"/>
  <c r="B280" i="12" s="1"/>
  <c r="C137" i="47"/>
  <c r="B307" i="12" a="1"/>
  <c r="B307" i="12" s="1"/>
  <c r="E105" i="47"/>
  <c r="E279" i="12" a="1"/>
  <c r="E279" i="12" s="1"/>
  <c r="C105" i="47"/>
  <c r="B279" i="12" a="1"/>
  <c r="B279" i="12" s="1"/>
  <c r="C136" i="47"/>
  <c r="B306" i="12" a="1"/>
  <c r="B306" i="12" s="1"/>
  <c r="E104" i="47"/>
  <c r="E278" i="12" a="1"/>
  <c r="E278" i="12" s="1"/>
  <c r="C104" i="47"/>
  <c r="B278" i="12" a="1"/>
  <c r="B278" i="12" s="1"/>
  <c r="C135" i="47"/>
  <c r="B305" i="12" a="1"/>
  <c r="B305" i="12" s="1"/>
  <c r="E103" i="47"/>
  <c r="E277" i="12" a="1"/>
  <c r="E277" i="12" s="1"/>
  <c r="C103" i="47"/>
  <c r="B277" i="12" a="1"/>
  <c r="B277" i="12" s="1"/>
  <c r="C134" i="47"/>
  <c r="B304" i="12" a="1"/>
  <c r="B304" i="12" s="1"/>
  <c r="E102" i="47"/>
  <c r="E276" i="12" a="1"/>
  <c r="E276" i="12" s="1"/>
  <c r="C102" i="47"/>
  <c r="B276" i="12" a="1"/>
  <c r="B276" i="12" s="1"/>
  <c r="C133" i="47"/>
  <c r="B303" i="12" a="1"/>
  <c r="B303" i="12" s="1"/>
  <c r="E101" i="47"/>
  <c r="E275" i="12" a="1"/>
  <c r="E275" i="12" s="1"/>
  <c r="C101" i="47"/>
  <c r="B275" i="12" a="1"/>
  <c r="B275" i="12" s="1"/>
  <c r="C132" i="47"/>
  <c r="B302" i="12" a="1"/>
  <c r="B302" i="12" s="1"/>
  <c r="E100" i="47"/>
  <c r="E274" i="12" a="1"/>
  <c r="E274" i="12" s="1"/>
  <c r="C100" i="47"/>
  <c r="B274" i="12" a="1"/>
  <c r="B274" i="12" s="1"/>
  <c r="C131" i="47"/>
  <c r="B301" i="12" a="1"/>
  <c r="B301" i="12" s="1"/>
  <c r="E99" i="47"/>
  <c r="E273" i="12" a="1"/>
  <c r="E273" i="12" s="1"/>
  <c r="C99" i="47"/>
  <c r="B273" i="12" a="1"/>
  <c r="B273" i="12" s="1"/>
  <c r="C130" i="47"/>
  <c r="B300" i="12" a="1"/>
  <c r="B300" i="12" s="1"/>
  <c r="E98" i="47"/>
  <c r="E272" i="12" a="1"/>
  <c r="E272" i="12" s="1"/>
  <c r="C98" i="47"/>
  <c r="B272" i="12" a="1"/>
  <c r="B272" i="12" s="1"/>
  <c r="C129" i="47"/>
  <c r="B299" i="12" a="1"/>
  <c r="B299" i="12" s="1"/>
  <c r="E97" i="47"/>
  <c r="E271" i="12" a="1"/>
  <c r="E271" i="12" s="1"/>
  <c r="C97" i="47"/>
  <c r="B271" i="12" a="1"/>
  <c r="B271" i="12" s="1"/>
  <c r="C128" i="47"/>
  <c r="B298" i="12" a="1"/>
  <c r="B298" i="12" s="1"/>
  <c r="E96" i="47"/>
  <c r="E312" i="12" s="1" a="1"/>
  <c r="E312" i="12" s="1"/>
  <c r="E270" i="12" a="1"/>
  <c r="E270" i="12" s="1"/>
  <c r="C96" i="47"/>
  <c r="B312" i="12" s="1" a="1"/>
  <c r="B312" i="12" s="1"/>
  <c r="B270" i="12" a="1"/>
  <c r="B270" i="12" s="1"/>
  <c r="P312" i="12"/>
  <c r="P311" i="12"/>
  <c r="P310" i="12"/>
  <c r="P309" i="12"/>
  <c r="P308" i="12"/>
  <c r="P307" i="12"/>
  <c r="P306" i="12"/>
  <c r="P305" i="12"/>
  <c r="P304" i="12"/>
  <c r="P303" i="12"/>
  <c r="P302" i="12"/>
  <c r="P300" i="12"/>
  <c r="P301" i="12"/>
  <c r="P299" i="12"/>
  <c r="P298" i="12"/>
  <c r="P295" i="12"/>
  <c r="P294" i="12"/>
  <c r="P293" i="12"/>
  <c r="P292" i="12"/>
  <c r="P291" i="12"/>
  <c r="P290" i="12"/>
  <c r="P289" i="12"/>
  <c r="P288" i="12"/>
  <c r="P287" i="12"/>
  <c r="P286" i="12"/>
  <c r="P296" i="12" s="1"/>
  <c r="P284" i="12"/>
  <c r="P283" i="12"/>
  <c r="P282" i="12"/>
  <c r="P281" i="12"/>
  <c r="P280" i="12"/>
  <c r="P279" i="12"/>
  <c r="P278" i="12"/>
  <c r="P277" i="12"/>
  <c r="P276" i="12"/>
  <c r="P275" i="12"/>
  <c r="P274" i="12"/>
  <c r="P273" i="12"/>
  <c r="P272" i="12"/>
  <c r="P271" i="12"/>
  <c r="P270" i="12"/>
  <c r="P314" i="12" s="1"/>
  <c r="W89" i="46"/>
  <c r="W63" i="46"/>
  <c r="W41" i="46"/>
  <c r="AP26" i="24"/>
  <c r="AP28" i="24"/>
  <c r="AP29" i="24"/>
  <c r="AP30" i="24"/>
  <c r="AP31" i="24"/>
  <c r="AP32" i="24"/>
  <c r="AP33" i="24"/>
  <c r="AP34" i="24"/>
  <c r="V4" i="21"/>
  <c r="D43" i="24"/>
  <c r="D41" i="24"/>
  <c r="O26" i="24" s="1"/>
  <c r="D42" i="24"/>
  <c r="D44" i="24"/>
  <c r="D45" i="24"/>
  <c r="D46" i="24"/>
  <c r="D47" i="24"/>
  <c r="D48" i="24"/>
  <c r="D49" i="24"/>
  <c r="J142" i="12"/>
  <c r="G142" i="12"/>
  <c r="AP27" i="24" l="1"/>
  <c r="O27" i="24"/>
  <c r="AO29" i="24"/>
  <c r="AO30" i="24"/>
  <c r="AO31" i="24"/>
  <c r="AO32" i="24"/>
  <c r="AO33" i="24"/>
  <c r="AO34" i="24"/>
  <c r="AN25" i="24"/>
  <c r="AN26" i="24"/>
  <c r="AN27" i="24"/>
  <c r="AN28" i="24"/>
  <c r="AN29" i="24"/>
  <c r="AN30" i="24"/>
  <c r="AN31" i="24"/>
  <c r="AN32" i="24"/>
  <c r="AN33" i="24"/>
  <c r="AN34" i="24"/>
  <c r="AM26" i="24"/>
  <c r="AM27" i="24"/>
  <c r="AM28" i="24"/>
  <c r="AM29" i="24"/>
  <c r="AM30" i="24"/>
  <c r="AM31" i="24"/>
  <c r="AM32" i="24"/>
  <c r="AM33" i="24"/>
  <c r="AM34" i="24"/>
  <c r="AL26" i="24"/>
  <c r="AL27" i="24"/>
  <c r="AL28" i="24"/>
  <c r="AL29" i="24"/>
  <c r="AL30" i="24"/>
  <c r="AL31" i="24"/>
  <c r="AL32" i="24"/>
  <c r="AL33" i="24"/>
  <c r="AL34" i="24"/>
  <c r="AR25" i="24" l="1" a="1"/>
  <c r="AR25" i="24" s="1"/>
  <c r="AR26" i="24" a="1"/>
  <c r="AR26" i="24" s="1"/>
  <c r="AR27" i="24" a="1"/>
  <c r="AR27" i="24" s="1"/>
  <c r="AR28" i="24" a="1"/>
  <c r="AR28" i="24" s="1"/>
  <c r="AR29" i="24" a="1"/>
  <c r="AR29" i="24" s="1"/>
  <c r="AR30" i="24" a="1"/>
  <c r="AR30" i="24" s="1"/>
  <c r="AR31" i="24" a="1"/>
  <c r="AR31" i="24" s="1"/>
  <c r="AR32" i="24" a="1"/>
  <c r="AR32" i="24" s="1"/>
  <c r="AR33" i="24" a="1"/>
  <c r="AR33" i="24" s="1"/>
  <c r="AR34" i="24" a="1"/>
  <c r="AR34" i="24" s="1"/>
  <c r="AS26" i="24" a="1"/>
  <c r="AS26" i="24" s="1"/>
  <c r="AS27" i="24" a="1"/>
  <c r="AS27" i="24" s="1"/>
  <c r="AS28" i="24" a="1"/>
  <c r="AS28" i="24" s="1"/>
  <c r="AS29" i="24" a="1"/>
  <c r="AS29" i="24" s="1"/>
  <c r="AS30" i="24" a="1"/>
  <c r="AS30" i="24" s="1"/>
  <c r="AS31" i="24" a="1"/>
  <c r="AS31" i="24" s="1"/>
  <c r="AS32" i="24" a="1"/>
  <c r="AS32" i="24" s="1"/>
  <c r="AS33" i="24" a="1"/>
  <c r="AS33" i="24" s="1"/>
  <c r="AS34" i="24" a="1"/>
  <c r="AS34" i="24" s="1"/>
  <c r="AS25" i="24" a="1"/>
  <c r="AS25" i="24" s="1"/>
  <c r="AT26" i="24" a="1"/>
  <c r="AT26" i="24" s="1"/>
  <c r="AT27" i="24" a="1"/>
  <c r="AT27" i="24" s="1"/>
  <c r="AT28" i="24" a="1"/>
  <c r="AT28" i="24" s="1"/>
  <c r="AT29" i="24" a="1"/>
  <c r="AT29" i="24" s="1"/>
  <c r="AT30" i="24" a="1"/>
  <c r="AT30" i="24" s="1"/>
  <c r="AT31" i="24" a="1"/>
  <c r="AT31" i="24" s="1"/>
  <c r="AT32" i="24" a="1"/>
  <c r="AT32" i="24" s="1"/>
  <c r="AT33" i="24" a="1"/>
  <c r="AT33" i="24" s="1"/>
  <c r="AT34" i="24" a="1"/>
  <c r="AT34" i="24" s="1"/>
  <c r="AT25" i="24" a="1"/>
  <c r="AT25" i="24" s="1"/>
  <c r="K128" i="3"/>
  <c r="K97" i="3"/>
  <c r="K98" i="3"/>
  <c r="K99" i="3"/>
  <c r="K100" i="3"/>
  <c r="K101" i="3"/>
  <c r="K102" i="3"/>
  <c r="K103" i="3"/>
  <c r="K104" i="3"/>
  <c r="K105" i="3"/>
  <c r="K106" i="3"/>
  <c r="K107" i="3"/>
  <c r="K108" i="3"/>
  <c r="K109" i="3"/>
  <c r="K110" i="3"/>
  <c r="K96" i="3"/>
  <c r="K95" i="3"/>
  <c r="O95" i="3"/>
  <c r="M95" i="3"/>
  <c r="Q95" i="3"/>
  <c r="G1" i="1" l="1"/>
  <c r="D40" i="24" l="1"/>
  <c r="O25" i="24" s="1"/>
  <c r="K122" i="3" l="1"/>
  <c r="K123" i="3"/>
  <c r="AV26" i="24" l="1" a="1"/>
  <c r="AV26" i="24" s="1"/>
  <c r="AV27" i="24" a="1"/>
  <c r="AV27" i="24" s="1"/>
  <c r="AV28" i="24" a="1"/>
  <c r="AV28" i="24" s="1"/>
  <c r="AV29" i="24" a="1"/>
  <c r="AV29" i="24" s="1"/>
  <c r="AV30" i="24" a="1"/>
  <c r="AV30" i="24" s="1"/>
  <c r="AV31" i="24" a="1"/>
  <c r="AV31" i="24" s="1"/>
  <c r="AV32" i="24" a="1"/>
  <c r="AV32" i="24" s="1"/>
  <c r="AV33" i="24" a="1"/>
  <c r="AV33" i="24" s="1"/>
  <c r="AV34" i="24" a="1"/>
  <c r="AV34" i="24" s="1"/>
  <c r="AV25" i="24" a="1"/>
  <c r="AV25" i="24" s="1"/>
  <c r="I57" i="5" l="1"/>
  <c r="L85" i="12" l="1"/>
  <c r="J103" i="5"/>
  <c r="I103" i="5"/>
  <c r="H103" i="5"/>
  <c r="G103" i="5"/>
  <c r="A103" i="5"/>
  <c r="Y41" i="5" s="1"/>
  <c r="N84" i="12"/>
  <c r="L119" i="12" s="1" a="1"/>
  <c r="L119" i="12" s="1"/>
  <c r="J106" i="5"/>
  <c r="I106" i="5"/>
  <c r="H106" i="5"/>
  <c r="G106" i="5"/>
  <c r="J105" i="5"/>
  <c r="I105" i="5"/>
  <c r="H105" i="5"/>
  <c r="G105" i="5"/>
  <c r="J104" i="5"/>
  <c r="I104" i="5"/>
  <c r="H104" i="5"/>
  <c r="G104" i="5"/>
  <c r="J102" i="5"/>
  <c r="I102" i="5"/>
  <c r="H102" i="5"/>
  <c r="G102" i="5"/>
  <c r="J101" i="5"/>
  <c r="I101" i="5"/>
  <c r="H101" i="5"/>
  <c r="G101" i="5"/>
  <c r="J100" i="5"/>
  <c r="I100" i="5"/>
  <c r="H100" i="5"/>
  <c r="G100" i="5"/>
  <c r="J99" i="5"/>
  <c r="I99" i="5"/>
  <c r="H99" i="5"/>
  <c r="G99" i="5"/>
  <c r="J98" i="5"/>
  <c r="I98" i="5"/>
  <c r="H98" i="5"/>
  <c r="G98" i="5"/>
  <c r="J97" i="5"/>
  <c r="I97" i="5"/>
  <c r="H97" i="5"/>
  <c r="G97" i="5"/>
  <c r="J96" i="5"/>
  <c r="I96" i="5"/>
  <c r="H96" i="5"/>
  <c r="G96" i="5"/>
  <c r="J95" i="5"/>
  <c r="I95" i="5"/>
  <c r="H95" i="5"/>
  <c r="G95" i="5"/>
  <c r="J94" i="5"/>
  <c r="I94" i="5"/>
  <c r="H94" i="5"/>
  <c r="G94" i="5"/>
  <c r="J93" i="5"/>
  <c r="I93" i="5"/>
  <c r="H93" i="5"/>
  <c r="G93" i="5"/>
  <c r="J92" i="5"/>
  <c r="I92" i="5"/>
  <c r="H92" i="5"/>
  <c r="G92" i="5"/>
  <c r="J91" i="5"/>
  <c r="I91" i="5"/>
  <c r="H91" i="5"/>
  <c r="G91" i="5"/>
  <c r="J90" i="5"/>
  <c r="I90" i="5"/>
  <c r="H90" i="5"/>
  <c r="G90" i="5"/>
  <c r="J89" i="5"/>
  <c r="I89" i="5"/>
  <c r="H89" i="5"/>
  <c r="G89" i="5"/>
  <c r="J88" i="5"/>
  <c r="I88" i="5"/>
  <c r="H88" i="5"/>
  <c r="G88" i="5"/>
  <c r="J87" i="5"/>
  <c r="I87" i="5"/>
  <c r="H87" i="5"/>
  <c r="G87" i="5"/>
  <c r="J83" i="5"/>
  <c r="I83" i="5"/>
  <c r="H83" i="5"/>
  <c r="G83" i="5"/>
  <c r="J82" i="5"/>
  <c r="I82" i="5"/>
  <c r="H82" i="5"/>
  <c r="G82" i="5"/>
  <c r="J81" i="5"/>
  <c r="I81" i="5"/>
  <c r="H81" i="5"/>
  <c r="G81" i="5"/>
  <c r="J80" i="5"/>
  <c r="I80" i="5"/>
  <c r="H80" i="5"/>
  <c r="G80" i="5"/>
  <c r="J79" i="5"/>
  <c r="I79" i="5"/>
  <c r="H79" i="5"/>
  <c r="G79" i="5"/>
  <c r="J78" i="5"/>
  <c r="I78" i="5"/>
  <c r="H78" i="5"/>
  <c r="G78" i="5"/>
  <c r="J77" i="5"/>
  <c r="I77" i="5"/>
  <c r="H77" i="5"/>
  <c r="G77" i="5"/>
  <c r="J76" i="5"/>
  <c r="I76" i="5"/>
  <c r="H76" i="5"/>
  <c r="G76" i="5"/>
  <c r="J75" i="5"/>
  <c r="I75" i="5"/>
  <c r="H75" i="5"/>
  <c r="G75" i="5"/>
  <c r="J74" i="5"/>
  <c r="I74" i="5"/>
  <c r="H74" i="5"/>
  <c r="G74" i="5"/>
  <c r="J73" i="5"/>
  <c r="I73" i="5"/>
  <c r="H73" i="5"/>
  <c r="G73" i="5"/>
  <c r="J72" i="5"/>
  <c r="I72" i="5"/>
  <c r="H72" i="5"/>
  <c r="G72" i="5"/>
  <c r="J71" i="5"/>
  <c r="I71" i="5"/>
  <c r="H71" i="5"/>
  <c r="G71" i="5"/>
  <c r="J70" i="5"/>
  <c r="I70" i="5"/>
  <c r="H70" i="5"/>
  <c r="G70" i="5"/>
  <c r="J69" i="5"/>
  <c r="I69" i="5"/>
  <c r="H69" i="5"/>
  <c r="L132" i="12" l="1" a="1"/>
  <c r="L132" i="12" s="1"/>
  <c r="L131" i="12" a="1"/>
  <c r="L131" i="12" s="1"/>
  <c r="L130" i="12" a="1"/>
  <c r="L130" i="12" s="1"/>
  <c r="L129" i="12" a="1"/>
  <c r="L129" i="12" s="1"/>
  <c r="L128" i="12" a="1"/>
  <c r="L128" i="12" s="1"/>
  <c r="L127" i="12" a="1"/>
  <c r="L127" i="12" s="1"/>
  <c r="L126" i="12" a="1"/>
  <c r="L126" i="12" s="1"/>
  <c r="L125" i="12" a="1"/>
  <c r="L125" i="12" s="1"/>
  <c r="L124" i="12" a="1"/>
  <c r="L124" i="12" s="1"/>
  <c r="L123" i="12" a="1"/>
  <c r="L123" i="12" s="1"/>
  <c r="L122" i="12" a="1"/>
  <c r="L122" i="12" s="1"/>
  <c r="L121" i="12" a="1"/>
  <c r="L121" i="12" s="1"/>
  <c r="L120" i="12" a="1"/>
  <c r="L120" i="12" s="1"/>
  <c r="L118" i="12" a="1"/>
  <c r="L118" i="12" s="1"/>
  <c r="L116" i="12" a="1"/>
  <c r="L116" i="12" s="1"/>
  <c r="L115" i="12" a="1"/>
  <c r="L115" i="12" s="1"/>
  <c r="L114" i="12" a="1"/>
  <c r="L114" i="12" s="1"/>
  <c r="L113" i="12" a="1"/>
  <c r="L113" i="12" s="1"/>
  <c r="L112" i="12" a="1"/>
  <c r="L112" i="12" s="1"/>
  <c r="L111" i="12" a="1"/>
  <c r="L111" i="12" s="1"/>
  <c r="L110" i="12" a="1"/>
  <c r="L110" i="12" s="1"/>
  <c r="L109" i="12" a="1"/>
  <c r="L109" i="12" s="1"/>
  <c r="L108" i="12" a="1"/>
  <c r="L108" i="12" s="1"/>
  <c r="L107" i="12" a="1"/>
  <c r="L107" i="12" s="1"/>
  <c r="L106" i="12" a="1"/>
  <c r="L106" i="12" s="1"/>
  <c r="L104" i="12" a="1"/>
  <c r="L104" i="12" s="1"/>
  <c r="L103" i="12" a="1"/>
  <c r="L103" i="12" s="1"/>
  <c r="L102" i="12" a="1"/>
  <c r="L102" i="12" s="1"/>
  <c r="L101" i="12" a="1"/>
  <c r="L101" i="12" s="1"/>
  <c r="L100" i="12" a="1"/>
  <c r="L100" i="12" s="1"/>
  <c r="L99" i="12" a="1"/>
  <c r="L99" i="12" s="1"/>
  <c r="L98" i="12" a="1"/>
  <c r="L98" i="12" s="1"/>
  <c r="L97" i="12" a="1"/>
  <c r="L97" i="12" s="1"/>
  <c r="L96" i="12" a="1"/>
  <c r="L96" i="12" s="1"/>
  <c r="L95" i="12" a="1"/>
  <c r="L95" i="12" s="1"/>
  <c r="L94" i="12" a="1"/>
  <c r="L94" i="12" s="1"/>
  <c r="L93" i="12" a="1"/>
  <c r="L93" i="12" s="1"/>
  <c r="L92" i="12" a="1"/>
  <c r="L92" i="12" s="1"/>
  <c r="L91" i="12" a="1"/>
  <c r="L91" i="12" s="1"/>
  <c r="L90" i="12" a="1"/>
  <c r="L90" i="12" s="1"/>
  <c r="Q25" i="24"/>
  <c r="Q26" i="24"/>
  <c r="Q31" i="24"/>
  <c r="Q32" i="24"/>
  <c r="Q33" i="24"/>
  <c r="Q34" i="24"/>
  <c r="P25" i="24"/>
  <c r="P27" i="24"/>
  <c r="O28" i="24"/>
  <c r="P28" i="24"/>
  <c r="O29" i="24"/>
  <c r="P29" i="24"/>
  <c r="O30" i="24"/>
  <c r="P30" i="24"/>
  <c r="O31" i="24"/>
  <c r="P31" i="24"/>
  <c r="O32" i="24"/>
  <c r="P32" i="24"/>
  <c r="O33" i="24"/>
  <c r="P33" i="24"/>
  <c r="O34" i="24"/>
  <c r="P34" i="24"/>
  <c r="P1" i="24"/>
  <c r="K137" i="3"/>
  <c r="K136" i="3"/>
  <c r="K135" i="3"/>
  <c r="K134" i="3"/>
  <c r="K133" i="3"/>
  <c r="K132" i="3"/>
  <c r="K131" i="3"/>
  <c r="K130" i="3"/>
  <c r="K129" i="3"/>
  <c r="A123" i="3"/>
  <c r="A125" i="3"/>
  <c r="A126" i="3"/>
  <c r="A127" i="3"/>
  <c r="A113" i="3"/>
  <c r="A112" i="3"/>
  <c r="A111" i="3"/>
  <c r="U1" i="21"/>
  <c r="K114" i="3"/>
  <c r="K115" i="3"/>
  <c r="K116" i="3"/>
  <c r="K117" i="3"/>
  <c r="K118" i="3"/>
  <c r="K119" i="3"/>
  <c r="K120" i="3"/>
  <c r="K121" i="3"/>
  <c r="A114" i="3"/>
  <c r="A115" i="3"/>
  <c r="A116" i="3"/>
  <c r="A117" i="3"/>
  <c r="A118" i="3"/>
  <c r="A119" i="3"/>
  <c r="A120" i="3"/>
  <c r="A121" i="3"/>
  <c r="A122" i="3"/>
  <c r="A128" i="3"/>
  <c r="A129" i="3"/>
  <c r="A130" i="3"/>
  <c r="A131" i="3"/>
  <c r="A132" i="3"/>
  <c r="A133" i="3"/>
  <c r="A134" i="3"/>
  <c r="A135" i="3"/>
  <c r="A136" i="3"/>
  <c r="A137" i="3"/>
  <c r="W1" i="16"/>
  <c r="AB2" i="3" s="1"/>
  <c r="AC2" i="3" s="1"/>
  <c r="A69" i="5"/>
  <c r="L25" i="5" s="1"/>
  <c r="A97" i="3"/>
  <c r="A98" i="3"/>
  <c r="A99" i="3"/>
  <c r="A100" i="3"/>
  <c r="A101" i="3"/>
  <c r="A102" i="3"/>
  <c r="A103" i="3"/>
  <c r="A104" i="3"/>
  <c r="A105" i="3"/>
  <c r="A106" i="3"/>
  <c r="A107" i="3"/>
  <c r="A108" i="3"/>
  <c r="A109" i="3"/>
  <c r="A110" i="3"/>
  <c r="A96" i="3"/>
  <c r="A70" i="5"/>
  <c r="L26" i="5" s="1"/>
  <c r="A71" i="5"/>
  <c r="L27" i="5" s="1"/>
  <c r="A72" i="5"/>
  <c r="L28" i="5" s="1"/>
  <c r="A73" i="5"/>
  <c r="L29" i="5" s="1"/>
  <c r="A74" i="5"/>
  <c r="L30" i="5" s="1"/>
  <c r="A75" i="5"/>
  <c r="L31" i="5" s="1"/>
  <c r="A76" i="5"/>
  <c r="L32" i="5" s="1"/>
  <c r="A77" i="5"/>
  <c r="L33" i="5" s="1"/>
  <c r="A78" i="5"/>
  <c r="L34" i="5" s="1"/>
  <c r="A79" i="5"/>
  <c r="L35" i="5" s="1"/>
  <c r="A80" i="5"/>
  <c r="L36" i="5" s="1"/>
  <c r="A81" i="5"/>
  <c r="L37" i="5" s="1"/>
  <c r="A82" i="5"/>
  <c r="L38" i="5" s="1"/>
  <c r="A83" i="5"/>
  <c r="L39" i="5" s="1"/>
  <c r="A87" i="5"/>
  <c r="Y25" i="5" s="1"/>
  <c r="A88" i="5"/>
  <c r="Y26" i="5" s="1"/>
  <c r="A89" i="5"/>
  <c r="Y27" i="5" s="1"/>
  <c r="A90" i="5"/>
  <c r="Y28" i="5" s="1"/>
  <c r="A91" i="5"/>
  <c r="Y29" i="5" s="1"/>
  <c r="A92" i="5"/>
  <c r="Y30" i="5" s="1"/>
  <c r="A93" i="5"/>
  <c r="Y31" i="5" s="1"/>
  <c r="A94" i="5"/>
  <c r="Y32" i="5" s="1"/>
  <c r="A95" i="5"/>
  <c r="Y33" i="5" s="1"/>
  <c r="A96" i="5"/>
  <c r="Y34" i="5" s="1"/>
  <c r="A97" i="5"/>
  <c r="Y35" i="5" s="1"/>
  <c r="A98" i="5"/>
  <c r="Y36" i="5" s="1"/>
  <c r="A99" i="5"/>
  <c r="Y37" i="5" s="1"/>
  <c r="A100" i="5"/>
  <c r="Y38" i="5" s="1"/>
  <c r="A101" i="5"/>
  <c r="Y39" i="5" s="1"/>
  <c r="A102" i="5"/>
  <c r="Y40" i="5" s="1"/>
  <c r="A104" i="5"/>
  <c r="Y42" i="5" s="1"/>
  <c r="A105" i="5"/>
  <c r="Y43" i="5" s="1"/>
  <c r="A106" i="5"/>
  <c r="Y44" i="5" s="1"/>
  <c r="AB1" i="3"/>
  <c r="G84" i="12"/>
  <c r="AB1" i="5"/>
  <c r="X50" i="5" s="1"/>
  <c r="Y25" i="24" l="1" a="1"/>
  <c r="Y25" i="24" s="1"/>
  <c r="E210" i="12"/>
  <c r="G210" i="12" s="1"/>
  <c r="E264" i="12"/>
  <c r="G264" i="12" s="1"/>
  <c r="S3" i="42"/>
  <c r="T3" i="42" s="1"/>
  <c r="S3" i="43"/>
  <c r="T3" i="43" s="1"/>
  <c r="K74" i="3" a="1"/>
  <c r="K74" i="3" s="1"/>
  <c r="K75" i="3" a="1"/>
  <c r="K75" i="3" s="1"/>
  <c r="K76" i="3" a="1"/>
  <c r="K76" i="3" s="1"/>
  <c r="K77" i="3" a="1"/>
  <c r="K77" i="3" s="1"/>
  <c r="K78" i="3" a="1"/>
  <c r="K78" i="3" s="1"/>
  <c r="K79" i="3" a="1"/>
  <c r="K79" i="3" s="1"/>
  <c r="K80" i="3" a="1"/>
  <c r="K80" i="3" s="1"/>
  <c r="K81" i="3" a="1"/>
  <c r="K81" i="3" s="1"/>
  <c r="K82" i="3" a="1"/>
  <c r="K82" i="3" s="1"/>
  <c r="K83" i="3" a="1"/>
  <c r="K83" i="3" s="1"/>
  <c r="K84" i="3" a="1"/>
  <c r="K84" i="3" s="1"/>
  <c r="K85" i="3" a="1"/>
  <c r="K85" i="3" s="1"/>
  <c r="K86" i="3" a="1"/>
  <c r="K86" i="3" s="1"/>
  <c r="K87" i="3" a="1"/>
  <c r="K87" i="3" s="1"/>
  <c r="I74" i="3" a="1"/>
  <c r="I74" i="3" s="1"/>
  <c r="I75" i="3" a="1"/>
  <c r="I75" i="3" s="1"/>
  <c r="I76" i="3" a="1"/>
  <c r="I76" i="3" s="1"/>
  <c r="I77" i="3" a="1"/>
  <c r="I77" i="3" s="1"/>
  <c r="I78" i="3" a="1"/>
  <c r="I78" i="3" s="1"/>
  <c r="I79" i="3" a="1"/>
  <c r="I79" i="3" s="1"/>
  <c r="I80" i="3" a="1"/>
  <c r="I80" i="3" s="1"/>
  <c r="I81" i="3" a="1"/>
  <c r="I81" i="3" s="1"/>
  <c r="I82" i="3" a="1"/>
  <c r="I82" i="3" s="1"/>
  <c r="I83" i="3" a="1"/>
  <c r="I83" i="3" s="1"/>
  <c r="I84" i="3" a="1"/>
  <c r="I84" i="3" s="1"/>
  <c r="I85" i="3" a="1"/>
  <c r="I85" i="3" s="1"/>
  <c r="I86" i="3" a="1"/>
  <c r="I86" i="3" s="1"/>
  <c r="I87" i="3" a="1"/>
  <c r="I87" i="3" s="1"/>
  <c r="O138" i="3"/>
  <c r="O139" i="3"/>
  <c r="O140" i="3"/>
  <c r="O141" i="3"/>
  <c r="O142" i="3"/>
  <c r="G74" i="3" a="1"/>
  <c r="G74" i="3" s="1"/>
  <c r="G75" i="3" a="1"/>
  <c r="G75" i="3" s="1"/>
  <c r="G76" i="3" a="1"/>
  <c r="G76" i="3" s="1"/>
  <c r="G77" i="3" a="1"/>
  <c r="G77" i="3" s="1"/>
  <c r="G78" i="3" a="1"/>
  <c r="G78" i="3" s="1"/>
  <c r="G79" i="3" a="1"/>
  <c r="G79" i="3" s="1"/>
  <c r="G80" i="3" a="1"/>
  <c r="G80" i="3" s="1"/>
  <c r="G81" i="3" a="1"/>
  <c r="G81" i="3" s="1"/>
  <c r="G82" i="3" a="1"/>
  <c r="G82" i="3" s="1"/>
  <c r="G83" i="3" a="1"/>
  <c r="G83" i="3" s="1"/>
  <c r="G84" i="3" a="1"/>
  <c r="G84" i="3" s="1"/>
  <c r="G85" i="3" a="1"/>
  <c r="G85" i="3" s="1"/>
  <c r="G86" i="3" a="1"/>
  <c r="G86" i="3" s="1"/>
  <c r="G87" i="3" a="1"/>
  <c r="G87" i="3" s="1"/>
  <c r="K73" i="3" a="1"/>
  <c r="K73" i="3" s="1"/>
  <c r="G73" i="3" a="1"/>
  <c r="G73" i="3" s="1"/>
  <c r="M128" i="3" s="1"/>
  <c r="I73" i="3" a="1"/>
  <c r="I73" i="3" s="1"/>
  <c r="G52" i="3" a="1"/>
  <c r="G52" i="3" s="1"/>
  <c r="G53" i="3" a="1"/>
  <c r="G53" i="3" s="1"/>
  <c r="G54" i="3" a="1"/>
  <c r="G54" i="3" s="1"/>
  <c r="G55" i="3" a="1"/>
  <c r="G55" i="3" s="1"/>
  <c r="G56" i="3" a="1"/>
  <c r="G56" i="3" s="1"/>
  <c r="G57" i="3" a="1"/>
  <c r="G57" i="3" s="1"/>
  <c r="G58" i="3" a="1"/>
  <c r="G58" i="3" s="1"/>
  <c r="G59" i="3" a="1"/>
  <c r="G59" i="3" s="1"/>
  <c r="G60" i="3" a="1"/>
  <c r="G60" i="3" s="1"/>
  <c r="G61" i="3" a="1"/>
  <c r="G61" i="3" s="1"/>
  <c r="G51" i="3" a="1"/>
  <c r="G51" i="3" s="1"/>
  <c r="K26" i="3" a="1"/>
  <c r="K26" i="3" s="1"/>
  <c r="K27" i="3" a="1"/>
  <c r="K27" i="3" s="1"/>
  <c r="K28" i="3" a="1"/>
  <c r="K28" i="3" s="1"/>
  <c r="K29" i="3" a="1"/>
  <c r="K29" i="3" s="1"/>
  <c r="K30" i="3" a="1"/>
  <c r="K30" i="3" s="1"/>
  <c r="K31" i="3" a="1"/>
  <c r="K31" i="3" s="1"/>
  <c r="K32" i="3" a="1"/>
  <c r="K32" i="3" s="1"/>
  <c r="K33" i="3" a="1"/>
  <c r="K33" i="3" s="1"/>
  <c r="K34" i="3" a="1"/>
  <c r="K34" i="3" s="1"/>
  <c r="K25" i="3" a="1"/>
  <c r="K25" i="3" s="1"/>
  <c r="I26" i="3" a="1"/>
  <c r="I26" i="3" s="1"/>
  <c r="I27" i="3" a="1"/>
  <c r="I27" i="3" s="1"/>
  <c r="I28" i="3" a="1"/>
  <c r="I28" i="3" s="1"/>
  <c r="I29" i="3" a="1"/>
  <c r="I29" i="3" s="1"/>
  <c r="I30" i="3" a="1"/>
  <c r="I30" i="3" s="1"/>
  <c r="I31" i="3" a="1"/>
  <c r="I31" i="3" s="1"/>
  <c r="I32" i="3" a="1"/>
  <c r="I32" i="3" s="1"/>
  <c r="I33" i="3" a="1"/>
  <c r="I33" i="3" s="1"/>
  <c r="I34" i="3" a="1"/>
  <c r="I34" i="3" s="1"/>
  <c r="I35" i="3" a="1"/>
  <c r="I35" i="3" s="1"/>
  <c r="I36" i="3" a="1"/>
  <c r="I36" i="3" s="1"/>
  <c r="I37" i="3" a="1"/>
  <c r="I37" i="3" s="1"/>
  <c r="I38" i="3" a="1"/>
  <c r="I38" i="3" s="1"/>
  <c r="I39" i="3" a="1"/>
  <c r="I39" i="3" s="1"/>
  <c r="I25" i="3" a="1"/>
  <c r="I25" i="3" s="1"/>
  <c r="G26" i="3" a="1"/>
  <c r="G26" i="3" s="1"/>
  <c r="G27" i="3" a="1"/>
  <c r="G27" i="3" s="1"/>
  <c r="G28" i="3" a="1"/>
  <c r="G28" i="3" s="1"/>
  <c r="G29" i="3" a="1"/>
  <c r="G29" i="3" s="1"/>
  <c r="G30" i="3" a="1"/>
  <c r="G30" i="3" s="1"/>
  <c r="G31" i="3" a="1"/>
  <c r="G31" i="3" s="1"/>
  <c r="G32" i="3" a="1"/>
  <c r="G32" i="3" s="1"/>
  <c r="G33" i="3" a="1"/>
  <c r="G33" i="3" s="1"/>
  <c r="G34" i="3" a="1"/>
  <c r="G34" i="3" s="1"/>
  <c r="G35" i="3" a="1"/>
  <c r="G35" i="3" s="1"/>
  <c r="G36" i="3" a="1"/>
  <c r="G36" i="3" s="1"/>
  <c r="G37" i="3" a="1"/>
  <c r="G37" i="3" s="1"/>
  <c r="G38" i="3" a="1"/>
  <c r="G38" i="3" s="1"/>
  <c r="G39" i="3" a="1"/>
  <c r="G39" i="3" s="1"/>
  <c r="G25" i="3" a="1"/>
  <c r="G25" i="3" s="1"/>
  <c r="X25" i="5"/>
  <c r="X49" i="5"/>
  <c r="X48" i="5"/>
  <c r="X47" i="5"/>
  <c r="X46" i="5"/>
  <c r="X45" i="5"/>
  <c r="X86" i="3"/>
  <c r="X87" i="3"/>
  <c r="X84" i="3"/>
  <c r="X85" i="3"/>
  <c r="X61" i="3"/>
  <c r="X83" i="3"/>
  <c r="M124" i="3"/>
  <c r="K61" i="3" a="1"/>
  <c r="K61" i="3" s="1"/>
  <c r="O124" i="3" s="1"/>
  <c r="X56" i="3"/>
  <c r="X57" i="3"/>
  <c r="X58" i="3"/>
  <c r="X59" i="3"/>
  <c r="X60" i="3"/>
  <c r="K56" i="3" a="1"/>
  <c r="K56" i="3" s="1"/>
  <c r="K57" i="3" a="1"/>
  <c r="K57" i="3" s="1"/>
  <c r="K58" i="3" a="1"/>
  <c r="K58" i="3" s="1"/>
  <c r="K59" i="3" a="1"/>
  <c r="K59" i="3" s="1"/>
  <c r="K60" i="3" a="1"/>
  <c r="K60" i="3" s="1"/>
  <c r="X55" i="3"/>
  <c r="X54" i="3"/>
  <c r="X53" i="3"/>
  <c r="X52" i="3"/>
  <c r="X51" i="3"/>
  <c r="K55" i="3" a="1"/>
  <c r="K55" i="3" s="1"/>
  <c r="K54" i="3" a="1"/>
  <c r="K54" i="3" s="1"/>
  <c r="K53" i="3" a="1"/>
  <c r="K53" i="3" s="1"/>
  <c r="K52" i="3" a="1"/>
  <c r="K52" i="3" s="1"/>
  <c r="K51" i="3" a="1"/>
  <c r="K51" i="3" s="1"/>
  <c r="Q142" i="3"/>
  <c r="M142" i="3"/>
  <c r="Q141" i="3"/>
  <c r="M141" i="3"/>
  <c r="Q140" i="3"/>
  <c r="M140" i="3"/>
  <c r="Q139" i="3"/>
  <c r="M139" i="3"/>
  <c r="Q138" i="3"/>
  <c r="M138" i="3"/>
  <c r="AC3" i="37"/>
  <c r="Y26" i="24" a="1"/>
  <c r="Y26" i="24" s="1"/>
  <c r="Y27" i="24" a="1"/>
  <c r="Y27" i="24" s="1"/>
  <c r="Y28" i="24" a="1"/>
  <c r="Y28" i="24" s="1"/>
  <c r="Y29" i="24" a="1"/>
  <c r="Y29" i="24" s="1"/>
  <c r="Y30" i="24" a="1"/>
  <c r="Y30" i="24" s="1"/>
  <c r="Y31" i="24" a="1"/>
  <c r="Y31" i="24" s="1"/>
  <c r="Y32" i="24" a="1"/>
  <c r="Y32" i="24" s="1"/>
  <c r="Y33" i="24" a="1"/>
  <c r="Y33" i="24" s="1"/>
  <c r="Y34" i="24" a="1"/>
  <c r="Y34" i="24" s="1"/>
  <c r="AC2" i="36"/>
  <c r="W3" i="16"/>
  <c r="X3" i="16" s="1"/>
  <c r="S3" i="35"/>
  <c r="T3" i="35" s="1"/>
  <c r="D74" i="35" s="1" a="1"/>
  <c r="D74" i="35" s="1"/>
  <c r="U2" i="21"/>
  <c r="S2" i="35"/>
  <c r="T2" i="35" s="1"/>
  <c r="U3" i="21"/>
  <c r="V3" i="21" s="1"/>
  <c r="G141" i="12"/>
  <c r="H141" i="12" s="1"/>
  <c r="E143" i="12" s="1" a="1"/>
  <c r="E143" i="12" s="1"/>
  <c r="V2" i="21"/>
  <c r="P2" i="24"/>
  <c r="Q2" i="24" s="1"/>
  <c r="X41" i="5"/>
  <c r="Q30" i="24"/>
  <c r="Q29" i="24"/>
  <c r="Q27" i="24"/>
  <c r="P26" i="24"/>
  <c r="E156" i="12"/>
  <c r="G156" i="12" s="1"/>
  <c r="AB2" i="5"/>
  <c r="AC2" i="5" s="1"/>
  <c r="W2" i="16"/>
  <c r="X27" i="5"/>
  <c r="X35" i="5"/>
  <c r="X29" i="5"/>
  <c r="X37" i="5"/>
  <c r="X42" i="5"/>
  <c r="X28" i="5"/>
  <c r="X30" i="5"/>
  <c r="X38" i="5"/>
  <c r="X26" i="5"/>
  <c r="X43" i="5"/>
  <c r="X31" i="5"/>
  <c r="X39" i="5"/>
  <c r="X34" i="5"/>
  <c r="X36" i="5"/>
  <c r="X32" i="5"/>
  <c r="X40" i="5"/>
  <c r="X33" i="5"/>
  <c r="X44" i="5"/>
  <c r="K29" i="5"/>
  <c r="K37" i="5"/>
  <c r="K26" i="5"/>
  <c r="K36" i="5"/>
  <c r="K30" i="5"/>
  <c r="K38" i="5"/>
  <c r="K34" i="5"/>
  <c r="K28" i="5"/>
  <c r="K31" i="5"/>
  <c r="K39" i="5"/>
  <c r="K27" i="5"/>
  <c r="K32" i="5"/>
  <c r="K33" i="5"/>
  <c r="K35" i="5"/>
  <c r="AB3" i="3"/>
  <c r="AC3" i="3" s="1"/>
  <c r="K25" i="5"/>
  <c r="Q28" i="24"/>
  <c r="X81" i="3"/>
  <c r="X79" i="3"/>
  <c r="X80" i="3"/>
  <c r="X78" i="3"/>
  <c r="X77" i="3"/>
  <c r="X76" i="3"/>
  <c r="X75" i="3"/>
  <c r="X82" i="3"/>
  <c r="X74" i="3"/>
  <c r="X73" i="3"/>
  <c r="X33" i="3"/>
  <c r="X32" i="3"/>
  <c r="X30" i="3"/>
  <c r="X37" i="3"/>
  <c r="X29" i="3"/>
  <c r="X39" i="3"/>
  <c r="X38" i="3"/>
  <c r="X36" i="3"/>
  <c r="X28" i="3"/>
  <c r="X31" i="3"/>
  <c r="X35" i="3"/>
  <c r="X27" i="3"/>
  <c r="X34" i="3"/>
  <c r="X26" i="3"/>
  <c r="X25" i="3"/>
  <c r="B25" i="24" a="1"/>
  <c r="B25" i="21" a="1"/>
  <c r="S197" i="12" l="1" a="1"/>
  <c r="S197" i="12" s="1"/>
  <c r="S198" i="12" a="1"/>
  <c r="S198" i="12" s="1"/>
  <c r="S199" i="12" a="1"/>
  <c r="S199" i="12" s="1"/>
  <c r="M83" i="37" a="1"/>
  <c r="M83" i="37" s="1"/>
  <c r="O83" i="37" a="1"/>
  <c r="O83" i="37" s="1"/>
  <c r="S83" i="37" a="1"/>
  <c r="S83" i="37" s="1"/>
  <c r="U83" i="37" a="1"/>
  <c r="U83" i="37" s="1"/>
  <c r="M84" i="37" a="1"/>
  <c r="M84" i="37" s="1"/>
  <c r="O84" i="37" a="1"/>
  <c r="O84" i="37" s="1"/>
  <c r="S84" i="37" a="1"/>
  <c r="S84" i="37" s="1"/>
  <c r="U84" i="37" a="1"/>
  <c r="U84" i="37" s="1"/>
  <c r="M85" i="37" a="1"/>
  <c r="M85" i="37" s="1"/>
  <c r="O85" i="37" a="1"/>
  <c r="O85" i="37" s="1"/>
  <c r="S85" i="37" a="1"/>
  <c r="S85" i="37" s="1"/>
  <c r="U85" i="37" a="1"/>
  <c r="U85" i="37" s="1"/>
  <c r="M86" i="37" a="1"/>
  <c r="M86" i="37" s="1"/>
  <c r="O86" i="37" a="1"/>
  <c r="O86" i="37" s="1"/>
  <c r="S86" i="37" a="1"/>
  <c r="S86" i="37" s="1"/>
  <c r="U86" i="37" a="1"/>
  <c r="U86" i="37" s="1"/>
  <c r="M87" i="37" a="1"/>
  <c r="M87" i="37" s="1"/>
  <c r="O87" i="37" a="1"/>
  <c r="O87" i="37" s="1"/>
  <c r="S87" i="37" a="1"/>
  <c r="S87" i="37" s="1"/>
  <c r="U87" i="37" a="1"/>
  <c r="U87" i="37" s="1"/>
  <c r="F26" i="21" a="1"/>
  <c r="F26" i="21" s="1"/>
  <c r="F27" i="21" a="1"/>
  <c r="F27" i="21" s="1"/>
  <c r="F28" i="21" a="1"/>
  <c r="F28" i="21" s="1"/>
  <c r="F29" i="21" a="1"/>
  <c r="F29" i="21" s="1"/>
  <c r="F30" i="21" a="1"/>
  <c r="F30" i="21" s="1"/>
  <c r="F31" i="21" a="1"/>
  <c r="F31" i="21" s="1"/>
  <c r="F32" i="21" a="1"/>
  <c r="F32" i="21" s="1"/>
  <c r="F33" i="21" a="1"/>
  <c r="F33" i="21" s="1"/>
  <c r="F34" i="21" a="1"/>
  <c r="F34" i="21" s="1"/>
  <c r="F25" i="21" a="1"/>
  <c r="F25" i="21" s="1"/>
  <c r="D26" i="21" a="1"/>
  <c r="D26" i="21" s="1"/>
  <c r="D27" i="21" a="1"/>
  <c r="D27" i="21" s="1"/>
  <c r="D28" i="21" a="1"/>
  <c r="D28" i="21" s="1"/>
  <c r="D29" i="21" a="1"/>
  <c r="D29" i="21" s="1"/>
  <c r="D30" i="21" a="1"/>
  <c r="D30" i="21" s="1"/>
  <c r="D31" i="21" a="1"/>
  <c r="D31" i="21" s="1"/>
  <c r="D32" i="21" a="1"/>
  <c r="D32" i="21" s="1"/>
  <c r="D33" i="21" a="1"/>
  <c r="D33" i="21" s="1"/>
  <c r="D34" i="21" a="1"/>
  <c r="D34" i="21" s="1"/>
  <c r="D25" i="21" a="1"/>
  <c r="D25" i="21" s="1"/>
  <c r="P144" i="12" a="1"/>
  <c r="P144" i="12" s="1"/>
  <c r="P145" i="12" a="1"/>
  <c r="P145" i="12" s="1"/>
  <c r="P146" i="12" a="1"/>
  <c r="P146" i="12" s="1"/>
  <c r="P147" i="12" a="1"/>
  <c r="P147" i="12" s="1"/>
  <c r="P148" i="12" a="1"/>
  <c r="P148" i="12" s="1"/>
  <c r="P149" i="12" a="1"/>
  <c r="P149" i="12" s="1"/>
  <c r="P150" i="12" a="1"/>
  <c r="P150" i="12" s="1"/>
  <c r="P151" i="12" a="1"/>
  <c r="P151" i="12" s="1"/>
  <c r="P152" i="12" a="1"/>
  <c r="P152" i="12" s="1"/>
  <c r="N144" i="12" a="1"/>
  <c r="N144" i="12" s="1"/>
  <c r="N145" i="12" a="1"/>
  <c r="N145" i="12" s="1"/>
  <c r="N146" i="12" a="1"/>
  <c r="N146" i="12" s="1"/>
  <c r="N147" i="12" a="1"/>
  <c r="N147" i="12" s="1"/>
  <c r="N148" i="12" a="1"/>
  <c r="N148" i="12" s="1"/>
  <c r="N149" i="12" a="1"/>
  <c r="N149" i="12" s="1"/>
  <c r="N150" i="12" a="1"/>
  <c r="N150" i="12" s="1"/>
  <c r="N151" i="12" a="1"/>
  <c r="N151" i="12" s="1"/>
  <c r="N152" i="12" a="1"/>
  <c r="N152" i="12" s="1"/>
  <c r="L144" i="12" a="1"/>
  <c r="L144" i="12" s="1"/>
  <c r="L145" i="12" a="1"/>
  <c r="L145" i="12" s="1"/>
  <c r="L146" i="12" a="1"/>
  <c r="L146" i="12" s="1"/>
  <c r="L147" i="12" a="1"/>
  <c r="L147" i="12" s="1"/>
  <c r="L148" i="12" a="1"/>
  <c r="L148" i="12" s="1"/>
  <c r="L149" i="12" a="1"/>
  <c r="L149" i="12" s="1"/>
  <c r="L150" i="12" a="1"/>
  <c r="L150" i="12" s="1"/>
  <c r="L151" i="12" a="1"/>
  <c r="L151" i="12" s="1"/>
  <c r="L152" i="12" a="1"/>
  <c r="L152" i="12" s="1"/>
  <c r="P143" i="12" a="1"/>
  <c r="P143" i="12" s="1"/>
  <c r="L143" i="12" a="1"/>
  <c r="L143" i="12" s="1"/>
  <c r="N143" i="12" a="1"/>
  <c r="N143" i="12" s="1"/>
  <c r="E144" i="12" a="1"/>
  <c r="E144" i="12" s="1"/>
  <c r="E145" i="12" a="1"/>
  <c r="E145" i="12" s="1"/>
  <c r="E146" i="12" a="1"/>
  <c r="E146" i="12" s="1"/>
  <c r="E147" i="12" a="1"/>
  <c r="E147" i="12" s="1"/>
  <c r="E148" i="12" a="1"/>
  <c r="E148" i="12" s="1"/>
  <c r="E149" i="12" a="1"/>
  <c r="E149" i="12" s="1"/>
  <c r="E150" i="12" a="1"/>
  <c r="E150" i="12" s="1"/>
  <c r="E151" i="12" a="1"/>
  <c r="E151" i="12" s="1"/>
  <c r="E152" i="12" a="1"/>
  <c r="E152" i="12" s="1"/>
  <c r="O74" i="37" a="1"/>
  <c r="O74" i="37" s="1"/>
  <c r="O75" i="37" a="1"/>
  <c r="O75" i="37" s="1"/>
  <c r="O76" i="37" a="1"/>
  <c r="O76" i="37" s="1"/>
  <c r="O77" i="37" a="1"/>
  <c r="O77" i="37" s="1"/>
  <c r="O78" i="37" a="1"/>
  <c r="O78" i="37" s="1"/>
  <c r="O79" i="37" a="1"/>
  <c r="O79" i="37" s="1"/>
  <c r="O80" i="37" a="1"/>
  <c r="O80" i="37" s="1"/>
  <c r="O81" i="37" a="1"/>
  <c r="O81" i="37" s="1"/>
  <c r="O82" i="37" a="1"/>
  <c r="O82" i="37" s="1"/>
  <c r="M74" i="37" a="1"/>
  <c r="M74" i="37" s="1"/>
  <c r="P245" i="12" s="1"/>
  <c r="M75" i="37" a="1"/>
  <c r="M75" i="37" s="1"/>
  <c r="M76" i="37" a="1"/>
  <c r="M76" i="37" s="1"/>
  <c r="M77" i="37" a="1"/>
  <c r="M77" i="37" s="1"/>
  <c r="P248" i="12" s="1"/>
  <c r="M78" i="37" a="1"/>
  <c r="M78" i="37" s="1"/>
  <c r="P249" i="12" s="1"/>
  <c r="M79" i="37" a="1"/>
  <c r="M79" i="37" s="1"/>
  <c r="P250" i="12" s="1"/>
  <c r="M80" i="37" a="1"/>
  <c r="M80" i="37" s="1"/>
  <c r="P251" i="12" s="1"/>
  <c r="M81" i="37" a="1"/>
  <c r="M81" i="37" s="1"/>
  <c r="P252" i="12" s="1"/>
  <c r="M82" i="37" a="1"/>
  <c r="M82" i="37" s="1"/>
  <c r="P253" i="12" s="1"/>
  <c r="P254" i="12"/>
  <c r="P255" i="12"/>
  <c r="P256" i="12"/>
  <c r="P257" i="12"/>
  <c r="P258" i="12"/>
  <c r="U74" i="37" a="1"/>
  <c r="U74" i="37" s="1"/>
  <c r="U75" i="37" a="1"/>
  <c r="U75" i="37" s="1"/>
  <c r="U76" i="37" a="1"/>
  <c r="U76" i="37" s="1"/>
  <c r="U77" i="37" a="1"/>
  <c r="U77" i="37" s="1"/>
  <c r="J194" i="12" s="1" a="1"/>
  <c r="J194" i="12" s="1"/>
  <c r="U78" i="37" a="1"/>
  <c r="U78" i="37" s="1"/>
  <c r="J195" i="12" s="1" a="1"/>
  <c r="J195" i="12" s="1"/>
  <c r="U79" i="37" a="1"/>
  <c r="U79" i="37" s="1"/>
  <c r="J196" i="12" s="1" a="1"/>
  <c r="J196" i="12" s="1"/>
  <c r="U80" i="37" a="1"/>
  <c r="U80" i="37" s="1"/>
  <c r="J197" i="12" s="1" a="1"/>
  <c r="J197" i="12" s="1"/>
  <c r="U81" i="37" a="1"/>
  <c r="U81" i="37" s="1"/>
  <c r="J198" i="12" s="1" a="1"/>
  <c r="J198" i="12" s="1"/>
  <c r="U82" i="37" a="1"/>
  <c r="U82" i="37" s="1"/>
  <c r="J199" i="12" s="1" a="1"/>
  <c r="J199" i="12" s="1"/>
  <c r="J200" i="12" a="1"/>
  <c r="J200" i="12" s="1"/>
  <c r="J202" i="12" a="1"/>
  <c r="J202" i="12" s="1"/>
  <c r="J203" i="12" a="1"/>
  <c r="J203" i="12" s="1"/>
  <c r="J204" i="12" a="1"/>
  <c r="J204" i="12" s="1"/>
  <c r="I130" i="37"/>
  <c r="I131" i="37"/>
  <c r="I132" i="37"/>
  <c r="I133" i="37"/>
  <c r="I134" i="37"/>
  <c r="I135" i="37"/>
  <c r="I136" i="37"/>
  <c r="I137" i="37"/>
  <c r="S74" i="37" a="1"/>
  <c r="S74" i="37" s="1"/>
  <c r="S75" i="37" a="1"/>
  <c r="S75" i="37" s="1"/>
  <c r="S76" i="37" a="1"/>
  <c r="S76" i="37" s="1"/>
  <c r="S77" i="37" a="1"/>
  <c r="S77" i="37" s="1"/>
  <c r="S78" i="37" a="1"/>
  <c r="S78" i="37" s="1"/>
  <c r="S79" i="37" a="1"/>
  <c r="S79" i="37" s="1"/>
  <c r="S80" i="37" a="1"/>
  <c r="S80" i="37" s="1"/>
  <c r="S81" i="37" a="1"/>
  <c r="S81" i="37" s="1"/>
  <c r="S82" i="37" a="1"/>
  <c r="S82" i="37" s="1"/>
  <c r="M73" i="37" a="1"/>
  <c r="M73" i="37" s="1"/>
  <c r="O73" i="37" a="1"/>
  <c r="O73" i="37" s="1"/>
  <c r="S73" i="37" a="1"/>
  <c r="S73" i="37" s="1"/>
  <c r="U73" i="37" a="1"/>
  <c r="U73" i="37" s="1"/>
  <c r="J190" i="12" s="1" a="1"/>
  <c r="J190" i="12" s="1"/>
  <c r="O52" i="37" a="1"/>
  <c r="O52" i="37" s="1"/>
  <c r="O53" i="37" a="1"/>
  <c r="O53" i="37" s="1"/>
  <c r="O54" i="37" a="1"/>
  <c r="O54" i="37" s="1"/>
  <c r="O55" i="37" a="1"/>
  <c r="O55" i="37" s="1"/>
  <c r="O56" i="37" a="1"/>
  <c r="O56" i="37" s="1"/>
  <c r="O57" i="37" a="1"/>
  <c r="O57" i="37" s="1"/>
  <c r="O58" i="37" a="1"/>
  <c r="O58" i="37" s="1"/>
  <c r="O59" i="37" a="1"/>
  <c r="O59" i="37" s="1"/>
  <c r="O60" i="37" a="1"/>
  <c r="O60" i="37" s="1"/>
  <c r="O61" i="37" a="1"/>
  <c r="O61" i="37" s="1"/>
  <c r="M52" i="37" a="1"/>
  <c r="M52" i="37" s="1"/>
  <c r="P233" i="12" s="1"/>
  <c r="M53" i="37" a="1"/>
  <c r="M53" i="37" s="1"/>
  <c r="P234" i="12" s="1"/>
  <c r="M54" i="37" a="1"/>
  <c r="M54" i="37" s="1"/>
  <c r="P235" i="12" s="1"/>
  <c r="M55" i="37" a="1"/>
  <c r="M55" i="37" s="1"/>
  <c r="P236" i="12" s="1"/>
  <c r="M56" i="37" a="1"/>
  <c r="M56" i="37" s="1"/>
  <c r="P237" i="12" s="1"/>
  <c r="M57" i="37" a="1"/>
  <c r="M57" i="37" s="1"/>
  <c r="P238" i="12" s="1"/>
  <c r="M58" i="37" a="1"/>
  <c r="M58" i="37" s="1"/>
  <c r="P239" i="12" s="1"/>
  <c r="M59" i="37" a="1"/>
  <c r="M59" i="37" s="1"/>
  <c r="P240" i="12" s="1"/>
  <c r="M60" i="37" a="1"/>
  <c r="M60" i="37" s="1"/>
  <c r="P241" i="12" s="1"/>
  <c r="M61" i="37" a="1"/>
  <c r="M61" i="37" s="1"/>
  <c r="U52" i="37" a="1"/>
  <c r="U52" i="37" s="1"/>
  <c r="U53" i="37" a="1"/>
  <c r="U53" i="37" s="1"/>
  <c r="J180" i="12" s="1" a="1"/>
  <c r="J180" i="12" s="1"/>
  <c r="U54" i="37" a="1"/>
  <c r="U54" i="37" s="1"/>
  <c r="J181" i="12" s="1" a="1"/>
  <c r="J181" i="12" s="1"/>
  <c r="U55" i="37" a="1"/>
  <c r="U55" i="37" s="1"/>
  <c r="J182" i="12" s="1" a="1"/>
  <c r="J182" i="12" s="1"/>
  <c r="U56" i="37" a="1"/>
  <c r="U56" i="37" s="1"/>
  <c r="J183" i="12" s="1" a="1"/>
  <c r="J183" i="12" s="1"/>
  <c r="U57" i="37" a="1"/>
  <c r="U57" i="37" s="1"/>
  <c r="J184" i="12" s="1" a="1"/>
  <c r="J184" i="12" s="1"/>
  <c r="U58" i="37" a="1"/>
  <c r="U58" i="37" s="1"/>
  <c r="J185" i="12" s="1" a="1"/>
  <c r="J185" i="12" s="1"/>
  <c r="U59" i="37" a="1"/>
  <c r="U59" i="37" s="1"/>
  <c r="J186" i="12" s="1" a="1"/>
  <c r="J186" i="12" s="1"/>
  <c r="U60" i="37" a="1"/>
  <c r="U60" i="37" s="1"/>
  <c r="J187" i="12" s="1" a="1"/>
  <c r="J187" i="12" s="1"/>
  <c r="U61" i="37" a="1"/>
  <c r="U61" i="37" s="1"/>
  <c r="J188" i="12" s="1" a="1"/>
  <c r="J188" i="12" s="1"/>
  <c r="S52" i="37" a="1"/>
  <c r="S52" i="37" s="1"/>
  <c r="S53" i="37" a="1"/>
  <c r="S53" i="37" s="1"/>
  <c r="S54" i="37" a="1"/>
  <c r="S54" i="37" s="1"/>
  <c r="S55" i="37" a="1"/>
  <c r="S55" i="37" s="1"/>
  <c r="S56" i="37" a="1"/>
  <c r="S56" i="37" s="1"/>
  <c r="S57" i="37" a="1"/>
  <c r="S57" i="37" s="1"/>
  <c r="S58" i="37" a="1"/>
  <c r="S58" i="37" s="1"/>
  <c r="S59" i="37" a="1"/>
  <c r="S59" i="37" s="1"/>
  <c r="S60" i="37" a="1"/>
  <c r="S60" i="37" s="1"/>
  <c r="S61" i="37" a="1"/>
  <c r="S61" i="37" s="1"/>
  <c r="M51" i="37" a="1"/>
  <c r="M51" i="37" s="1"/>
  <c r="O51" i="37" a="1"/>
  <c r="O51" i="37" s="1"/>
  <c r="S51" i="37" a="1"/>
  <c r="S51" i="37" s="1"/>
  <c r="U51" i="37" a="1"/>
  <c r="U51" i="37" s="1"/>
  <c r="J178" i="12" s="1" a="1"/>
  <c r="J178" i="12" s="1"/>
  <c r="O26" i="37" a="1"/>
  <c r="O26" i="37" s="1"/>
  <c r="O27" i="37" a="1"/>
  <c r="O27" i="37" s="1"/>
  <c r="O28" i="37" a="1"/>
  <c r="O28" i="37" s="1"/>
  <c r="O29" i="37" a="1"/>
  <c r="O29" i="37" s="1"/>
  <c r="O30" i="37" a="1"/>
  <c r="O30" i="37" s="1"/>
  <c r="O31" i="37" a="1"/>
  <c r="O31" i="37" s="1"/>
  <c r="O32" i="37" a="1"/>
  <c r="O32" i="37" s="1"/>
  <c r="O33" i="37" a="1"/>
  <c r="O33" i="37" s="1"/>
  <c r="O34" i="37" a="1"/>
  <c r="O34" i="37" s="1"/>
  <c r="O35" i="37" a="1"/>
  <c r="O35" i="37" s="1"/>
  <c r="O36" i="37" a="1"/>
  <c r="O36" i="37" s="1"/>
  <c r="O37" i="37" a="1"/>
  <c r="O37" i="37" s="1"/>
  <c r="O38" i="37" a="1"/>
  <c r="O38" i="37" s="1"/>
  <c r="O39" i="37" a="1"/>
  <c r="O39" i="37" s="1"/>
  <c r="M26" i="37" a="1"/>
  <c r="M26" i="37" s="1"/>
  <c r="P217" i="12" s="1"/>
  <c r="M27" i="37" a="1"/>
  <c r="M27" i="37" s="1"/>
  <c r="P218" i="12" s="1"/>
  <c r="M28" i="37" a="1"/>
  <c r="M28" i="37" s="1"/>
  <c r="P219" i="12" s="1"/>
  <c r="M29" i="37" a="1"/>
  <c r="M29" i="37" s="1"/>
  <c r="P220" i="12" s="1"/>
  <c r="M30" i="37" a="1"/>
  <c r="M30" i="37" s="1"/>
  <c r="P221" i="12" s="1"/>
  <c r="M31" i="37" a="1"/>
  <c r="M31" i="37" s="1"/>
  <c r="P222" i="12" s="1"/>
  <c r="M32" i="37" a="1"/>
  <c r="M32" i="37" s="1"/>
  <c r="P223" i="12" s="1"/>
  <c r="M33" i="37" a="1"/>
  <c r="M33" i="37" s="1"/>
  <c r="P224" i="12" s="1"/>
  <c r="M34" i="37" a="1"/>
  <c r="M34" i="37" s="1"/>
  <c r="P225" i="12" s="1"/>
  <c r="M35" i="37" a="1"/>
  <c r="M35" i="37" s="1"/>
  <c r="P226" i="12" s="1"/>
  <c r="M36" i="37" a="1"/>
  <c r="M36" i="37" s="1"/>
  <c r="P227" i="12" s="1"/>
  <c r="M37" i="37" a="1"/>
  <c r="M37" i="37" s="1"/>
  <c r="P228" i="12" s="1"/>
  <c r="M38" i="37" a="1"/>
  <c r="M38" i="37" s="1"/>
  <c r="P229" i="12" s="1"/>
  <c r="M39" i="37" a="1"/>
  <c r="M39" i="37" s="1"/>
  <c r="P230" i="12" s="1"/>
  <c r="U26" i="37" a="1"/>
  <c r="U26" i="37" s="1"/>
  <c r="U27" i="37" a="1"/>
  <c r="U27" i="37" s="1"/>
  <c r="J164" i="12" s="1" a="1"/>
  <c r="J164" i="12" s="1"/>
  <c r="U28" i="37" a="1"/>
  <c r="U28" i="37" s="1"/>
  <c r="J165" i="12" s="1" a="1"/>
  <c r="J165" i="12" s="1"/>
  <c r="U29" i="37" a="1"/>
  <c r="U29" i="37" s="1"/>
  <c r="J166" i="12" s="1" a="1"/>
  <c r="J166" i="12" s="1"/>
  <c r="U30" i="37" a="1"/>
  <c r="U30" i="37" s="1"/>
  <c r="J167" i="12" s="1" a="1"/>
  <c r="J167" i="12" s="1"/>
  <c r="U31" i="37" a="1"/>
  <c r="U31" i="37" s="1"/>
  <c r="J168" i="12" s="1" a="1"/>
  <c r="J168" i="12" s="1"/>
  <c r="U32" i="37" a="1"/>
  <c r="U32" i="37" s="1"/>
  <c r="J169" i="12" s="1" a="1"/>
  <c r="J169" i="12" s="1"/>
  <c r="U33" i="37" a="1"/>
  <c r="U33" i="37" s="1"/>
  <c r="J170" i="12" s="1" a="1"/>
  <c r="J170" i="12" s="1"/>
  <c r="U34" i="37" a="1"/>
  <c r="U34" i="37" s="1"/>
  <c r="J171" i="12" s="1" a="1"/>
  <c r="J171" i="12" s="1"/>
  <c r="U35" i="37" a="1"/>
  <c r="U35" i="37" s="1"/>
  <c r="J172" i="12" s="1" a="1"/>
  <c r="J172" i="12" s="1"/>
  <c r="U36" i="37" a="1"/>
  <c r="U36" i="37" s="1"/>
  <c r="J173" i="12" s="1" a="1"/>
  <c r="J173" i="12" s="1"/>
  <c r="U37" i="37" a="1"/>
  <c r="U37" i="37" s="1"/>
  <c r="J174" i="12" s="1" a="1"/>
  <c r="J174" i="12" s="1"/>
  <c r="U38" i="37" a="1"/>
  <c r="U38" i="37" s="1"/>
  <c r="J175" i="12" s="1" a="1"/>
  <c r="J175" i="12" s="1"/>
  <c r="U39" i="37" a="1"/>
  <c r="U39" i="37" s="1"/>
  <c r="J176" i="12" s="1" a="1"/>
  <c r="J176" i="12" s="1"/>
  <c r="I97" i="37"/>
  <c r="I98" i="37"/>
  <c r="I99" i="37"/>
  <c r="I100" i="37"/>
  <c r="I101" i="37"/>
  <c r="I102" i="37"/>
  <c r="I103" i="37"/>
  <c r="I104" i="37"/>
  <c r="I105" i="37"/>
  <c r="I106" i="37"/>
  <c r="I107" i="37"/>
  <c r="I108" i="37"/>
  <c r="I109" i="37"/>
  <c r="I110" i="37"/>
  <c r="S26" i="37" a="1"/>
  <c r="S26" i="37" s="1"/>
  <c r="S27" i="37" a="1"/>
  <c r="S27" i="37" s="1"/>
  <c r="S28" i="37" a="1"/>
  <c r="S28" i="37" s="1"/>
  <c r="S29" i="37" a="1"/>
  <c r="S29" i="37" s="1"/>
  <c r="S30" i="37" a="1"/>
  <c r="S30" i="37" s="1"/>
  <c r="S31" i="37" a="1"/>
  <c r="S31" i="37" s="1"/>
  <c r="S32" i="37" a="1"/>
  <c r="S32" i="37" s="1"/>
  <c r="S33" i="37" a="1"/>
  <c r="S33" i="37" s="1"/>
  <c r="S34" i="37" a="1"/>
  <c r="S34" i="37" s="1"/>
  <c r="S35" i="37" a="1"/>
  <c r="S35" i="37" s="1"/>
  <c r="S36" i="37" a="1"/>
  <c r="S36" i="37" s="1"/>
  <c r="S37" i="37" a="1"/>
  <c r="S37" i="37" s="1"/>
  <c r="S38" i="37" a="1"/>
  <c r="S38" i="37" s="1"/>
  <c r="S39" i="37" a="1"/>
  <c r="S39" i="37" s="1"/>
  <c r="M25" i="37" a="1"/>
  <c r="M25" i="37" s="1"/>
  <c r="O25" i="37" a="1"/>
  <c r="O25" i="37" s="1"/>
  <c r="S25" i="37" a="1"/>
  <c r="S25" i="37" s="1"/>
  <c r="U25" i="37" a="1"/>
  <c r="U25" i="37" s="1"/>
  <c r="J162" i="12" s="1" a="1"/>
  <c r="J162" i="12" s="1"/>
  <c r="O74" i="3" a="1"/>
  <c r="O74" i="3" s="1"/>
  <c r="O75" i="3" a="1"/>
  <c r="O75" i="3" s="1"/>
  <c r="O76" i="3" a="1"/>
  <c r="O76" i="3" s="1"/>
  <c r="O77" i="3" a="1"/>
  <c r="O77" i="3" s="1"/>
  <c r="O78" i="3" a="1"/>
  <c r="O78" i="3" s="1"/>
  <c r="O79" i="3" a="1"/>
  <c r="O79" i="3" s="1"/>
  <c r="O80" i="3" a="1"/>
  <c r="O80" i="3" s="1"/>
  <c r="O81" i="3" a="1"/>
  <c r="O81" i="3" s="1"/>
  <c r="O82" i="3" a="1"/>
  <c r="O82" i="3" s="1"/>
  <c r="O83" i="3" a="1"/>
  <c r="O83" i="3" s="1"/>
  <c r="O84" i="3" a="1"/>
  <c r="O84" i="3" s="1"/>
  <c r="O85" i="3" a="1"/>
  <c r="O85" i="3" s="1"/>
  <c r="O86" i="3" a="1"/>
  <c r="O86" i="3" s="1"/>
  <c r="O87" i="3" a="1"/>
  <c r="O87" i="3" s="1"/>
  <c r="M74" i="3" a="1"/>
  <c r="M74" i="3" s="1"/>
  <c r="N119" i="12" s="1" a="1"/>
  <c r="N119" i="12" s="1"/>
  <c r="M75" i="3" a="1"/>
  <c r="M75" i="3" s="1"/>
  <c r="M76" i="3" a="1"/>
  <c r="M76" i="3" s="1"/>
  <c r="M77" i="3" a="1"/>
  <c r="M77" i="3" s="1"/>
  <c r="N122" i="12" s="1" a="1"/>
  <c r="N122" i="12" s="1"/>
  <c r="M78" i="3" a="1"/>
  <c r="M78" i="3" s="1"/>
  <c r="N123" i="12" s="1" a="1"/>
  <c r="N123" i="12" s="1"/>
  <c r="M79" i="3" a="1"/>
  <c r="M79" i="3" s="1"/>
  <c r="N124" i="12" s="1" a="1"/>
  <c r="N124" i="12" s="1"/>
  <c r="M80" i="3" a="1"/>
  <c r="M80" i="3" s="1"/>
  <c r="N125" i="12" s="1" a="1"/>
  <c r="N125" i="12" s="1"/>
  <c r="M81" i="3" a="1"/>
  <c r="M81" i="3" s="1"/>
  <c r="N126" i="12" s="1" a="1"/>
  <c r="N126" i="12" s="1"/>
  <c r="M82" i="3" a="1"/>
  <c r="M82" i="3" s="1"/>
  <c r="N127" i="12" s="1" a="1"/>
  <c r="N127" i="12" s="1"/>
  <c r="M83" i="3" a="1"/>
  <c r="M83" i="3" s="1"/>
  <c r="N128" i="12" s="1" a="1"/>
  <c r="N128" i="12" s="1"/>
  <c r="M84" i="3" a="1"/>
  <c r="M84" i="3" s="1"/>
  <c r="N129" i="12" s="1" a="1"/>
  <c r="N129" i="12" s="1"/>
  <c r="M85" i="3" a="1"/>
  <c r="M85" i="3" s="1"/>
  <c r="N130" i="12" s="1" a="1"/>
  <c r="N130" i="12" s="1"/>
  <c r="M86" i="3" a="1"/>
  <c r="M86" i="3" s="1"/>
  <c r="N131" i="12" s="1" a="1"/>
  <c r="N131" i="12" s="1"/>
  <c r="M87" i="3" a="1"/>
  <c r="M87" i="3" s="1"/>
  <c r="N132" i="12" s="1" a="1"/>
  <c r="N132" i="12" s="1"/>
  <c r="U74" i="3" a="1"/>
  <c r="U74" i="3" s="1"/>
  <c r="J119" i="12" s="1" a="1"/>
  <c r="J119" i="12" s="1"/>
  <c r="U75" i="3" a="1"/>
  <c r="U75" i="3" s="1"/>
  <c r="U76" i="3" a="1"/>
  <c r="U76" i="3" s="1"/>
  <c r="U77" i="3" a="1"/>
  <c r="U77" i="3" s="1"/>
  <c r="J122" i="12" s="1" a="1"/>
  <c r="J122" i="12" s="1"/>
  <c r="U78" i="3" a="1"/>
  <c r="U78" i="3" s="1"/>
  <c r="J123" i="12" s="1" a="1"/>
  <c r="J123" i="12" s="1"/>
  <c r="U79" i="3" a="1"/>
  <c r="U79" i="3" s="1"/>
  <c r="J124" i="12" s="1" a="1"/>
  <c r="J124" i="12" s="1"/>
  <c r="U80" i="3" a="1"/>
  <c r="U80" i="3" s="1"/>
  <c r="J125" i="12" s="1" a="1"/>
  <c r="J125" i="12" s="1"/>
  <c r="U81" i="3" a="1"/>
  <c r="U81" i="3" s="1"/>
  <c r="J126" i="12" s="1" a="1"/>
  <c r="J126" i="12" s="1"/>
  <c r="U82" i="3" a="1"/>
  <c r="U82" i="3" s="1"/>
  <c r="J127" i="12" s="1" a="1"/>
  <c r="J127" i="12" s="1"/>
  <c r="U83" i="3" a="1"/>
  <c r="U83" i="3" s="1"/>
  <c r="J128" i="12" s="1" a="1"/>
  <c r="J128" i="12" s="1"/>
  <c r="U84" i="3" a="1"/>
  <c r="U84" i="3" s="1"/>
  <c r="J129" i="12" s="1" a="1"/>
  <c r="J129" i="12" s="1"/>
  <c r="U85" i="3" a="1"/>
  <c r="U85" i="3" s="1"/>
  <c r="J130" i="12" s="1" a="1"/>
  <c r="J130" i="12" s="1"/>
  <c r="U86" i="3" a="1"/>
  <c r="U86" i="3" s="1"/>
  <c r="J131" i="12" s="1" a="1"/>
  <c r="J131" i="12" s="1"/>
  <c r="U87" i="3" a="1"/>
  <c r="U87" i="3" s="1"/>
  <c r="J132" i="12" s="1" a="1"/>
  <c r="J132" i="12" s="1"/>
  <c r="S74" i="3" a="1"/>
  <c r="S74" i="3" s="1"/>
  <c r="S75" i="3" a="1"/>
  <c r="S75" i="3" s="1"/>
  <c r="S76" i="3" a="1"/>
  <c r="S76" i="3" s="1"/>
  <c r="S77" i="3" a="1"/>
  <c r="S77" i="3" s="1"/>
  <c r="S78" i="3" a="1"/>
  <c r="S78" i="3" s="1"/>
  <c r="S79" i="3" a="1"/>
  <c r="S79" i="3" s="1"/>
  <c r="S80" i="3" a="1"/>
  <c r="S80" i="3" s="1"/>
  <c r="S81" i="3" a="1"/>
  <c r="S81" i="3" s="1"/>
  <c r="S82" i="3" a="1"/>
  <c r="S82" i="3" s="1"/>
  <c r="S83" i="3" a="1"/>
  <c r="S83" i="3" s="1"/>
  <c r="S84" i="3" a="1"/>
  <c r="S84" i="3" s="1"/>
  <c r="S85" i="3" a="1"/>
  <c r="S85" i="3" s="1"/>
  <c r="S86" i="3" a="1"/>
  <c r="S86" i="3" s="1"/>
  <c r="S87" i="3" a="1"/>
  <c r="S87" i="3" s="1"/>
  <c r="M73" i="3" a="1"/>
  <c r="M73" i="3" s="1"/>
  <c r="N118" i="12" s="1" a="1"/>
  <c r="N118" i="12" s="1"/>
  <c r="O73" i="3" a="1"/>
  <c r="O73" i="3" s="1"/>
  <c r="S73" i="3" a="1"/>
  <c r="S73" i="3" s="1"/>
  <c r="D31" i="12" s="1"/>
  <c r="U73" i="3" a="1"/>
  <c r="U73" i="3" s="1"/>
  <c r="J118" i="12" s="1" a="1"/>
  <c r="J118" i="12" s="1"/>
  <c r="O52" i="3" a="1"/>
  <c r="O52" i="3" s="1"/>
  <c r="O53" i="3" a="1"/>
  <c r="O53" i="3" s="1"/>
  <c r="O54" i="3" a="1"/>
  <c r="O54" i="3" s="1"/>
  <c r="O55" i="3" a="1"/>
  <c r="O55" i="3" s="1"/>
  <c r="O56" i="3" a="1"/>
  <c r="O56" i="3" s="1"/>
  <c r="O57" i="3" a="1"/>
  <c r="O57" i="3" s="1"/>
  <c r="O58" i="3" a="1"/>
  <c r="O58" i="3" s="1"/>
  <c r="O59" i="3" a="1"/>
  <c r="O59" i="3" s="1"/>
  <c r="O60" i="3" a="1"/>
  <c r="O60" i="3" s="1"/>
  <c r="O61" i="3" a="1"/>
  <c r="O61" i="3" s="1"/>
  <c r="M52" i="3" a="1"/>
  <c r="M52" i="3" s="1"/>
  <c r="N107" i="12" s="1" a="1"/>
  <c r="N107" i="12" s="1"/>
  <c r="M53" i="3" a="1"/>
  <c r="M53" i="3" s="1"/>
  <c r="N108" i="12" s="1" a="1"/>
  <c r="N108" i="12" s="1"/>
  <c r="M54" i="3" a="1"/>
  <c r="M54" i="3" s="1"/>
  <c r="N109" i="12" s="1" a="1"/>
  <c r="N109" i="12" s="1"/>
  <c r="M55" i="3" a="1"/>
  <c r="M55" i="3" s="1"/>
  <c r="N110" i="12" s="1" a="1"/>
  <c r="N110" i="12" s="1"/>
  <c r="M56" i="3" a="1"/>
  <c r="M56" i="3" s="1"/>
  <c r="N111" i="12" s="1" a="1"/>
  <c r="N111" i="12" s="1"/>
  <c r="M57" i="3" a="1"/>
  <c r="M57" i="3" s="1"/>
  <c r="N112" i="12" s="1" a="1"/>
  <c r="N112" i="12" s="1"/>
  <c r="M58" i="3" a="1"/>
  <c r="M58" i="3" s="1"/>
  <c r="N113" i="12" s="1" a="1"/>
  <c r="N113" i="12" s="1"/>
  <c r="M59" i="3" a="1"/>
  <c r="M59" i="3" s="1"/>
  <c r="N114" i="12" s="1" a="1"/>
  <c r="N114" i="12" s="1"/>
  <c r="M60" i="3" a="1"/>
  <c r="M60" i="3" s="1"/>
  <c r="N115" i="12" s="1" a="1"/>
  <c r="N115" i="12" s="1"/>
  <c r="M61" i="3" a="1"/>
  <c r="M61" i="3" s="1"/>
  <c r="N116" i="12" s="1" a="1"/>
  <c r="N116" i="12" s="1"/>
  <c r="M51" i="3" a="1"/>
  <c r="M51" i="3" s="1"/>
  <c r="N106" i="12" s="1" a="1"/>
  <c r="N106" i="12" s="1"/>
  <c r="O51" i="3" a="1"/>
  <c r="O51" i="3" s="1"/>
  <c r="U52" i="3" a="1"/>
  <c r="U52" i="3" s="1"/>
  <c r="J107" i="12" s="1" a="1"/>
  <c r="J107" i="12" s="1"/>
  <c r="U53" i="3" a="1"/>
  <c r="U53" i="3" s="1"/>
  <c r="J108" i="12" s="1" a="1"/>
  <c r="J108" i="12" s="1"/>
  <c r="U54" i="3" a="1"/>
  <c r="U54" i="3" s="1"/>
  <c r="J109" i="12" s="1" a="1"/>
  <c r="J109" i="12" s="1"/>
  <c r="U55" i="3" a="1"/>
  <c r="U55" i="3" s="1"/>
  <c r="J110" i="12" s="1" a="1"/>
  <c r="J110" i="12" s="1"/>
  <c r="U56" i="3" a="1"/>
  <c r="U56" i="3" s="1"/>
  <c r="J111" i="12" s="1" a="1"/>
  <c r="J111" i="12" s="1"/>
  <c r="U57" i="3" a="1"/>
  <c r="U57" i="3" s="1"/>
  <c r="J112" i="12" s="1" a="1"/>
  <c r="J112" i="12" s="1"/>
  <c r="U58" i="3" a="1"/>
  <c r="U58" i="3" s="1"/>
  <c r="J113" i="12" s="1" a="1"/>
  <c r="J113" i="12" s="1"/>
  <c r="U59" i="3" a="1"/>
  <c r="U59" i="3" s="1"/>
  <c r="J114" i="12" s="1" a="1"/>
  <c r="J114" i="12" s="1"/>
  <c r="U60" i="3" a="1"/>
  <c r="U60" i="3" s="1"/>
  <c r="J115" i="12" s="1" a="1"/>
  <c r="J115" i="12" s="1"/>
  <c r="U61" i="3" a="1"/>
  <c r="U61" i="3" s="1"/>
  <c r="J116" i="12" s="1" a="1"/>
  <c r="J116" i="12" s="1"/>
  <c r="S52" i="3" a="1"/>
  <c r="S52" i="3" s="1"/>
  <c r="S53" i="3" a="1"/>
  <c r="S53" i="3" s="1"/>
  <c r="S54" i="3" a="1"/>
  <c r="S54" i="3" s="1"/>
  <c r="S55" i="3" a="1"/>
  <c r="S55" i="3" s="1"/>
  <c r="S56" i="3" a="1"/>
  <c r="S56" i="3" s="1"/>
  <c r="S57" i="3" a="1"/>
  <c r="S57" i="3" s="1"/>
  <c r="S58" i="3" a="1"/>
  <c r="S58" i="3" s="1"/>
  <c r="S59" i="3" a="1"/>
  <c r="S59" i="3" s="1"/>
  <c r="S60" i="3" a="1"/>
  <c r="S60" i="3" s="1"/>
  <c r="S61" i="3" a="1"/>
  <c r="S61" i="3" s="1"/>
  <c r="S51" i="3" a="1"/>
  <c r="S51" i="3" s="1"/>
  <c r="U51" i="3" a="1"/>
  <c r="U51" i="3" s="1"/>
  <c r="J106" i="12" s="1" a="1"/>
  <c r="J106" i="12" s="1"/>
  <c r="O26" i="3" a="1"/>
  <c r="O26" i="3" s="1"/>
  <c r="O27" i="3" a="1"/>
  <c r="O27" i="3" s="1"/>
  <c r="O28" i="3" a="1"/>
  <c r="O28" i="3" s="1"/>
  <c r="O29" i="3" a="1"/>
  <c r="O29" i="3" s="1"/>
  <c r="O30" i="3" a="1"/>
  <c r="O30" i="3" s="1"/>
  <c r="O31" i="3" a="1"/>
  <c r="O31" i="3" s="1"/>
  <c r="O32" i="3" a="1"/>
  <c r="O32" i="3" s="1"/>
  <c r="O33" i="3" a="1"/>
  <c r="O33" i="3" s="1"/>
  <c r="O34" i="3" a="1"/>
  <c r="O34" i="3" s="1"/>
  <c r="O35" i="3" a="1"/>
  <c r="O35" i="3" s="1"/>
  <c r="O36" i="3" a="1"/>
  <c r="O36" i="3" s="1"/>
  <c r="O37" i="3" a="1"/>
  <c r="O37" i="3" s="1"/>
  <c r="O38" i="3" a="1"/>
  <c r="O38" i="3" s="1"/>
  <c r="O39" i="3" a="1"/>
  <c r="O39" i="3" s="1"/>
  <c r="O25" i="3" a="1"/>
  <c r="O25" i="3" s="1"/>
  <c r="M26" i="3" a="1"/>
  <c r="M26" i="3" s="1"/>
  <c r="N91" i="12" s="1" a="1"/>
  <c r="N91" i="12" s="1"/>
  <c r="M27" i="3" a="1"/>
  <c r="M27" i="3" s="1"/>
  <c r="N92" i="12" s="1" a="1"/>
  <c r="N92" i="12" s="1"/>
  <c r="M28" i="3" a="1"/>
  <c r="M28" i="3" s="1"/>
  <c r="N93" i="12" s="1" a="1"/>
  <c r="N93" i="12" s="1"/>
  <c r="M29" i="3" a="1"/>
  <c r="M29" i="3" s="1"/>
  <c r="N94" i="12" s="1" a="1"/>
  <c r="N94" i="12" s="1"/>
  <c r="M30" i="3" a="1"/>
  <c r="M30" i="3" s="1"/>
  <c r="N95" i="12" s="1" a="1"/>
  <c r="N95" i="12" s="1"/>
  <c r="M31" i="3" a="1"/>
  <c r="M31" i="3" s="1"/>
  <c r="N96" i="12" s="1" a="1"/>
  <c r="N96" i="12" s="1"/>
  <c r="M32" i="3" a="1"/>
  <c r="M32" i="3" s="1"/>
  <c r="N97" i="12" s="1" a="1"/>
  <c r="N97" i="12" s="1"/>
  <c r="M33" i="3" a="1"/>
  <c r="M33" i="3" s="1"/>
  <c r="N98" i="12" s="1" a="1"/>
  <c r="N98" i="12" s="1"/>
  <c r="M34" i="3" a="1"/>
  <c r="M34" i="3" s="1"/>
  <c r="N99" i="12" s="1" a="1"/>
  <c r="N99" i="12" s="1"/>
  <c r="M35" i="3" a="1"/>
  <c r="M35" i="3" s="1"/>
  <c r="N100" i="12" s="1" a="1"/>
  <c r="N100" i="12" s="1"/>
  <c r="M36" i="3" a="1"/>
  <c r="M36" i="3" s="1"/>
  <c r="N101" i="12" s="1" a="1"/>
  <c r="N101" i="12" s="1"/>
  <c r="M37" i="3" a="1"/>
  <c r="M37" i="3" s="1"/>
  <c r="N102" i="12" s="1" a="1"/>
  <c r="N102" i="12" s="1"/>
  <c r="M38" i="3" a="1"/>
  <c r="M38" i="3" s="1"/>
  <c r="N103" i="12" s="1" a="1"/>
  <c r="N103" i="12" s="1"/>
  <c r="M39" i="3" a="1"/>
  <c r="M39" i="3" s="1"/>
  <c r="N104" i="12" s="1" a="1"/>
  <c r="N104" i="12" s="1"/>
  <c r="M25" i="3" a="1"/>
  <c r="M25" i="3" s="1"/>
  <c r="N90" i="12" s="1" a="1"/>
  <c r="N90" i="12" s="1"/>
  <c r="U26" i="3" a="1"/>
  <c r="U26" i="3" s="1"/>
  <c r="J91" i="12" s="1" a="1"/>
  <c r="J91" i="12" s="1"/>
  <c r="U27" i="3" a="1"/>
  <c r="U27" i="3" s="1"/>
  <c r="J92" i="12" s="1" a="1"/>
  <c r="J92" i="12" s="1"/>
  <c r="U28" i="3" a="1"/>
  <c r="U28" i="3" s="1"/>
  <c r="J93" i="12" s="1" a="1"/>
  <c r="J93" i="12" s="1"/>
  <c r="U29" i="3" a="1"/>
  <c r="U29" i="3" s="1"/>
  <c r="J94" i="12" s="1" a="1"/>
  <c r="J94" i="12" s="1"/>
  <c r="U30" i="3" a="1"/>
  <c r="U30" i="3" s="1"/>
  <c r="J95" i="12" s="1" a="1"/>
  <c r="J95" i="12" s="1"/>
  <c r="U31" i="3" a="1"/>
  <c r="U31" i="3" s="1"/>
  <c r="J96" i="12" s="1" a="1"/>
  <c r="J96" i="12" s="1"/>
  <c r="U32" i="3" a="1"/>
  <c r="U32" i="3" s="1"/>
  <c r="J97" i="12" s="1" a="1"/>
  <c r="J97" i="12" s="1"/>
  <c r="U33" i="3" a="1"/>
  <c r="U33" i="3" s="1"/>
  <c r="J98" i="12" s="1" a="1"/>
  <c r="J98" i="12" s="1"/>
  <c r="U34" i="3" a="1"/>
  <c r="U34" i="3" s="1"/>
  <c r="J99" i="12" s="1" a="1"/>
  <c r="J99" i="12" s="1"/>
  <c r="U35" i="3" a="1"/>
  <c r="U35" i="3" s="1"/>
  <c r="J100" i="12" s="1" a="1"/>
  <c r="J100" i="12" s="1"/>
  <c r="U36" i="3" a="1"/>
  <c r="U36" i="3" s="1"/>
  <c r="J101" i="12" s="1" a="1"/>
  <c r="J101" i="12" s="1"/>
  <c r="U37" i="3" a="1"/>
  <c r="U37" i="3" s="1"/>
  <c r="J102" i="12" s="1" a="1"/>
  <c r="J102" i="12" s="1"/>
  <c r="U38" i="3" a="1"/>
  <c r="U38" i="3" s="1"/>
  <c r="J103" i="12" s="1" a="1"/>
  <c r="J103" i="12" s="1"/>
  <c r="U39" i="3" a="1"/>
  <c r="U39" i="3" s="1"/>
  <c r="J104" i="12" s="1" a="1"/>
  <c r="J104" i="12" s="1"/>
  <c r="U25" i="3" a="1"/>
  <c r="U25" i="3" s="1"/>
  <c r="J90" i="12" s="1" a="1"/>
  <c r="J90" i="12" s="1"/>
  <c r="S26" i="3" a="1"/>
  <c r="S26" i="3" s="1"/>
  <c r="S27" i="3" a="1"/>
  <c r="S27" i="3" s="1"/>
  <c r="S28" i="3" a="1"/>
  <c r="S28" i="3" s="1"/>
  <c r="S29" i="3" a="1"/>
  <c r="S29" i="3" s="1"/>
  <c r="S30" i="3" a="1"/>
  <c r="S30" i="3" s="1"/>
  <c r="S31" i="3" a="1"/>
  <c r="S31" i="3" s="1"/>
  <c r="S32" i="3" a="1"/>
  <c r="S32" i="3" s="1"/>
  <c r="S33" i="3" a="1"/>
  <c r="S33" i="3" s="1"/>
  <c r="S34" i="3" a="1"/>
  <c r="S34" i="3" s="1"/>
  <c r="S35" i="3" a="1"/>
  <c r="S35" i="3" s="1"/>
  <c r="S36" i="3" a="1"/>
  <c r="S36" i="3" s="1"/>
  <c r="S37" i="3" a="1"/>
  <c r="S37" i="3" s="1"/>
  <c r="S38" i="3" a="1"/>
  <c r="S38" i="3" s="1"/>
  <c r="S39" i="3" a="1"/>
  <c r="S39" i="3" s="1"/>
  <c r="S25" i="3" a="1"/>
  <c r="S25" i="3" s="1"/>
  <c r="W25" i="3" s="1"/>
  <c r="R35" i="36" a="1"/>
  <c r="R35" i="36" s="1"/>
  <c r="E83" i="37" s="1" a="1"/>
  <c r="E83" i="37" s="1"/>
  <c r="R36" i="36" a="1"/>
  <c r="R36" i="36" s="1"/>
  <c r="E84" i="37" s="1" a="1"/>
  <c r="E84" i="37" s="1"/>
  <c r="R37" i="36" a="1"/>
  <c r="R37" i="36" s="1"/>
  <c r="E85" i="37" s="1" a="1"/>
  <c r="E85" i="37" s="1"/>
  <c r="R38" i="36" a="1"/>
  <c r="R38" i="36" s="1"/>
  <c r="E86" i="37" s="1" a="1"/>
  <c r="E86" i="37" s="1"/>
  <c r="R39" i="36" a="1"/>
  <c r="R39" i="36" s="1"/>
  <c r="E87" i="37" s="1" a="1"/>
  <c r="E87" i="37" s="1"/>
  <c r="R40" i="36" a="1"/>
  <c r="R40" i="36" s="1"/>
  <c r="R41" i="36" a="1"/>
  <c r="R41" i="36" s="1"/>
  <c r="R42" i="36" a="1"/>
  <c r="R42" i="36" s="1"/>
  <c r="R43" i="36" a="1"/>
  <c r="R43" i="36" s="1"/>
  <c r="R44" i="36" a="1"/>
  <c r="R44" i="36" s="1"/>
  <c r="R45" i="36" a="1"/>
  <c r="R45" i="36" s="1"/>
  <c r="R46" i="36" a="1"/>
  <c r="R46" i="36" s="1"/>
  <c r="R47" i="36" a="1"/>
  <c r="R47" i="36" s="1"/>
  <c r="R48" i="36" a="1"/>
  <c r="R48" i="36" s="1"/>
  <c r="R49" i="36" a="1"/>
  <c r="R49" i="36" s="1"/>
  <c r="R50" i="36" a="1"/>
  <c r="R50" i="36" s="1"/>
  <c r="R25" i="36" a="1"/>
  <c r="R25" i="36" s="1"/>
  <c r="E26" i="36" a="1"/>
  <c r="E26" i="36" s="1"/>
  <c r="E27" i="36" a="1"/>
  <c r="E27" i="36" s="1"/>
  <c r="E28" i="36" a="1"/>
  <c r="E28" i="36" s="1"/>
  <c r="E29" i="36" a="1"/>
  <c r="E29" i="36" s="1"/>
  <c r="E30" i="36" a="1"/>
  <c r="E30" i="36" s="1"/>
  <c r="E31" i="36" a="1"/>
  <c r="E31" i="36" s="1"/>
  <c r="E32" i="36" a="1"/>
  <c r="E32" i="36" s="1"/>
  <c r="E33" i="36" a="1"/>
  <c r="E33" i="36" s="1"/>
  <c r="E34" i="36" a="1"/>
  <c r="E34" i="36" s="1"/>
  <c r="E35" i="36" a="1"/>
  <c r="E35" i="36" s="1"/>
  <c r="E36" i="36" a="1"/>
  <c r="E36" i="36" s="1"/>
  <c r="E37" i="36" a="1"/>
  <c r="E37" i="36" s="1"/>
  <c r="E38" i="36" a="1"/>
  <c r="E38" i="36" s="1"/>
  <c r="E39" i="36" a="1"/>
  <c r="E39" i="36" s="1"/>
  <c r="E25" i="36" a="1"/>
  <c r="E25" i="36" s="1"/>
  <c r="E26" i="5" a="1"/>
  <c r="E26" i="5" s="1"/>
  <c r="E26" i="3" s="1" a="1"/>
  <c r="E26" i="3" s="1"/>
  <c r="E91" i="12" s="1" a="1"/>
  <c r="E91" i="12" s="1"/>
  <c r="E27" i="5" a="1"/>
  <c r="E27" i="5" s="1"/>
  <c r="E27" i="3" s="1" a="1"/>
  <c r="E27" i="3" s="1"/>
  <c r="E92" i="12" s="1" a="1"/>
  <c r="E92" i="12" s="1"/>
  <c r="E28" i="5" a="1"/>
  <c r="E28" i="5" s="1"/>
  <c r="E28" i="3" s="1" a="1"/>
  <c r="E28" i="3" s="1"/>
  <c r="E93" i="12" s="1" a="1"/>
  <c r="E93" i="12" s="1"/>
  <c r="E29" i="5" a="1"/>
  <c r="E29" i="5" s="1"/>
  <c r="E29" i="3" s="1" a="1"/>
  <c r="E29" i="3" s="1"/>
  <c r="E94" i="12" s="1" a="1"/>
  <c r="E94" i="12" s="1"/>
  <c r="E30" i="5" a="1"/>
  <c r="E30" i="5" s="1"/>
  <c r="E30" i="3" s="1" a="1"/>
  <c r="E30" i="3" s="1"/>
  <c r="E95" i="12" s="1" a="1"/>
  <c r="E95" i="12" s="1"/>
  <c r="E31" i="5" a="1"/>
  <c r="E31" i="5" s="1"/>
  <c r="E31" i="3" s="1" a="1"/>
  <c r="E31" i="3" s="1"/>
  <c r="E96" i="12" s="1" a="1"/>
  <c r="E96" i="12" s="1"/>
  <c r="E32" i="5" a="1"/>
  <c r="E32" i="5" s="1"/>
  <c r="E32" i="3" s="1" a="1"/>
  <c r="E32" i="3" s="1"/>
  <c r="E97" i="12" s="1" a="1"/>
  <c r="E97" i="12" s="1"/>
  <c r="E33" i="5" a="1"/>
  <c r="E33" i="5" s="1"/>
  <c r="E33" i="3" s="1" a="1"/>
  <c r="E33" i="3" s="1"/>
  <c r="E98" i="12" s="1" a="1"/>
  <c r="E98" i="12" s="1"/>
  <c r="E34" i="5" a="1"/>
  <c r="E34" i="5" s="1"/>
  <c r="E34" i="3" s="1" a="1"/>
  <c r="E34" i="3" s="1"/>
  <c r="E99" i="12" s="1" a="1"/>
  <c r="E99" i="12" s="1"/>
  <c r="E35" i="5" a="1"/>
  <c r="E35" i="5" s="1"/>
  <c r="E35" i="3" s="1" a="1"/>
  <c r="E35" i="3" s="1"/>
  <c r="E100" i="12" s="1" a="1"/>
  <c r="E100" i="12" s="1"/>
  <c r="E36" i="5" a="1"/>
  <c r="E36" i="5" s="1"/>
  <c r="E36" i="3" s="1" a="1"/>
  <c r="E36" i="3" s="1"/>
  <c r="E101" i="12" s="1" a="1"/>
  <c r="E101" i="12" s="1"/>
  <c r="E37" i="5" a="1"/>
  <c r="E37" i="5" s="1"/>
  <c r="E37" i="3" s="1" a="1"/>
  <c r="E37" i="3" s="1"/>
  <c r="E102" i="12" s="1" a="1"/>
  <c r="E102" i="12" s="1"/>
  <c r="E38" i="5" a="1"/>
  <c r="E38" i="5" s="1"/>
  <c r="E38" i="3" s="1" a="1"/>
  <c r="E38" i="3" s="1"/>
  <c r="E103" i="12" s="1" a="1"/>
  <c r="E103" i="12" s="1"/>
  <c r="E39" i="5" a="1"/>
  <c r="E39" i="5" s="1"/>
  <c r="E39" i="3" s="1" a="1"/>
  <c r="E39" i="3" s="1"/>
  <c r="E104" i="12" s="1" a="1"/>
  <c r="E104" i="12" s="1"/>
  <c r="E25" i="5" a="1"/>
  <c r="E25" i="5" s="1"/>
  <c r="E25" i="3" s="1" a="1"/>
  <c r="E25" i="3" s="1"/>
  <c r="E90" i="12" s="1" a="1"/>
  <c r="E90" i="12" s="1"/>
  <c r="D75" i="35" a="1"/>
  <c r="D75" i="35" s="1"/>
  <c r="D76" i="35" a="1"/>
  <c r="D76" i="35" s="1"/>
  <c r="D77" i="35" a="1"/>
  <c r="D77" i="35" s="1"/>
  <c r="D78" i="35" a="1"/>
  <c r="D78" i="35" s="1"/>
  <c r="D79" i="35" a="1"/>
  <c r="D79" i="35" s="1"/>
  <c r="D80" i="35" a="1"/>
  <c r="D80" i="35" s="1"/>
  <c r="D81" i="35" a="1"/>
  <c r="D81" i="35" s="1"/>
  <c r="D82" i="35" a="1"/>
  <c r="D82" i="35" s="1"/>
  <c r="D83" i="35" a="1"/>
  <c r="D83" i="35" s="1"/>
  <c r="F34" i="24" a="1"/>
  <c r="F34" i="24" s="1"/>
  <c r="F33" i="24" a="1"/>
  <c r="F33" i="24" s="1"/>
  <c r="F32" i="24" a="1"/>
  <c r="F32" i="24" s="1"/>
  <c r="F31" i="24" a="1"/>
  <c r="F31" i="24" s="1"/>
  <c r="F30" i="24" a="1"/>
  <c r="F30" i="24" s="1"/>
  <c r="F29" i="24" a="1"/>
  <c r="F29" i="24" s="1"/>
  <c r="F28" i="24" a="1"/>
  <c r="F28" i="24" s="1"/>
  <c r="F27" i="24" a="1"/>
  <c r="F27" i="24" s="1"/>
  <c r="F26" i="24" a="1"/>
  <c r="F26" i="24" s="1"/>
  <c r="F25" i="24" a="1"/>
  <c r="F25" i="24" s="1"/>
  <c r="D26" i="24" a="1"/>
  <c r="D26" i="24" s="1"/>
  <c r="D27" i="24" a="1"/>
  <c r="D27" i="24" s="1"/>
  <c r="S191" i="12" s="1" a="1"/>
  <c r="S191" i="12" s="1"/>
  <c r="D28" i="24" a="1"/>
  <c r="D28" i="24" s="1"/>
  <c r="S192" i="12" s="1" a="1"/>
  <c r="S192" i="12" s="1"/>
  <c r="D29" i="24" a="1"/>
  <c r="D29" i="24" s="1"/>
  <c r="S193" i="12" s="1" a="1"/>
  <c r="S193" i="12" s="1"/>
  <c r="D30" i="24" a="1"/>
  <c r="D30" i="24" s="1"/>
  <c r="S194" i="12" s="1" a="1"/>
  <c r="S194" i="12" s="1"/>
  <c r="D31" i="24" a="1"/>
  <c r="D31" i="24" s="1"/>
  <c r="D32" i="24" a="1"/>
  <c r="D32" i="24" s="1"/>
  <c r="D33" i="24" a="1"/>
  <c r="D33" i="24" s="1"/>
  <c r="D34" i="24" a="1"/>
  <c r="D34" i="24" s="1"/>
  <c r="D25" i="24" a="1"/>
  <c r="D25" i="24" s="1"/>
  <c r="I129" i="37"/>
  <c r="W56" i="37"/>
  <c r="W57" i="37"/>
  <c r="W58" i="37"/>
  <c r="W59" i="37"/>
  <c r="W60" i="37"/>
  <c r="I119" i="37"/>
  <c r="I120" i="37"/>
  <c r="I121" i="37"/>
  <c r="I122" i="37"/>
  <c r="I123" i="37"/>
  <c r="S41" i="37"/>
  <c r="I118" i="37"/>
  <c r="W55" i="37"/>
  <c r="I117" i="37"/>
  <c r="W54" i="37"/>
  <c r="I116" i="37"/>
  <c r="W53" i="37"/>
  <c r="I115" i="37"/>
  <c r="W52" i="37"/>
  <c r="U63" i="37"/>
  <c r="W56" i="3"/>
  <c r="W57" i="3"/>
  <c r="W58" i="3"/>
  <c r="W59" i="3"/>
  <c r="W55" i="3"/>
  <c r="W54" i="3"/>
  <c r="W53" i="3"/>
  <c r="W52" i="3"/>
  <c r="U63" i="3"/>
  <c r="I142" i="3"/>
  <c r="G142" i="3"/>
  <c r="I141" i="3"/>
  <c r="G141" i="3"/>
  <c r="I140" i="3"/>
  <c r="G140" i="3"/>
  <c r="I139" i="3"/>
  <c r="G139" i="3"/>
  <c r="I138" i="3"/>
  <c r="G138" i="3"/>
  <c r="P45" i="36" a="1"/>
  <c r="P45" i="36" s="1"/>
  <c r="P46" i="36" a="1"/>
  <c r="P46" i="36" s="1"/>
  <c r="P47" i="36" a="1"/>
  <c r="P47" i="36" s="1"/>
  <c r="P48" i="36" a="1"/>
  <c r="P48" i="36" s="1"/>
  <c r="P49" i="36" a="1"/>
  <c r="P49" i="36" s="1"/>
  <c r="P50" i="36" a="1"/>
  <c r="P50" i="36" s="1"/>
  <c r="P50" i="5" a="1"/>
  <c r="P50" i="5" s="1"/>
  <c r="P45" i="5" a="1"/>
  <c r="P45" i="5" s="1"/>
  <c r="C56" i="3" s="1" a="1"/>
  <c r="C56" i="3" s="1"/>
  <c r="P46" i="5" a="1"/>
  <c r="P46" i="5" s="1"/>
  <c r="C57" i="3" s="1" a="1"/>
  <c r="C57" i="3" s="1"/>
  <c r="P47" i="5" a="1"/>
  <c r="P47" i="5" s="1"/>
  <c r="C58" i="3" s="1" a="1"/>
  <c r="C58" i="3" s="1"/>
  <c r="P48" i="5" a="1"/>
  <c r="P48" i="5" s="1"/>
  <c r="C59" i="3" s="1" a="1"/>
  <c r="C59" i="3" s="1"/>
  <c r="P49" i="5" a="1"/>
  <c r="P49" i="5" s="1"/>
  <c r="C60" i="3" s="1" a="1"/>
  <c r="C60" i="3" s="1"/>
  <c r="Z25" i="24" a="1"/>
  <c r="Z25" i="24" s="1"/>
  <c r="S244" i="12" s="1" a="1"/>
  <c r="S244" i="12" s="1"/>
  <c r="Z26" i="24" a="1"/>
  <c r="Z26" i="24" s="1"/>
  <c r="S245" i="12" s="1" a="1"/>
  <c r="S245" i="12" s="1"/>
  <c r="Z27" i="24" a="1"/>
  <c r="Z27" i="24" s="1"/>
  <c r="S246" i="12" s="1" a="1"/>
  <c r="S246" i="12" s="1"/>
  <c r="Z28" i="24" a="1"/>
  <c r="Z28" i="24" s="1"/>
  <c r="S247" i="12" s="1" a="1"/>
  <c r="S247" i="12" s="1"/>
  <c r="Z29" i="24" a="1"/>
  <c r="Z29" i="24" s="1"/>
  <c r="S248" i="12" s="1" a="1"/>
  <c r="S248" i="12" s="1"/>
  <c r="Z30" i="24" a="1"/>
  <c r="Z30" i="24" s="1"/>
  <c r="S249" i="12" s="1" a="1"/>
  <c r="S249" i="12" s="1"/>
  <c r="Z31" i="24" a="1"/>
  <c r="Z31" i="24" s="1"/>
  <c r="S250" i="12" s="1" a="1"/>
  <c r="S250" i="12" s="1"/>
  <c r="Z32" i="24" a="1"/>
  <c r="Z32" i="24" s="1"/>
  <c r="S251" i="12" s="1" a="1"/>
  <c r="S251" i="12" s="1"/>
  <c r="Z33" i="24" a="1"/>
  <c r="Z33" i="24" s="1"/>
  <c r="S252" i="12" s="1" a="1"/>
  <c r="S252" i="12" s="1"/>
  <c r="Z34" i="24" a="1"/>
  <c r="Z34" i="24" s="1"/>
  <c r="S253" i="12" s="1" a="1"/>
  <c r="S253" i="12" s="1"/>
  <c r="AA25" i="24" a="1"/>
  <c r="AA25" i="24" s="1"/>
  <c r="S298" i="12" s="1" a="1"/>
  <c r="S298" i="12" s="1"/>
  <c r="AA26" i="24" a="1"/>
  <c r="AA26" i="24" s="1"/>
  <c r="S299" i="12" s="1" a="1"/>
  <c r="S299" i="12" s="1"/>
  <c r="AA27" i="24" a="1"/>
  <c r="AA27" i="24" s="1"/>
  <c r="S300" i="12" s="1" a="1"/>
  <c r="S300" i="12" s="1"/>
  <c r="AA28" i="24" a="1"/>
  <c r="AA28" i="24" s="1"/>
  <c r="S301" i="12" s="1" a="1"/>
  <c r="S301" i="12" s="1"/>
  <c r="AA29" i="24" a="1"/>
  <c r="AA29" i="24" s="1"/>
  <c r="S302" i="12" s="1" a="1"/>
  <c r="S302" i="12" s="1"/>
  <c r="AA30" i="24" a="1"/>
  <c r="AA30" i="24" s="1"/>
  <c r="S303" i="12" s="1" a="1"/>
  <c r="S303" i="12" s="1"/>
  <c r="AA31" i="24" a="1"/>
  <c r="AA31" i="24" s="1"/>
  <c r="S304" i="12" s="1" a="1"/>
  <c r="S304" i="12" s="1"/>
  <c r="AA32" i="24" a="1"/>
  <c r="AA32" i="24" s="1"/>
  <c r="S305" i="12" s="1" a="1"/>
  <c r="S305" i="12" s="1"/>
  <c r="AA33" i="24" a="1"/>
  <c r="AA33" i="24" s="1"/>
  <c r="S306" i="12" s="1" a="1"/>
  <c r="S306" i="12" s="1"/>
  <c r="AA34" i="24" a="1"/>
  <c r="AA34" i="24" s="1"/>
  <c r="S307" i="12" s="1" a="1"/>
  <c r="S307" i="12" s="1"/>
  <c r="Q137" i="37"/>
  <c r="O137" i="37"/>
  <c r="M137" i="37"/>
  <c r="Q136" i="37"/>
  <c r="O136" i="37"/>
  <c r="M136" i="37"/>
  <c r="Q135" i="37"/>
  <c r="O135" i="37"/>
  <c r="M135" i="37"/>
  <c r="Q134" i="37"/>
  <c r="O134" i="37"/>
  <c r="M134" i="37"/>
  <c r="Q133" i="37"/>
  <c r="O133" i="37"/>
  <c r="M133" i="37"/>
  <c r="Q132" i="37"/>
  <c r="O132" i="37"/>
  <c r="M132" i="37"/>
  <c r="Q131" i="37"/>
  <c r="O131" i="37"/>
  <c r="M131" i="37"/>
  <c r="Q130" i="37"/>
  <c r="O130" i="37"/>
  <c r="M130" i="37"/>
  <c r="Q129" i="37"/>
  <c r="O129" i="37"/>
  <c r="M129" i="37"/>
  <c r="Q128" i="37"/>
  <c r="O128" i="37"/>
  <c r="M128" i="37"/>
  <c r="O123" i="37"/>
  <c r="M123" i="37"/>
  <c r="O122" i="37"/>
  <c r="M122" i="37"/>
  <c r="O121" i="37"/>
  <c r="M121" i="37"/>
  <c r="O120" i="37"/>
  <c r="M120" i="37"/>
  <c r="O119" i="37"/>
  <c r="M119" i="37"/>
  <c r="O118" i="37"/>
  <c r="M118" i="37"/>
  <c r="O117" i="37"/>
  <c r="M117" i="37"/>
  <c r="O116" i="37"/>
  <c r="M116" i="37"/>
  <c r="O115" i="37"/>
  <c r="M115" i="37"/>
  <c r="O114" i="37"/>
  <c r="M114" i="37"/>
  <c r="Q110" i="37"/>
  <c r="O110" i="37"/>
  <c r="M110" i="37"/>
  <c r="Q109" i="37"/>
  <c r="O109" i="37"/>
  <c r="M109" i="37"/>
  <c r="Q108" i="37"/>
  <c r="O108" i="37"/>
  <c r="M108" i="37"/>
  <c r="Q107" i="37"/>
  <c r="O107" i="37"/>
  <c r="M107" i="37"/>
  <c r="Q106" i="37"/>
  <c r="O106" i="37"/>
  <c r="M106" i="37"/>
  <c r="Q105" i="37"/>
  <c r="O105" i="37"/>
  <c r="M105" i="37"/>
  <c r="Q104" i="37"/>
  <c r="O104" i="37"/>
  <c r="M104" i="37"/>
  <c r="Q103" i="37"/>
  <c r="O103" i="37"/>
  <c r="M103" i="37"/>
  <c r="Q102" i="37"/>
  <c r="O102" i="37"/>
  <c r="M102" i="37"/>
  <c r="Q101" i="37"/>
  <c r="O101" i="37"/>
  <c r="M101" i="37"/>
  <c r="Q100" i="37"/>
  <c r="O100" i="37"/>
  <c r="M100" i="37"/>
  <c r="Q99" i="37"/>
  <c r="O99" i="37"/>
  <c r="M99" i="37"/>
  <c r="Q98" i="37"/>
  <c r="O98" i="37"/>
  <c r="M98" i="37"/>
  <c r="Q97" i="37"/>
  <c r="O97" i="37"/>
  <c r="M97" i="37"/>
  <c r="Q96" i="37"/>
  <c r="O96" i="37"/>
  <c r="M96" i="37"/>
  <c r="G96" i="37"/>
  <c r="W25" i="37"/>
  <c r="I96" i="37"/>
  <c r="U41" i="37"/>
  <c r="G97" i="37"/>
  <c r="W26" i="37"/>
  <c r="G98" i="37"/>
  <c r="W27" i="37"/>
  <c r="G99" i="37"/>
  <c r="W28" i="37"/>
  <c r="G100" i="37"/>
  <c r="W29" i="37"/>
  <c r="G101" i="37"/>
  <c r="W30" i="37"/>
  <c r="G102" i="37"/>
  <c r="W31" i="37"/>
  <c r="G103" i="37"/>
  <c r="W32" i="37"/>
  <c r="G104" i="37"/>
  <c r="W33" i="37"/>
  <c r="G105" i="37"/>
  <c r="W34" i="37"/>
  <c r="G106" i="37"/>
  <c r="W35" i="37"/>
  <c r="G107" i="37"/>
  <c r="W36" i="37"/>
  <c r="G108" i="37"/>
  <c r="W37" i="37"/>
  <c r="G109" i="37"/>
  <c r="W38" i="37"/>
  <c r="G110" i="37"/>
  <c r="W39" i="37"/>
  <c r="G114" i="37"/>
  <c r="I114" i="37"/>
  <c r="G115" i="37"/>
  <c r="G116" i="37"/>
  <c r="G117" i="37"/>
  <c r="G118" i="37"/>
  <c r="G119" i="37"/>
  <c r="G120" i="37"/>
  <c r="G121" i="37"/>
  <c r="G122" i="37"/>
  <c r="G123" i="37"/>
  <c r="G128" i="37"/>
  <c r="W73" i="37"/>
  <c r="I128" i="37"/>
  <c r="G129" i="37"/>
  <c r="W74" i="37"/>
  <c r="G130" i="37"/>
  <c r="W75" i="37"/>
  <c r="G131" i="37"/>
  <c r="W76" i="37"/>
  <c r="G132" i="37"/>
  <c r="W77" i="37"/>
  <c r="G133" i="37"/>
  <c r="W78" i="37"/>
  <c r="G134" i="37"/>
  <c r="W79" i="37"/>
  <c r="G135" i="37"/>
  <c r="W80" i="37"/>
  <c r="G136" i="37"/>
  <c r="W81" i="37"/>
  <c r="G137" i="37"/>
  <c r="W82" i="37"/>
  <c r="P44" i="36" a="1"/>
  <c r="P44" i="36" s="1"/>
  <c r="C55" i="46" s="1" a="1"/>
  <c r="C55" i="46" s="1"/>
  <c r="P43" i="36" a="1"/>
  <c r="P43" i="36" s="1"/>
  <c r="C54" i="46" s="1" a="1"/>
  <c r="C54" i="46" s="1"/>
  <c r="P42" i="36" a="1"/>
  <c r="P42" i="36" s="1"/>
  <c r="C53" i="46" s="1" a="1"/>
  <c r="C53" i="46" s="1"/>
  <c r="P41" i="36" a="1"/>
  <c r="P41" i="36" s="1"/>
  <c r="C52" i="46" s="1" a="1"/>
  <c r="C52" i="46" s="1"/>
  <c r="P40" i="36" a="1"/>
  <c r="P40" i="36" s="1"/>
  <c r="C51" i="46" s="1" a="1"/>
  <c r="C51" i="46" s="1"/>
  <c r="P39" i="36" a="1"/>
  <c r="P39" i="36" s="1"/>
  <c r="C87" i="37" s="1" a="1"/>
  <c r="C87" i="37" s="1"/>
  <c r="E83" i="36"/>
  <c r="C39" i="36" a="1"/>
  <c r="C39" i="36" s="1"/>
  <c r="P38" i="36" a="1"/>
  <c r="P38" i="36" s="1"/>
  <c r="C86" i="37" s="1" a="1"/>
  <c r="C86" i="37" s="1"/>
  <c r="E82" i="36"/>
  <c r="C38" i="36" a="1"/>
  <c r="C38" i="36" s="1"/>
  <c r="E81" i="36"/>
  <c r="C37" i="36" a="1"/>
  <c r="C37" i="36" s="1"/>
  <c r="E80" i="36"/>
  <c r="C36" i="36" a="1"/>
  <c r="C36" i="36" s="1"/>
  <c r="E79" i="36"/>
  <c r="C35" i="36" a="1"/>
  <c r="C35" i="36" s="1"/>
  <c r="E78" i="36"/>
  <c r="C34" i="36" a="1"/>
  <c r="C34" i="36" s="1"/>
  <c r="E77" i="36"/>
  <c r="C33" i="36" a="1"/>
  <c r="C33" i="36" s="1"/>
  <c r="E76" i="36"/>
  <c r="C32" i="36" a="1"/>
  <c r="C32" i="36" s="1"/>
  <c r="E75" i="36"/>
  <c r="C31" i="36" a="1"/>
  <c r="C31" i="36" s="1"/>
  <c r="E74" i="36"/>
  <c r="C30" i="36" a="1"/>
  <c r="C30" i="36" s="1"/>
  <c r="E73" i="36"/>
  <c r="C29" i="36" a="1"/>
  <c r="C29" i="36" s="1"/>
  <c r="E72" i="36"/>
  <c r="C28" i="36" a="1"/>
  <c r="C28" i="36" s="1"/>
  <c r="E71" i="36"/>
  <c r="C27" i="36" a="1"/>
  <c r="C27" i="36" s="1"/>
  <c r="E70" i="36"/>
  <c r="C26" i="36" a="1"/>
  <c r="C26" i="36" s="1"/>
  <c r="E69" i="36"/>
  <c r="C25" i="36" a="1"/>
  <c r="C25" i="36" s="1"/>
  <c r="I96" i="3"/>
  <c r="B25" i="21"/>
  <c r="B25" i="24"/>
  <c r="X2" i="16"/>
  <c r="C74" i="16" a="1"/>
  <c r="B30" i="21" a="1"/>
  <c r="C36" i="5" a="1"/>
  <c r="C28" i="5" a="1"/>
  <c r="B27" i="24" a="1"/>
  <c r="B34" i="21" a="1"/>
  <c r="C26" i="5" a="1"/>
  <c r="B28" i="24" a="1"/>
  <c r="C31" i="5" a="1"/>
  <c r="B31" i="21" a="1"/>
  <c r="C39" i="5" a="1"/>
  <c r="C35" i="5" a="1"/>
  <c r="C38" i="5" a="1"/>
  <c r="C30" i="5" a="1"/>
  <c r="B28" i="21" a="1"/>
  <c r="B31" i="24" a="1"/>
  <c r="B33" i="24" a="1"/>
  <c r="C29" i="5" a="1"/>
  <c r="B29" i="21" a="1"/>
  <c r="B30" i="24" a="1"/>
  <c r="C25" i="5" a="1"/>
  <c r="B26" i="21" a="1"/>
  <c r="B32" i="21" a="1"/>
  <c r="B32" i="24" a="1"/>
  <c r="C32" i="5" a="1"/>
  <c r="B33" i="21" a="1"/>
  <c r="C33" i="5" a="1"/>
  <c r="B26" i="24" a="1"/>
  <c r="C34" i="5" a="1"/>
  <c r="B29" i="24" a="1"/>
  <c r="B27" i="21" a="1"/>
  <c r="B34" i="24" a="1"/>
  <c r="C27" i="5" a="1"/>
  <c r="C37" i="5" a="1"/>
  <c r="S195" i="12" l="1" a="1"/>
  <c r="S195" i="12" s="1"/>
  <c r="S196" i="12" a="1"/>
  <c r="S196" i="12" s="1"/>
  <c r="S190" i="12" a="1"/>
  <c r="S190" i="12" s="1"/>
  <c r="V307" i="12"/>
  <c r="V306" i="12"/>
  <c r="V305" i="12"/>
  <c r="V304" i="12"/>
  <c r="V303" i="12"/>
  <c r="V302" i="12"/>
  <c r="V301" i="12"/>
  <c r="V300" i="12"/>
  <c r="V299" i="12"/>
  <c r="V298" i="12"/>
  <c r="V253" i="12"/>
  <c r="V252" i="12"/>
  <c r="V251" i="12"/>
  <c r="V250" i="12"/>
  <c r="V249" i="12"/>
  <c r="V248" i="12"/>
  <c r="V247" i="12"/>
  <c r="V246" i="12"/>
  <c r="V245" i="12"/>
  <c r="V244" i="12"/>
  <c r="V195" i="12"/>
  <c r="V194" i="12"/>
  <c r="V193" i="12"/>
  <c r="V192" i="12"/>
  <c r="V191" i="12"/>
  <c r="V199" i="12"/>
  <c r="V198" i="12"/>
  <c r="V197" i="12"/>
  <c r="V196" i="12"/>
  <c r="V190" i="12"/>
  <c r="B40" i="24"/>
  <c r="AO25" i="24"/>
  <c r="P119" i="12"/>
  <c r="D83" i="43" a="1"/>
  <c r="D83" i="43" s="1"/>
  <c r="R34" i="45" s="1" a="1"/>
  <c r="R34" i="45" s="1"/>
  <c r="E96" i="45" s="1"/>
  <c r="D82" i="43" a="1"/>
  <c r="D82" i="43" s="1"/>
  <c r="R33" i="45" s="1" a="1"/>
  <c r="R33" i="45" s="1"/>
  <c r="E95" i="45" s="1"/>
  <c r="D81" i="43" a="1"/>
  <c r="D81" i="43" s="1"/>
  <c r="R32" i="45" s="1" a="1"/>
  <c r="R32" i="45" s="1"/>
  <c r="E94" i="45" s="1"/>
  <c r="D80" i="43" a="1"/>
  <c r="D80" i="43" s="1"/>
  <c r="R31" i="45" s="1" a="1"/>
  <c r="R31" i="45" s="1"/>
  <c r="E93" i="45" s="1"/>
  <c r="D79" i="43" a="1"/>
  <c r="D79" i="43" s="1"/>
  <c r="R30" i="45" s="1" a="1"/>
  <c r="R30" i="45" s="1"/>
  <c r="E92" i="45" s="1"/>
  <c r="D78" i="43" a="1"/>
  <c r="D78" i="43" s="1"/>
  <c r="R29" i="45" s="1" a="1"/>
  <c r="R29" i="45" s="1"/>
  <c r="E91" i="45" s="1"/>
  <c r="D77" i="43" a="1"/>
  <c r="D77" i="43" s="1"/>
  <c r="R28" i="45" s="1" a="1"/>
  <c r="R28" i="45" s="1"/>
  <c r="E90" i="45" s="1"/>
  <c r="D76" i="43" a="1"/>
  <c r="D76" i="43" s="1"/>
  <c r="R27" i="45" s="1" a="1"/>
  <c r="R27" i="45" s="1"/>
  <c r="E89" i="45" s="1"/>
  <c r="D75" i="43" a="1"/>
  <c r="D75" i="43" s="1"/>
  <c r="R26" i="45" s="1" a="1"/>
  <c r="R26" i="45" s="1"/>
  <c r="E88" i="45" s="1"/>
  <c r="D74" i="43" a="1"/>
  <c r="D74" i="43" s="1"/>
  <c r="R25" i="45" s="1" a="1"/>
  <c r="R25" i="45" s="1"/>
  <c r="D83" i="42" a="1"/>
  <c r="D83" i="42" s="1"/>
  <c r="D82" i="42" a="1"/>
  <c r="D82" i="42" s="1"/>
  <c r="D81" i="42" a="1"/>
  <c r="D81" i="42" s="1"/>
  <c r="D80" i="42" a="1"/>
  <c r="D80" i="42" s="1"/>
  <c r="D79" i="42" a="1"/>
  <c r="D79" i="42" s="1"/>
  <c r="D78" i="42" a="1"/>
  <c r="D78" i="42" s="1"/>
  <c r="D77" i="42" a="1"/>
  <c r="D77" i="42" s="1"/>
  <c r="D76" i="42" a="1"/>
  <c r="D76" i="42" s="1"/>
  <c r="D75" i="42" a="1"/>
  <c r="D75" i="42" s="1"/>
  <c r="D74" i="42" a="1"/>
  <c r="D74" i="42" s="1"/>
  <c r="R25" i="44" s="1" a="1"/>
  <c r="R25" i="44" s="1"/>
  <c r="E87" i="44" s="1"/>
  <c r="W87" i="37"/>
  <c r="W86" i="37"/>
  <c r="W85" i="37"/>
  <c r="W84" i="37"/>
  <c r="W83" i="37"/>
  <c r="G162" i="12" a="1"/>
  <c r="G162" i="12" s="1"/>
  <c r="C114" i="46"/>
  <c r="B232" i="12" a="1"/>
  <c r="B232" i="12" s="1"/>
  <c r="C115" i="46"/>
  <c r="B233" i="12" a="1"/>
  <c r="B233" i="12" s="1"/>
  <c r="C116" i="46"/>
  <c r="B234" i="12" a="1"/>
  <c r="B234" i="12" s="1"/>
  <c r="C117" i="46"/>
  <c r="B235" i="12" a="1"/>
  <c r="B235" i="12" s="1"/>
  <c r="C118" i="46"/>
  <c r="B236" i="12" a="1"/>
  <c r="B236" i="12" s="1"/>
  <c r="P216" i="12"/>
  <c r="P232" i="12"/>
  <c r="P242" i="12" s="1"/>
  <c r="P244" i="12"/>
  <c r="E87" i="45"/>
  <c r="E73" i="47" a="1"/>
  <c r="E73" i="47" s="1"/>
  <c r="C69" i="36"/>
  <c r="C25" i="46" a="1"/>
  <c r="C25" i="46" s="1"/>
  <c r="C70" i="36"/>
  <c r="C26" i="46" a="1"/>
  <c r="C26" i="46" s="1"/>
  <c r="C71" i="36"/>
  <c r="C27" i="46" a="1"/>
  <c r="C27" i="46" s="1"/>
  <c r="C72" i="36"/>
  <c r="C28" i="46" a="1"/>
  <c r="C28" i="46" s="1"/>
  <c r="C73" i="36"/>
  <c r="C29" i="46" a="1"/>
  <c r="C29" i="46" s="1"/>
  <c r="C74" i="36"/>
  <c r="C30" i="46" a="1"/>
  <c r="C30" i="46" s="1"/>
  <c r="C75" i="36"/>
  <c r="C31" i="46" a="1"/>
  <c r="C31" i="46" s="1"/>
  <c r="C76" i="36"/>
  <c r="C32" i="46" a="1"/>
  <c r="C32" i="46" s="1"/>
  <c r="C77" i="36"/>
  <c r="C33" i="46" a="1"/>
  <c r="C33" i="46" s="1"/>
  <c r="C78" i="36"/>
  <c r="C34" i="46" a="1"/>
  <c r="C34" i="46" s="1"/>
  <c r="C79" i="36"/>
  <c r="C35" i="46" a="1"/>
  <c r="C35" i="46" s="1"/>
  <c r="C80" i="36"/>
  <c r="C36" i="46" a="1"/>
  <c r="C36" i="46" s="1"/>
  <c r="C81" i="36"/>
  <c r="C37" i="46" a="1"/>
  <c r="C37" i="46" s="1"/>
  <c r="C82" i="36"/>
  <c r="C38" i="46" a="1"/>
  <c r="C38" i="46" s="1"/>
  <c r="C83" i="36"/>
  <c r="C39" i="46" a="1"/>
  <c r="C39" i="46" s="1"/>
  <c r="C61" i="37" a="1"/>
  <c r="C61" i="37" s="1"/>
  <c r="C61" i="46" a="1"/>
  <c r="C61" i="46" s="1"/>
  <c r="C60" i="37" a="1"/>
  <c r="C60" i="37" s="1"/>
  <c r="C60" i="46" a="1"/>
  <c r="C60" i="46" s="1"/>
  <c r="C59" i="37" a="1"/>
  <c r="C59" i="37" s="1"/>
  <c r="C59" i="46" a="1"/>
  <c r="C59" i="46" s="1"/>
  <c r="C58" i="37" a="1"/>
  <c r="C58" i="37" s="1"/>
  <c r="C58" i="46" a="1"/>
  <c r="C58" i="46" s="1"/>
  <c r="C57" i="37" a="1"/>
  <c r="C57" i="37" s="1"/>
  <c r="C57" i="46" a="1"/>
  <c r="C57" i="46" s="1"/>
  <c r="C56" i="37" a="1"/>
  <c r="C56" i="37" s="1"/>
  <c r="C56" i="46" a="1"/>
  <c r="C56" i="46" s="1"/>
  <c r="E25" i="37" a="1"/>
  <c r="E25" i="37" s="1"/>
  <c r="E25" i="46" a="1"/>
  <c r="E25" i="46" s="1"/>
  <c r="E39" i="37" a="1"/>
  <c r="E39" i="37" s="1"/>
  <c r="E39" i="46" a="1"/>
  <c r="E39" i="46" s="1"/>
  <c r="E38" i="37" a="1"/>
  <c r="E38" i="37" s="1"/>
  <c r="E38" i="46" a="1"/>
  <c r="E38" i="46" s="1"/>
  <c r="E37" i="37" a="1"/>
  <c r="E37" i="37" s="1"/>
  <c r="E37" i="46" a="1"/>
  <c r="E37" i="46" s="1"/>
  <c r="E36" i="37" a="1"/>
  <c r="E36" i="37" s="1"/>
  <c r="E36" i="46" a="1"/>
  <c r="E36" i="46" s="1"/>
  <c r="E35" i="37" a="1"/>
  <c r="E35" i="37" s="1"/>
  <c r="E35" i="46" a="1"/>
  <c r="E35" i="46" s="1"/>
  <c r="E34" i="37" a="1"/>
  <c r="E34" i="37" s="1"/>
  <c r="E34" i="46" a="1"/>
  <c r="E34" i="46" s="1"/>
  <c r="E33" i="37" a="1"/>
  <c r="E33" i="37" s="1"/>
  <c r="E33" i="46" a="1"/>
  <c r="E33" i="46" s="1"/>
  <c r="E32" i="37" a="1"/>
  <c r="E32" i="37" s="1"/>
  <c r="E32" i="46" a="1"/>
  <c r="E32" i="46" s="1"/>
  <c r="E31" i="37" a="1"/>
  <c r="E31" i="37" s="1"/>
  <c r="E31" i="46" a="1"/>
  <c r="E31" i="46" s="1"/>
  <c r="E30" i="37" a="1"/>
  <c r="E30" i="37" s="1"/>
  <c r="E30" i="46" a="1"/>
  <c r="E30" i="46" s="1"/>
  <c r="E29" i="37" a="1"/>
  <c r="E29" i="37" s="1"/>
  <c r="E29" i="46" a="1"/>
  <c r="E29" i="46" s="1"/>
  <c r="E28" i="37" a="1"/>
  <c r="E28" i="37" s="1"/>
  <c r="E28" i="46" a="1"/>
  <c r="E28" i="46" s="1"/>
  <c r="E27" i="37" a="1"/>
  <c r="E27" i="37" s="1"/>
  <c r="E27" i="46" a="1"/>
  <c r="E27" i="46" s="1"/>
  <c r="E26" i="37" a="1"/>
  <c r="E26" i="37" s="1"/>
  <c r="E26" i="46" a="1"/>
  <c r="E26" i="46" s="1"/>
  <c r="E73" i="37" a="1"/>
  <c r="E73" i="37" s="1"/>
  <c r="E73" i="46" a="1"/>
  <c r="E73" i="46" s="1"/>
  <c r="E61" i="37" a="1"/>
  <c r="E61" i="37" s="1"/>
  <c r="E61" i="46" a="1"/>
  <c r="E61" i="46" s="1"/>
  <c r="E60" i="37" a="1"/>
  <c r="E60" i="37" s="1"/>
  <c r="E60" i="46" a="1"/>
  <c r="E60" i="46" s="1"/>
  <c r="E59" i="37" a="1"/>
  <c r="E59" i="37" s="1"/>
  <c r="E59" i="46" a="1"/>
  <c r="E59" i="46" s="1"/>
  <c r="E58" i="37" a="1"/>
  <c r="E58" i="37" s="1"/>
  <c r="E58" i="46" a="1"/>
  <c r="E58" i="46" s="1"/>
  <c r="E57" i="37" a="1"/>
  <c r="E57" i="37" s="1"/>
  <c r="E57" i="46" a="1"/>
  <c r="E57" i="46" s="1"/>
  <c r="E56" i="37" a="1"/>
  <c r="E56" i="37" s="1"/>
  <c r="E56" i="46" a="1"/>
  <c r="E56" i="46" s="1"/>
  <c r="E55" i="37" a="1"/>
  <c r="E55" i="37" s="1"/>
  <c r="E55" i="46" a="1"/>
  <c r="E55" i="46" s="1"/>
  <c r="E54" i="37" a="1"/>
  <c r="E54" i="37" s="1"/>
  <c r="E54" i="46" a="1"/>
  <c r="E54" i="46" s="1"/>
  <c r="E53" i="37" a="1"/>
  <c r="E53" i="37" s="1"/>
  <c r="E53" i="46" a="1"/>
  <c r="E53" i="46" s="1"/>
  <c r="E52" i="37" a="1"/>
  <c r="E52" i="37" s="1"/>
  <c r="E52" i="46" a="1"/>
  <c r="E52" i="46" s="1"/>
  <c r="E51" i="37" a="1"/>
  <c r="E51" i="37" s="1"/>
  <c r="E51" i="46" a="1"/>
  <c r="E51" i="46" s="1"/>
  <c r="R34" i="36" a="1"/>
  <c r="R34" i="36" s="1"/>
  <c r="R34" i="44" a="1"/>
  <c r="R34" i="44" s="1"/>
  <c r="R33" i="36" a="1"/>
  <c r="R33" i="36" s="1"/>
  <c r="R33" i="44" a="1"/>
  <c r="R33" i="44" s="1"/>
  <c r="R32" i="36" a="1"/>
  <c r="R32" i="36" s="1"/>
  <c r="R32" i="44" a="1"/>
  <c r="R32" i="44" s="1"/>
  <c r="R31" i="36" a="1"/>
  <c r="R31" i="36" s="1"/>
  <c r="R31" i="44" a="1"/>
  <c r="R31" i="44" s="1"/>
  <c r="R30" i="36" a="1"/>
  <c r="R30" i="36" s="1"/>
  <c r="R30" i="44" a="1"/>
  <c r="R30" i="44" s="1"/>
  <c r="R29" i="36" a="1"/>
  <c r="R29" i="36" s="1"/>
  <c r="R29" i="44" a="1"/>
  <c r="R29" i="44" s="1"/>
  <c r="R28" i="36" a="1"/>
  <c r="R28" i="36" s="1"/>
  <c r="R28" i="44" a="1"/>
  <c r="R28" i="44" s="1"/>
  <c r="R27" i="36" a="1"/>
  <c r="R27" i="36" s="1"/>
  <c r="R27" i="44" a="1"/>
  <c r="R27" i="44" s="1"/>
  <c r="R26" i="36" a="1"/>
  <c r="R26" i="36" s="1"/>
  <c r="R26" i="44" a="1"/>
  <c r="R26" i="44" s="1"/>
  <c r="J163" i="12" a="1"/>
  <c r="J163" i="12" s="1"/>
  <c r="J179" i="12" a="1"/>
  <c r="J179" i="12" s="1"/>
  <c r="J191" i="12" a="1"/>
  <c r="J191" i="12" s="1"/>
  <c r="G176" i="12" a="1"/>
  <c r="G176" i="12" s="1"/>
  <c r="G175" i="12" a="1"/>
  <c r="G175" i="12" s="1"/>
  <c r="G174" i="12" a="1"/>
  <c r="G174" i="12" s="1"/>
  <c r="G173" i="12" a="1"/>
  <c r="G173" i="12" s="1"/>
  <c r="G172" i="12" a="1"/>
  <c r="G172" i="12" s="1"/>
  <c r="G171" i="12" a="1"/>
  <c r="G171" i="12" s="1"/>
  <c r="G170" i="12" a="1"/>
  <c r="G170" i="12" s="1"/>
  <c r="G169" i="12" a="1"/>
  <c r="G169" i="12" s="1"/>
  <c r="G168" i="12" a="1"/>
  <c r="G168" i="12" s="1"/>
  <c r="G167" i="12" a="1"/>
  <c r="G167" i="12" s="1"/>
  <c r="G166" i="12" a="1"/>
  <c r="G166" i="12" s="1"/>
  <c r="G165" i="12" a="1"/>
  <c r="G165" i="12" s="1"/>
  <c r="G164" i="12" a="1"/>
  <c r="G164" i="12" s="1"/>
  <c r="G163" i="12" a="1"/>
  <c r="G163" i="12" s="1"/>
  <c r="G178" i="12" a="1"/>
  <c r="G178" i="12" s="1"/>
  <c r="G188" i="12" a="1"/>
  <c r="G188" i="12" s="1"/>
  <c r="G187" i="12" a="1"/>
  <c r="G187" i="12" s="1"/>
  <c r="G186" i="12" a="1"/>
  <c r="G186" i="12" s="1"/>
  <c r="G185" i="12" a="1"/>
  <c r="G185" i="12" s="1"/>
  <c r="G184" i="12" a="1"/>
  <c r="G184" i="12" s="1"/>
  <c r="G183" i="12" a="1"/>
  <c r="G183" i="12" s="1"/>
  <c r="G182" i="12" a="1"/>
  <c r="G182" i="12" s="1"/>
  <c r="G181" i="12" a="1"/>
  <c r="G181" i="12" s="1"/>
  <c r="G180" i="12" a="1"/>
  <c r="G180" i="12" s="1"/>
  <c r="G179" i="12" a="1"/>
  <c r="G179" i="12" s="1"/>
  <c r="G190" i="12" a="1"/>
  <c r="G190" i="12" s="1"/>
  <c r="G204" i="12" a="1"/>
  <c r="G204" i="12" s="1"/>
  <c r="G203" i="12" a="1"/>
  <c r="G203" i="12" s="1"/>
  <c r="G202" i="12" a="1"/>
  <c r="G202" i="12" s="1"/>
  <c r="G200" i="12" a="1"/>
  <c r="G200" i="12" s="1"/>
  <c r="G199" i="12" a="1"/>
  <c r="G199" i="12" s="1"/>
  <c r="G198" i="12" a="1"/>
  <c r="G198" i="12" s="1"/>
  <c r="G197" i="12" a="1"/>
  <c r="G197" i="12" s="1"/>
  <c r="G196" i="12" a="1"/>
  <c r="G196" i="12" s="1"/>
  <c r="G195" i="12" a="1"/>
  <c r="G195" i="12" s="1"/>
  <c r="G194" i="12" a="1"/>
  <c r="G194" i="12" s="1"/>
  <c r="G191" i="12" a="1"/>
  <c r="G191" i="12" s="1"/>
  <c r="G104" i="12" a="1"/>
  <c r="G104" i="12" s="1"/>
  <c r="G103" i="12" a="1"/>
  <c r="G103" i="12" s="1"/>
  <c r="G102" i="12" a="1"/>
  <c r="G102" i="12" s="1"/>
  <c r="G101" i="12" a="1"/>
  <c r="G101" i="12" s="1"/>
  <c r="G100" i="12" a="1"/>
  <c r="G100" i="12" s="1"/>
  <c r="G99" i="12" a="1"/>
  <c r="G99" i="12" s="1"/>
  <c r="G98" i="12" a="1"/>
  <c r="G98" i="12" s="1"/>
  <c r="G97" i="12" a="1"/>
  <c r="G97" i="12" s="1"/>
  <c r="G96" i="12" a="1"/>
  <c r="G96" i="12" s="1"/>
  <c r="G95" i="12" a="1"/>
  <c r="G95" i="12" s="1"/>
  <c r="G94" i="12" a="1"/>
  <c r="G94" i="12" s="1"/>
  <c r="G93" i="12" a="1"/>
  <c r="G93" i="12" s="1"/>
  <c r="G92" i="12" a="1"/>
  <c r="G92" i="12" s="1"/>
  <c r="G91" i="12" a="1"/>
  <c r="G91" i="12" s="1"/>
  <c r="G106" i="12" a="1"/>
  <c r="G106" i="12" s="1"/>
  <c r="G116" i="12" a="1"/>
  <c r="G116" i="12" s="1"/>
  <c r="G115" i="12" a="1"/>
  <c r="G115" i="12" s="1"/>
  <c r="G114" i="12" a="1"/>
  <c r="G114" i="12" s="1"/>
  <c r="G113" i="12" a="1"/>
  <c r="G113" i="12" s="1"/>
  <c r="G112" i="12" a="1"/>
  <c r="G112" i="12" s="1"/>
  <c r="G111" i="12" a="1"/>
  <c r="G111" i="12" s="1"/>
  <c r="G110" i="12" a="1"/>
  <c r="G110" i="12" s="1"/>
  <c r="G109" i="12" a="1"/>
  <c r="G109" i="12" s="1"/>
  <c r="G108" i="12" a="1"/>
  <c r="G108" i="12" s="1"/>
  <c r="G107" i="12" a="1"/>
  <c r="G107" i="12" s="1"/>
  <c r="G132" i="12" a="1"/>
  <c r="G132" i="12" s="1"/>
  <c r="G131" i="12" a="1"/>
  <c r="G131" i="12" s="1"/>
  <c r="G130" i="12" a="1"/>
  <c r="G130" i="12" s="1"/>
  <c r="G129" i="12" a="1"/>
  <c r="G129" i="12" s="1"/>
  <c r="G128" i="12" a="1"/>
  <c r="G128" i="12" s="1"/>
  <c r="G127" i="12" a="1"/>
  <c r="G127" i="12" s="1"/>
  <c r="G126" i="12" a="1"/>
  <c r="G126" i="12" s="1"/>
  <c r="G125" i="12" a="1"/>
  <c r="G125" i="12" s="1"/>
  <c r="G124" i="12" a="1"/>
  <c r="G124" i="12" s="1"/>
  <c r="G123" i="12" a="1"/>
  <c r="G123" i="12" s="1"/>
  <c r="G122" i="12" a="1"/>
  <c r="G122" i="12" s="1"/>
  <c r="G119" i="12" a="1"/>
  <c r="G119" i="12" s="1"/>
  <c r="N120" i="12" a="1"/>
  <c r="N120" i="12" s="1"/>
  <c r="N121" i="12" a="1"/>
  <c r="N121" i="12" s="1"/>
  <c r="J192" i="12" a="1"/>
  <c r="J192" i="12" s="1"/>
  <c r="J193" i="12" a="1"/>
  <c r="J193" i="12" s="1"/>
  <c r="G192" i="12" a="1"/>
  <c r="G192" i="12" s="1"/>
  <c r="G193" i="12" a="1"/>
  <c r="G193" i="12" s="1"/>
  <c r="J120" i="12" a="1"/>
  <c r="J120" i="12" s="1"/>
  <c r="J121" i="12" a="1"/>
  <c r="J121" i="12" s="1"/>
  <c r="G120" i="12" a="1"/>
  <c r="G120" i="12" s="1"/>
  <c r="G121" i="12" a="1"/>
  <c r="G121" i="12" s="1"/>
  <c r="G118" i="12" a="1"/>
  <c r="G118" i="12" s="1"/>
  <c r="P136" i="12" s="1"/>
  <c r="S41" i="3"/>
  <c r="G90" i="12" a="1"/>
  <c r="G90" i="12" s="1"/>
  <c r="I75" i="16" a="1"/>
  <c r="I75" i="16" s="1"/>
  <c r="I76" i="16" a="1"/>
  <c r="I76" i="16" s="1"/>
  <c r="I77" i="16" a="1"/>
  <c r="I77" i="16" s="1"/>
  <c r="I78" i="16" a="1"/>
  <c r="I78" i="16" s="1"/>
  <c r="I79" i="16" a="1"/>
  <c r="I79" i="16" s="1"/>
  <c r="I80" i="16" a="1"/>
  <c r="I80" i="16" s="1"/>
  <c r="I81" i="16" a="1"/>
  <c r="I81" i="16" s="1"/>
  <c r="I82" i="16" a="1"/>
  <c r="I82" i="16" s="1"/>
  <c r="I83" i="16" a="1"/>
  <c r="I83" i="16" s="1"/>
  <c r="I74" i="16" a="1"/>
  <c r="I74" i="16" s="1"/>
  <c r="G75" i="16" a="1"/>
  <c r="G75" i="16" s="1"/>
  <c r="G76" i="16" a="1"/>
  <c r="G76" i="16" s="1"/>
  <c r="G77" i="16" a="1"/>
  <c r="G77" i="16" s="1"/>
  <c r="G78" i="16" a="1"/>
  <c r="G78" i="16" s="1"/>
  <c r="G79" i="16" a="1"/>
  <c r="G79" i="16" s="1"/>
  <c r="G80" i="16" a="1"/>
  <c r="G80" i="16" s="1"/>
  <c r="G81" i="16" a="1"/>
  <c r="G81" i="16" s="1"/>
  <c r="G82" i="16" a="1"/>
  <c r="G82" i="16" s="1"/>
  <c r="G83" i="16" a="1"/>
  <c r="G83" i="16" s="1"/>
  <c r="G84" i="16" a="1"/>
  <c r="G84" i="16" s="1"/>
  <c r="G85" i="16" a="1"/>
  <c r="G85" i="16" s="1"/>
  <c r="G86" i="16" a="1"/>
  <c r="G86" i="16" s="1"/>
  <c r="G87" i="16" a="1"/>
  <c r="G87" i="16" s="1"/>
  <c r="G88" i="16" a="1"/>
  <c r="G88" i="16" s="1"/>
  <c r="G89" i="16" a="1"/>
  <c r="G89" i="16" s="1"/>
  <c r="G90" i="16" a="1"/>
  <c r="G90" i="16" s="1"/>
  <c r="G91" i="16" a="1"/>
  <c r="G91" i="16" s="1"/>
  <c r="G92" i="16" a="1"/>
  <c r="G92" i="16" s="1"/>
  <c r="G93" i="16" a="1"/>
  <c r="G93" i="16" s="1"/>
  <c r="G94" i="16" a="1"/>
  <c r="G94" i="16" s="1"/>
  <c r="G95" i="16" a="1"/>
  <c r="G95" i="16" s="1"/>
  <c r="G96" i="16" a="1"/>
  <c r="G96" i="16" s="1"/>
  <c r="G97" i="16" a="1"/>
  <c r="G97" i="16" s="1"/>
  <c r="G98" i="16" a="1"/>
  <c r="G98" i="16" s="1"/>
  <c r="G99" i="16" a="1"/>
  <c r="G99" i="16" s="1"/>
  <c r="E74" i="16" a="1"/>
  <c r="E74" i="16" s="1"/>
  <c r="R25" i="5" s="1" a="1"/>
  <c r="R25" i="5" s="1"/>
  <c r="E73" i="3" s="1" a="1"/>
  <c r="E73" i="3" s="1"/>
  <c r="E118" i="12" s="1" a="1"/>
  <c r="E118" i="12" s="1"/>
  <c r="E70" i="12" s="1"/>
  <c r="G74" i="16" a="1"/>
  <c r="G74" i="16" s="1"/>
  <c r="E75" i="16" a="1"/>
  <c r="E75" i="16" s="1"/>
  <c r="R26" i="5" s="1" a="1"/>
  <c r="R26" i="5" s="1"/>
  <c r="E74" i="3" s="1" a="1"/>
  <c r="E74" i="3" s="1"/>
  <c r="E119" i="12" s="1" a="1"/>
  <c r="E119" i="12" s="1"/>
  <c r="E76" i="16" a="1"/>
  <c r="E76" i="16" s="1"/>
  <c r="R27" i="5" s="1" a="1"/>
  <c r="R27" i="5" s="1"/>
  <c r="E75" i="3" s="1" a="1"/>
  <c r="E75" i="3" s="1"/>
  <c r="E77" i="16" a="1"/>
  <c r="E77" i="16" s="1"/>
  <c r="R28" i="5" s="1" a="1"/>
  <c r="R28" i="5" s="1"/>
  <c r="E76" i="3" s="1" a="1"/>
  <c r="E76" i="3" s="1"/>
  <c r="E78" i="16" a="1"/>
  <c r="E78" i="16" s="1"/>
  <c r="R29" i="5" s="1" a="1"/>
  <c r="R29" i="5" s="1"/>
  <c r="E77" i="3" s="1" a="1"/>
  <c r="E77" i="3" s="1"/>
  <c r="E122" i="12" s="1" a="1"/>
  <c r="E122" i="12" s="1"/>
  <c r="E79" i="16" a="1"/>
  <c r="E79" i="16" s="1"/>
  <c r="R30" i="5" s="1" a="1"/>
  <c r="R30" i="5" s="1"/>
  <c r="E78" i="3" s="1" a="1"/>
  <c r="E78" i="3" s="1"/>
  <c r="E123" i="12" s="1" a="1"/>
  <c r="E123" i="12" s="1"/>
  <c r="E80" i="16" a="1"/>
  <c r="E80" i="16" s="1"/>
  <c r="R31" i="5" s="1" a="1"/>
  <c r="R31" i="5" s="1"/>
  <c r="E79" i="3" s="1" a="1"/>
  <c r="E79" i="3" s="1"/>
  <c r="E124" i="12" s="1" a="1"/>
  <c r="E124" i="12" s="1"/>
  <c r="E81" i="16" a="1"/>
  <c r="E81" i="16" s="1"/>
  <c r="R32" i="5" s="1" a="1"/>
  <c r="R32" i="5" s="1"/>
  <c r="E80" i="3" s="1" a="1"/>
  <c r="E80" i="3" s="1"/>
  <c r="E125" i="12" s="1" a="1"/>
  <c r="E125" i="12" s="1"/>
  <c r="E82" i="16" a="1"/>
  <c r="E82" i="16" s="1"/>
  <c r="R33" i="5" s="1" a="1"/>
  <c r="R33" i="5" s="1"/>
  <c r="E81" i="3" s="1" a="1"/>
  <c r="E81" i="3" s="1"/>
  <c r="E126" i="12" s="1" a="1"/>
  <c r="E126" i="12" s="1"/>
  <c r="E83" i="16" a="1"/>
  <c r="E83" i="16" s="1"/>
  <c r="R34" i="5" s="1" a="1"/>
  <c r="R34" i="5" s="1"/>
  <c r="E82" i="3" s="1" a="1"/>
  <c r="E82" i="3" s="1"/>
  <c r="E127" i="12" s="1" a="1"/>
  <c r="E127" i="12" s="1"/>
  <c r="E84" i="16" a="1"/>
  <c r="E84" i="16" s="1"/>
  <c r="R35" i="5" s="1" a="1"/>
  <c r="R35" i="5" s="1"/>
  <c r="E83" i="3" s="1" a="1"/>
  <c r="E83" i="3" s="1"/>
  <c r="E128" i="12" s="1" a="1"/>
  <c r="E128" i="12" s="1"/>
  <c r="E85" i="16" a="1"/>
  <c r="E85" i="16" s="1"/>
  <c r="R36" i="5" s="1" a="1"/>
  <c r="R36" i="5" s="1"/>
  <c r="E84" i="3" s="1" a="1"/>
  <c r="E84" i="3" s="1"/>
  <c r="E129" i="12" s="1" a="1"/>
  <c r="E129" i="12" s="1"/>
  <c r="E86" i="16" a="1"/>
  <c r="E86" i="16" s="1"/>
  <c r="R37" i="5" s="1" a="1"/>
  <c r="R37" i="5" s="1"/>
  <c r="E85" i="3" s="1" a="1"/>
  <c r="E85" i="3" s="1"/>
  <c r="E130" i="12" s="1" a="1"/>
  <c r="E130" i="12" s="1"/>
  <c r="E87" i="16" a="1"/>
  <c r="E87" i="16" s="1"/>
  <c r="R38" i="5" s="1" a="1"/>
  <c r="R38" i="5" s="1"/>
  <c r="E86" i="3" s="1" a="1"/>
  <c r="E86" i="3" s="1"/>
  <c r="E131" i="12" s="1" a="1"/>
  <c r="E131" i="12" s="1"/>
  <c r="E88" i="16" a="1"/>
  <c r="E88" i="16" s="1"/>
  <c r="R39" i="5" s="1" a="1"/>
  <c r="R39" i="5" s="1"/>
  <c r="E87" i="3" s="1" a="1"/>
  <c r="E87" i="3" s="1"/>
  <c r="E132" i="12" s="1" a="1"/>
  <c r="E132" i="12" s="1"/>
  <c r="E89" i="16" a="1"/>
  <c r="E89" i="16" s="1"/>
  <c r="R40" i="5" s="1" a="1"/>
  <c r="R40" i="5" s="1"/>
  <c r="E51" i="3" s="1" a="1"/>
  <c r="E51" i="3" s="1"/>
  <c r="E106" i="12" s="1" a="1"/>
  <c r="E106" i="12" s="1"/>
  <c r="E90" i="16" a="1"/>
  <c r="E90" i="16" s="1"/>
  <c r="R41" i="5" s="1" a="1"/>
  <c r="R41" i="5" s="1"/>
  <c r="E52" i="3" s="1" a="1"/>
  <c r="E52" i="3" s="1"/>
  <c r="E107" i="12" s="1" a="1"/>
  <c r="E107" i="12" s="1"/>
  <c r="E91" i="16" a="1"/>
  <c r="E91" i="16" s="1"/>
  <c r="R42" i="5" s="1" a="1"/>
  <c r="R42" i="5" s="1"/>
  <c r="E53" i="3" s="1" a="1"/>
  <c r="E53" i="3" s="1"/>
  <c r="E108" i="12" s="1" a="1"/>
  <c r="E108" i="12" s="1"/>
  <c r="E92" i="16" a="1"/>
  <c r="E92" i="16" s="1"/>
  <c r="R43" i="5" s="1" a="1"/>
  <c r="R43" i="5" s="1"/>
  <c r="E54" i="3" s="1" a="1"/>
  <c r="E54" i="3" s="1"/>
  <c r="E109" i="12" s="1" a="1"/>
  <c r="E109" i="12" s="1"/>
  <c r="E93" i="16" a="1"/>
  <c r="E93" i="16" s="1"/>
  <c r="R44" i="5" s="1" a="1"/>
  <c r="R44" i="5" s="1"/>
  <c r="E55" i="3" s="1" a="1"/>
  <c r="E55" i="3" s="1"/>
  <c r="E110" i="12" s="1" a="1"/>
  <c r="E110" i="12" s="1"/>
  <c r="E94" i="16" a="1"/>
  <c r="E94" i="16" s="1"/>
  <c r="R45" i="5" s="1" a="1"/>
  <c r="R45" i="5" s="1"/>
  <c r="E56" i="3" s="1" a="1"/>
  <c r="E56" i="3" s="1"/>
  <c r="E111" i="12" s="1" a="1"/>
  <c r="E111" i="12" s="1"/>
  <c r="E95" i="16" a="1"/>
  <c r="E95" i="16" s="1"/>
  <c r="R46" i="5" s="1" a="1"/>
  <c r="R46" i="5" s="1"/>
  <c r="E57" i="3" s="1" a="1"/>
  <c r="E57" i="3" s="1"/>
  <c r="E112" i="12" s="1" a="1"/>
  <c r="E112" i="12" s="1"/>
  <c r="E96" i="16" a="1"/>
  <c r="E96" i="16" s="1"/>
  <c r="R47" i="5" s="1" a="1"/>
  <c r="R47" i="5" s="1"/>
  <c r="E58" i="3" s="1" a="1"/>
  <c r="E58" i="3" s="1"/>
  <c r="E113" i="12" s="1" a="1"/>
  <c r="E113" i="12" s="1"/>
  <c r="E97" i="16" a="1"/>
  <c r="E97" i="16" s="1"/>
  <c r="R48" i="5" s="1" a="1"/>
  <c r="R48" i="5" s="1"/>
  <c r="E59" i="3" s="1" a="1"/>
  <c r="E59" i="3" s="1"/>
  <c r="E114" i="12" s="1" a="1"/>
  <c r="E114" i="12" s="1"/>
  <c r="E98" i="16" a="1"/>
  <c r="E98" i="16" s="1"/>
  <c r="R49" i="5" s="1" a="1"/>
  <c r="R49" i="5" s="1"/>
  <c r="E60" i="3" s="1" a="1"/>
  <c r="E60" i="3" s="1"/>
  <c r="E115" i="12" s="1" a="1"/>
  <c r="E115" i="12" s="1"/>
  <c r="E99" i="16" a="1"/>
  <c r="E99" i="16" s="1"/>
  <c r="R50" i="5" s="1" a="1"/>
  <c r="R50" i="5" s="1"/>
  <c r="E61" i="3" s="1" a="1"/>
  <c r="E61" i="3" s="1"/>
  <c r="E116" i="12" s="1" a="1"/>
  <c r="E116" i="12" s="1"/>
  <c r="B203" i="12" a="1"/>
  <c r="B203" i="12" s="1"/>
  <c r="B204" i="12" a="1"/>
  <c r="B204" i="12" s="1"/>
  <c r="P203" i="12"/>
  <c r="P204" i="12"/>
  <c r="W60" i="3"/>
  <c r="U89" i="37"/>
  <c r="J201" i="12" s="1" a="1"/>
  <c r="J201" i="12" s="1"/>
  <c r="E124" i="37"/>
  <c r="C124" i="37"/>
  <c r="I124" i="37"/>
  <c r="G124" i="37"/>
  <c r="I124" i="3"/>
  <c r="W61" i="37"/>
  <c r="W89" i="37"/>
  <c r="S89" i="37"/>
  <c r="G201" i="12" s="1" a="1"/>
  <c r="G201" i="12" s="1"/>
  <c r="C100" i="36"/>
  <c r="E100" i="36"/>
  <c r="C101" i="36"/>
  <c r="E101" i="36"/>
  <c r="W51" i="37"/>
  <c r="W63" i="37" s="1"/>
  <c r="S63" i="37"/>
  <c r="E112" i="36"/>
  <c r="C112" i="36"/>
  <c r="E111" i="36"/>
  <c r="C111" i="36"/>
  <c r="E110" i="36"/>
  <c r="C110" i="36"/>
  <c r="E109" i="36"/>
  <c r="C109" i="36"/>
  <c r="E108" i="36"/>
  <c r="C108" i="36"/>
  <c r="E107" i="36"/>
  <c r="C107" i="36"/>
  <c r="C102" i="36"/>
  <c r="C51" i="37" a="1"/>
  <c r="C51" i="37" s="1"/>
  <c r="E102" i="36"/>
  <c r="C103" i="36"/>
  <c r="C52" i="37" a="1"/>
  <c r="C52" i="37" s="1"/>
  <c r="E103" i="36"/>
  <c r="C104" i="36"/>
  <c r="C53" i="37" a="1"/>
  <c r="C53" i="37" s="1"/>
  <c r="E104" i="36"/>
  <c r="C105" i="36"/>
  <c r="C54" i="37" a="1"/>
  <c r="C54" i="37" s="1"/>
  <c r="E105" i="36"/>
  <c r="C106" i="36"/>
  <c r="C55" i="37" a="1"/>
  <c r="C55" i="37" s="1"/>
  <c r="E106" i="36"/>
  <c r="W83" i="3"/>
  <c r="W84" i="3"/>
  <c r="W85" i="3"/>
  <c r="W86" i="3"/>
  <c r="W87" i="3"/>
  <c r="W61" i="3"/>
  <c r="G124" i="3"/>
  <c r="W51" i="3"/>
  <c r="W63" i="3" s="1"/>
  <c r="S63" i="3"/>
  <c r="C112" i="5"/>
  <c r="C61" i="3" a="1"/>
  <c r="C61" i="3" s="1"/>
  <c r="C111" i="5"/>
  <c r="C110" i="5"/>
  <c r="C109" i="5"/>
  <c r="C108" i="5"/>
  <c r="C107" i="5"/>
  <c r="C87" i="16" a="1"/>
  <c r="C87" i="16" s="1"/>
  <c r="C88" i="16" a="1"/>
  <c r="C88" i="16" s="1"/>
  <c r="M137" i="3"/>
  <c r="E96" i="37"/>
  <c r="W41" i="37"/>
  <c r="C74" i="16"/>
  <c r="P25" i="36" s="1" a="1"/>
  <c r="P25" i="36" s="1"/>
  <c r="B32" i="21"/>
  <c r="B29" i="21"/>
  <c r="B28" i="21"/>
  <c r="B31" i="21"/>
  <c r="B34" i="21"/>
  <c r="B30" i="21"/>
  <c r="B27" i="21"/>
  <c r="B33" i="21"/>
  <c r="B26" i="21"/>
  <c r="B29" i="24"/>
  <c r="B44" i="24" s="1"/>
  <c r="B28" i="24"/>
  <c r="B43" i="24" s="1"/>
  <c r="B27" i="24"/>
  <c r="B42" i="24" s="1"/>
  <c r="B34" i="24"/>
  <c r="B49" i="24" s="1"/>
  <c r="B26" i="24"/>
  <c r="B41" i="24" s="1"/>
  <c r="B33" i="24"/>
  <c r="B48" i="24" s="1"/>
  <c r="B32" i="24"/>
  <c r="B47" i="24" s="1"/>
  <c r="C25" i="5"/>
  <c r="C25" i="37" s="1" a="1"/>
  <c r="C25" i="37" s="1"/>
  <c r="B31" i="24"/>
  <c r="B46" i="24" s="1"/>
  <c r="B30" i="24"/>
  <c r="B45" i="24" s="1"/>
  <c r="AO28" i="24"/>
  <c r="G96" i="3"/>
  <c r="W33" i="3"/>
  <c r="W30" i="3"/>
  <c r="I117" i="3"/>
  <c r="I120" i="3"/>
  <c r="W36" i="3"/>
  <c r="W26" i="3"/>
  <c r="I116" i="3"/>
  <c r="W37" i="3"/>
  <c r="W32" i="3"/>
  <c r="W27" i="3"/>
  <c r="I119" i="3"/>
  <c r="W28" i="3"/>
  <c r="W35" i="3"/>
  <c r="I118" i="3"/>
  <c r="W38" i="3"/>
  <c r="W39" i="3"/>
  <c r="W34" i="3"/>
  <c r="W29" i="3"/>
  <c r="I122" i="3"/>
  <c r="W31" i="3"/>
  <c r="C35" i="5"/>
  <c r="C35" i="37" s="1" a="1"/>
  <c r="C35" i="37" s="1"/>
  <c r="C36" i="5"/>
  <c r="C36" i="37" s="1" a="1"/>
  <c r="C36" i="37" s="1"/>
  <c r="C34" i="5"/>
  <c r="C34" i="37" s="1" a="1"/>
  <c r="C34" i="37" s="1"/>
  <c r="C32" i="5"/>
  <c r="C32" i="37" s="1" a="1"/>
  <c r="C32" i="37" s="1"/>
  <c r="C30" i="5"/>
  <c r="C30" i="37" s="1" a="1"/>
  <c r="C30" i="37" s="1"/>
  <c r="C28" i="5"/>
  <c r="C28" i="37" s="1" a="1"/>
  <c r="C28" i="37" s="1"/>
  <c r="C26" i="5"/>
  <c r="C26" i="37" s="1" a="1"/>
  <c r="C26" i="37" s="1"/>
  <c r="C39" i="5"/>
  <c r="C39" i="37" s="1" a="1"/>
  <c r="C39" i="37" s="1"/>
  <c r="C37" i="5"/>
  <c r="C37" i="37" s="1" a="1"/>
  <c r="C37" i="37" s="1"/>
  <c r="C31" i="5"/>
  <c r="C31" i="37" s="1" a="1"/>
  <c r="C31" i="37" s="1"/>
  <c r="C33" i="5"/>
  <c r="C33" i="37" s="1" a="1"/>
  <c r="C33" i="37" s="1"/>
  <c r="C27" i="5"/>
  <c r="C27" i="37" s="1" a="1"/>
  <c r="C27" i="37" s="1"/>
  <c r="C29" i="5"/>
  <c r="C29" i="37" s="1" a="1"/>
  <c r="C29" i="37" s="1"/>
  <c r="C38" i="5"/>
  <c r="C38" i="37" s="1" a="1"/>
  <c r="C38" i="37" s="1"/>
  <c r="I123" i="3"/>
  <c r="O128" i="3"/>
  <c r="E109" i="37"/>
  <c r="E108" i="37"/>
  <c r="E107" i="37"/>
  <c r="E110" i="37"/>
  <c r="E106" i="37"/>
  <c r="E103" i="37"/>
  <c r="E100" i="37"/>
  <c r="E99" i="37"/>
  <c r="E102" i="37"/>
  <c r="E98" i="37"/>
  <c r="E105" i="37"/>
  <c r="E101" i="37"/>
  <c r="E104" i="37"/>
  <c r="E97" i="37"/>
  <c r="I100" i="3"/>
  <c r="C29" i="3" a="1"/>
  <c r="K37" i="3" a="1"/>
  <c r="K36" i="3" a="1"/>
  <c r="C34" i="3" a="1"/>
  <c r="C77" i="16" a="1"/>
  <c r="C35" i="3" a="1"/>
  <c r="K39" i="3" a="1"/>
  <c r="C37" i="3" a="1"/>
  <c r="K35" i="3" a="1"/>
  <c r="K38" i="3" a="1"/>
  <c r="C39" i="3" a="1"/>
  <c r="C82" i="16" a="1"/>
  <c r="C26" i="3" a="1"/>
  <c r="C31" i="3" a="1"/>
  <c r="C85" i="16" a="1"/>
  <c r="C27" i="3" a="1"/>
  <c r="C36" i="3" a="1"/>
  <c r="C80" i="16" a="1"/>
  <c r="C30" i="3" a="1"/>
  <c r="C28" i="3" a="1"/>
  <c r="C25" i="3" a="1"/>
  <c r="C75" i="16" a="1"/>
  <c r="C83" i="16" a="1"/>
  <c r="C76" i="16" a="1"/>
  <c r="C32" i="3" a="1"/>
  <c r="C78" i="16" a="1"/>
  <c r="C81" i="16" a="1"/>
  <c r="C79" i="16" a="1"/>
  <c r="C33" i="3" a="1"/>
  <c r="C84" i="16" a="1"/>
  <c r="C38" i="3" a="1"/>
  <c r="C86" i="16" a="1"/>
  <c r="G206" i="12" l="1"/>
  <c r="J206" i="12"/>
  <c r="P208" i="12"/>
  <c r="E57" i="12"/>
  <c r="G73" i="12"/>
  <c r="G60" i="12" s="1"/>
  <c r="G72" i="12"/>
  <c r="G59" i="12" s="1"/>
  <c r="G71" i="12"/>
  <c r="G58" i="12" s="1"/>
  <c r="G74" i="12"/>
  <c r="G61" i="12" s="1"/>
  <c r="G75" i="12"/>
  <c r="G62" i="12" s="1"/>
  <c r="G76" i="12"/>
  <c r="G63" i="12" s="1"/>
  <c r="G77" i="12"/>
  <c r="G64" i="12" s="1"/>
  <c r="G78" i="12"/>
  <c r="G65" i="12" s="1"/>
  <c r="G79" i="12"/>
  <c r="G66" i="12" s="1"/>
  <c r="E79" i="12"/>
  <c r="E78" i="12"/>
  <c r="E77" i="12"/>
  <c r="E76" i="12"/>
  <c r="E75" i="12"/>
  <c r="E74" i="12"/>
  <c r="E71" i="12"/>
  <c r="G134" i="12"/>
  <c r="G70" i="12"/>
  <c r="G57" i="12" s="1"/>
  <c r="U190" i="12"/>
  <c r="U121" i="12"/>
  <c r="U120" i="12"/>
  <c r="U119" i="12"/>
  <c r="U122" i="12"/>
  <c r="U123" i="12"/>
  <c r="U124" i="12"/>
  <c r="U125" i="12"/>
  <c r="U126" i="12"/>
  <c r="U127" i="12"/>
  <c r="S127" i="12"/>
  <c r="S126" i="12"/>
  <c r="S125" i="12"/>
  <c r="S124" i="12"/>
  <c r="S123" i="12"/>
  <c r="S122" i="12"/>
  <c r="S119" i="12"/>
  <c r="S118" i="12"/>
  <c r="M28" i="21" a="1"/>
  <c r="M28" i="21" s="1"/>
  <c r="M25" i="21" a="1"/>
  <c r="M25" i="21" s="1"/>
  <c r="U118" i="12"/>
  <c r="W118" i="12" s="1"/>
  <c r="M29" i="21" a="1"/>
  <c r="M29" i="21" s="1"/>
  <c r="M30" i="21" a="1"/>
  <c r="M30" i="21" s="1"/>
  <c r="M31" i="21" a="1"/>
  <c r="M31" i="21" s="1"/>
  <c r="M32" i="21" a="1"/>
  <c r="M32" i="21" s="1"/>
  <c r="M33" i="21" a="1"/>
  <c r="M33" i="21" s="1"/>
  <c r="M34" i="21" a="1"/>
  <c r="M34" i="21" s="1"/>
  <c r="M27" i="21" a="1"/>
  <c r="M27" i="21" s="1"/>
  <c r="M26" i="21" a="1"/>
  <c r="M26" i="21" s="1"/>
  <c r="P190" i="12"/>
  <c r="E128" i="47"/>
  <c r="E254" i="12" a="1"/>
  <c r="E254" i="12" s="1"/>
  <c r="E255" i="12" a="1"/>
  <c r="E255" i="12" s="1"/>
  <c r="E256" i="12" a="1"/>
  <c r="E256" i="12" s="1"/>
  <c r="E257" i="12" a="1"/>
  <c r="E257" i="12" s="1"/>
  <c r="E258" i="12" a="1"/>
  <c r="E258" i="12" s="1"/>
  <c r="E114" i="46"/>
  <c r="E232" i="12" a="1"/>
  <c r="E232" i="12" s="1"/>
  <c r="E115" i="46"/>
  <c r="E233" i="12" a="1"/>
  <c r="E233" i="12" s="1"/>
  <c r="E116" i="46"/>
  <c r="E234" i="12" a="1"/>
  <c r="E234" i="12" s="1"/>
  <c r="E117" i="46"/>
  <c r="E235" i="12" a="1"/>
  <c r="E235" i="12" s="1"/>
  <c r="E118" i="46"/>
  <c r="E236" i="12" a="1"/>
  <c r="E236" i="12" s="1"/>
  <c r="E119" i="46"/>
  <c r="E237" i="12" a="1"/>
  <c r="E237" i="12" s="1"/>
  <c r="E120" i="46"/>
  <c r="E238" i="12" a="1"/>
  <c r="E238" i="12" s="1"/>
  <c r="E121" i="46"/>
  <c r="E239" i="12" a="1"/>
  <c r="E239" i="12" s="1"/>
  <c r="E122" i="46"/>
  <c r="E240" i="12" a="1"/>
  <c r="E240" i="12" s="1"/>
  <c r="E123" i="46"/>
  <c r="E241" i="12" a="1"/>
  <c r="E241" i="12" s="1"/>
  <c r="E124" i="46"/>
  <c r="E242" i="12" a="1"/>
  <c r="E242" i="12" s="1"/>
  <c r="E128" i="46"/>
  <c r="E244" i="12" a="1"/>
  <c r="E244" i="12" s="1"/>
  <c r="E97" i="46"/>
  <c r="E217" i="12" a="1"/>
  <c r="E217" i="12" s="1"/>
  <c r="E98" i="46"/>
  <c r="E218" i="12" a="1"/>
  <c r="E218" i="12" s="1"/>
  <c r="E99" i="46"/>
  <c r="E219" i="12" a="1"/>
  <c r="E219" i="12" s="1"/>
  <c r="E100" i="46"/>
  <c r="E220" i="12" a="1"/>
  <c r="E220" i="12" s="1"/>
  <c r="E101" i="46"/>
  <c r="E221" i="12" a="1"/>
  <c r="E221" i="12" s="1"/>
  <c r="E102" i="46"/>
  <c r="E222" i="12" a="1"/>
  <c r="E222" i="12" s="1"/>
  <c r="E103" i="46"/>
  <c r="E223" i="12" a="1"/>
  <c r="E223" i="12" s="1"/>
  <c r="E104" i="46"/>
  <c r="E224" i="12" a="1"/>
  <c r="E224" i="12" s="1"/>
  <c r="E105" i="46"/>
  <c r="E225" i="12" a="1"/>
  <c r="E225" i="12" s="1"/>
  <c r="E106" i="46"/>
  <c r="E226" i="12" a="1"/>
  <c r="E226" i="12" s="1"/>
  <c r="E107" i="46"/>
  <c r="E227" i="12" a="1"/>
  <c r="E227" i="12" s="1"/>
  <c r="E108" i="46"/>
  <c r="E228" i="12" a="1"/>
  <c r="E228" i="12" s="1"/>
  <c r="E109" i="46"/>
  <c r="E229" i="12" a="1"/>
  <c r="E229" i="12" s="1"/>
  <c r="E110" i="46"/>
  <c r="E230" i="12" a="1"/>
  <c r="E230" i="12" s="1"/>
  <c r="E96" i="46"/>
  <c r="E216" i="12" a="1"/>
  <c r="E216" i="12" s="1"/>
  <c r="C119" i="46"/>
  <c r="B237" i="12" a="1"/>
  <c r="B237" i="12" s="1"/>
  <c r="C120" i="46"/>
  <c r="B238" i="12" a="1"/>
  <c r="B238" i="12" s="1"/>
  <c r="C121" i="46"/>
  <c r="B239" i="12" a="1"/>
  <c r="B239" i="12" s="1"/>
  <c r="C122" i="46"/>
  <c r="B240" i="12" a="1"/>
  <c r="B240" i="12" s="1"/>
  <c r="C123" i="46"/>
  <c r="B241" i="12" a="1"/>
  <c r="B241" i="12" s="1"/>
  <c r="C124" i="46"/>
  <c r="B242" i="12" a="1"/>
  <c r="B242" i="12" s="1"/>
  <c r="B258" i="12" a="1"/>
  <c r="B258" i="12" s="1"/>
  <c r="C110" i="46"/>
  <c r="B230" i="12" a="1"/>
  <c r="B230" i="12" s="1"/>
  <c r="B257" i="12" a="1"/>
  <c r="B257" i="12" s="1"/>
  <c r="C109" i="46"/>
  <c r="B229" i="12" a="1"/>
  <c r="B229" i="12" s="1"/>
  <c r="C108" i="46"/>
  <c r="B228" i="12" a="1"/>
  <c r="B228" i="12" s="1"/>
  <c r="C107" i="46"/>
  <c r="B227" i="12" a="1"/>
  <c r="B227" i="12" s="1"/>
  <c r="C106" i="46"/>
  <c r="B226" i="12" a="1"/>
  <c r="B226" i="12" s="1"/>
  <c r="C105" i="46"/>
  <c r="B225" i="12" a="1"/>
  <c r="B225" i="12" s="1"/>
  <c r="C104" i="46"/>
  <c r="B224" i="12" a="1"/>
  <c r="B224" i="12" s="1"/>
  <c r="C103" i="46"/>
  <c r="B223" i="12" a="1"/>
  <c r="B223" i="12" s="1"/>
  <c r="C102" i="46"/>
  <c r="B222" i="12" a="1"/>
  <c r="B222" i="12" s="1"/>
  <c r="C101" i="46"/>
  <c r="B221" i="12" a="1"/>
  <c r="B221" i="12" s="1"/>
  <c r="C100" i="46"/>
  <c r="B220" i="12" a="1"/>
  <c r="B220" i="12" s="1"/>
  <c r="C99" i="46"/>
  <c r="B219" i="12" a="1"/>
  <c r="B219" i="12" s="1"/>
  <c r="C98" i="46"/>
  <c r="B218" i="12" a="1"/>
  <c r="B218" i="12" s="1"/>
  <c r="C97" i="46"/>
  <c r="B217" i="12" a="1"/>
  <c r="B217" i="12" s="1"/>
  <c r="C96" i="46"/>
  <c r="B216" i="12" a="1"/>
  <c r="B216" i="12" s="1"/>
  <c r="C109" i="37"/>
  <c r="C100" i="37"/>
  <c r="C98" i="37"/>
  <c r="C104" i="37"/>
  <c r="C102" i="37"/>
  <c r="C108" i="37"/>
  <c r="C110" i="37"/>
  <c r="C97" i="37"/>
  <c r="C99" i="37"/>
  <c r="C101" i="37"/>
  <c r="C103" i="37"/>
  <c r="C105" i="37"/>
  <c r="C107" i="37"/>
  <c r="C106" i="37"/>
  <c r="C96" i="37"/>
  <c r="E200" i="12" a="1"/>
  <c r="E200" i="12" s="1"/>
  <c r="E201" i="12" a="1"/>
  <c r="E201" i="12" s="1"/>
  <c r="E202" i="12" a="1"/>
  <c r="E202" i="12" s="1"/>
  <c r="E178" i="12" a="1"/>
  <c r="E178" i="12" s="1"/>
  <c r="E179" i="12" a="1"/>
  <c r="E179" i="12" s="1"/>
  <c r="E180" i="12" a="1"/>
  <c r="E180" i="12" s="1"/>
  <c r="E181" i="12" a="1"/>
  <c r="E181" i="12" s="1"/>
  <c r="E182" i="12" a="1"/>
  <c r="E182" i="12" s="1"/>
  <c r="E183" i="12" a="1"/>
  <c r="E183" i="12" s="1"/>
  <c r="E184" i="12" a="1"/>
  <c r="E184" i="12" s="1"/>
  <c r="E185" i="12" a="1"/>
  <c r="E185" i="12" s="1"/>
  <c r="E186" i="12" a="1"/>
  <c r="E186" i="12" s="1"/>
  <c r="E187" i="12" a="1"/>
  <c r="E187" i="12" s="1"/>
  <c r="E188" i="12" a="1"/>
  <c r="E188" i="12" s="1"/>
  <c r="E190" i="12" a="1"/>
  <c r="E190" i="12" s="1"/>
  <c r="E163" i="12" a="1"/>
  <c r="E163" i="12" s="1"/>
  <c r="E164" i="12" a="1"/>
  <c r="E164" i="12" s="1"/>
  <c r="E165" i="12" a="1"/>
  <c r="E165" i="12" s="1"/>
  <c r="E166" i="12" a="1"/>
  <c r="E166" i="12" s="1"/>
  <c r="E167" i="12" a="1"/>
  <c r="E167" i="12" s="1"/>
  <c r="E168" i="12" a="1"/>
  <c r="E168" i="12" s="1"/>
  <c r="E169" i="12" a="1"/>
  <c r="E169" i="12" s="1"/>
  <c r="E170" i="12" a="1"/>
  <c r="E170" i="12" s="1"/>
  <c r="E171" i="12" a="1"/>
  <c r="E171" i="12" s="1"/>
  <c r="E172" i="12" a="1"/>
  <c r="E172" i="12" s="1"/>
  <c r="E173" i="12" a="1"/>
  <c r="E173" i="12" s="1"/>
  <c r="E174" i="12" a="1"/>
  <c r="E174" i="12" s="1"/>
  <c r="E175" i="12" a="1"/>
  <c r="E175" i="12" s="1"/>
  <c r="E176" i="12" a="1"/>
  <c r="E176" i="12" s="1"/>
  <c r="E162" i="12" a="1"/>
  <c r="E162" i="12" s="1"/>
  <c r="P246" i="12"/>
  <c r="P247" i="12"/>
  <c r="E88" i="44"/>
  <c r="E74" i="47" a="1"/>
  <c r="E74" i="47" s="1"/>
  <c r="E89" i="44"/>
  <c r="E75" i="47" a="1"/>
  <c r="E75" i="47" s="1"/>
  <c r="E90" i="44"/>
  <c r="E76" i="47" a="1"/>
  <c r="E76" i="47" s="1"/>
  <c r="E131" i="47" s="1"/>
  <c r="E91" i="44"/>
  <c r="E77" i="47" a="1"/>
  <c r="E77" i="47" s="1"/>
  <c r="E298" i="12" s="1" a="1"/>
  <c r="E298" i="12" s="1"/>
  <c r="E92" i="44"/>
  <c r="E78" i="47" a="1"/>
  <c r="E78" i="47" s="1"/>
  <c r="E93" i="44"/>
  <c r="E79" i="47" a="1"/>
  <c r="E79" i="47" s="1"/>
  <c r="E94" i="44"/>
  <c r="E80" i="47" a="1"/>
  <c r="E80" i="47" s="1"/>
  <c r="E95" i="44"/>
  <c r="E81" i="47" a="1"/>
  <c r="E81" i="47" s="1"/>
  <c r="E96" i="44"/>
  <c r="E82" i="47" a="1"/>
  <c r="E82" i="47" s="1"/>
  <c r="C87" i="36"/>
  <c r="C73" i="46" a="1"/>
  <c r="C73" i="46" s="1"/>
  <c r="E74" i="37" a="1"/>
  <c r="E74" i="37" s="1"/>
  <c r="E74" i="46" a="1"/>
  <c r="E74" i="46" s="1"/>
  <c r="E75" i="37" a="1"/>
  <c r="E75" i="37" s="1"/>
  <c r="E75" i="46" a="1"/>
  <c r="E75" i="46" s="1"/>
  <c r="E76" i="37" a="1"/>
  <c r="E76" i="37" s="1"/>
  <c r="E76" i="46" a="1"/>
  <c r="E76" i="46" s="1"/>
  <c r="E131" i="46" s="1"/>
  <c r="E77" i="37" a="1"/>
  <c r="E77" i="37" s="1"/>
  <c r="E77" i="46" a="1"/>
  <c r="E77" i="46" s="1"/>
  <c r="E78" i="37" a="1"/>
  <c r="E78" i="37" s="1"/>
  <c r="E78" i="46" a="1"/>
  <c r="E78" i="46" s="1"/>
  <c r="E79" i="37" a="1"/>
  <c r="E79" i="37" s="1"/>
  <c r="E79" i="46" a="1"/>
  <c r="E79" i="46" s="1"/>
  <c r="E80" i="37" a="1"/>
  <c r="E80" i="37" s="1"/>
  <c r="E80" i="46" a="1"/>
  <c r="E80" i="46" s="1"/>
  <c r="E81" i="37" a="1"/>
  <c r="E81" i="37" s="1"/>
  <c r="E81" i="46" a="1"/>
  <c r="E81" i="46" s="1"/>
  <c r="E82" i="37" a="1"/>
  <c r="E82" i="37" s="1"/>
  <c r="E82" i="46" a="1"/>
  <c r="E82" i="46" s="1"/>
  <c r="E203" i="12" a="1"/>
  <c r="E203" i="12" s="1"/>
  <c r="E204" i="12" a="1"/>
  <c r="E204" i="12" s="1"/>
  <c r="P179" i="12"/>
  <c r="E120" i="12" a="1"/>
  <c r="E120" i="12" s="1"/>
  <c r="E121" i="12" a="1"/>
  <c r="E121" i="12" s="1"/>
  <c r="B188" i="12" a="1"/>
  <c r="B188" i="12" s="1"/>
  <c r="C124" i="3"/>
  <c r="U89" i="3"/>
  <c r="E98" i="36"/>
  <c r="E112" i="5"/>
  <c r="E111" i="5"/>
  <c r="E110" i="5"/>
  <c r="E109" i="5"/>
  <c r="E108" i="5"/>
  <c r="E107" i="5"/>
  <c r="P43" i="5" a="1"/>
  <c r="P43" i="5" s="1"/>
  <c r="P42" i="5" a="1"/>
  <c r="P42" i="5" s="1"/>
  <c r="P44" i="5" a="1"/>
  <c r="P44" i="5" s="1"/>
  <c r="G120" i="3"/>
  <c r="C104" i="5"/>
  <c r="C106" i="5"/>
  <c r="C69" i="5"/>
  <c r="C105" i="5"/>
  <c r="AO27" i="24"/>
  <c r="AO26" i="24"/>
  <c r="O98" i="3"/>
  <c r="C82" i="16"/>
  <c r="P33" i="36" s="1" a="1"/>
  <c r="P33" i="36" s="1"/>
  <c r="E91" i="36"/>
  <c r="M96" i="3"/>
  <c r="C81" i="16"/>
  <c r="P32" i="36" s="1" a="1"/>
  <c r="P32" i="36" s="1"/>
  <c r="E90" i="36"/>
  <c r="C80" i="16"/>
  <c r="P31" i="36" s="1" a="1"/>
  <c r="P31" i="36" s="1"/>
  <c r="E89" i="36"/>
  <c r="E87" i="36"/>
  <c r="C79" i="16"/>
  <c r="P30" i="36" s="1" a="1"/>
  <c r="P30" i="36" s="1"/>
  <c r="E96" i="36"/>
  <c r="E88" i="36"/>
  <c r="C86" i="16"/>
  <c r="P37" i="36" s="1" a="1"/>
  <c r="P37" i="36" s="1"/>
  <c r="C85" i="37" s="1" a="1"/>
  <c r="C85" i="37" s="1"/>
  <c r="C78" i="16"/>
  <c r="P29" i="36" s="1" a="1"/>
  <c r="P29" i="36" s="1"/>
  <c r="E95" i="36"/>
  <c r="C25" i="3"/>
  <c r="C96" i="3" s="1"/>
  <c r="C85" i="16"/>
  <c r="P36" i="36" s="1" a="1"/>
  <c r="P36" i="36" s="1"/>
  <c r="C84" i="37" s="1" a="1"/>
  <c r="C84" i="37" s="1"/>
  <c r="C77" i="16"/>
  <c r="P28" i="36" s="1" a="1"/>
  <c r="P28" i="36" s="1"/>
  <c r="E94" i="36"/>
  <c r="C84" i="16"/>
  <c r="P35" i="36" s="1" a="1"/>
  <c r="P35" i="36" s="1"/>
  <c r="C83" i="37" s="1" a="1"/>
  <c r="C83" i="37" s="1"/>
  <c r="C76" i="16"/>
  <c r="P27" i="36" s="1" a="1"/>
  <c r="P27" i="36" s="1"/>
  <c r="E93" i="36"/>
  <c r="Q96" i="3"/>
  <c r="C83" i="16"/>
  <c r="P34" i="36" s="1" a="1"/>
  <c r="P34" i="36" s="1"/>
  <c r="C75" i="16"/>
  <c r="P26" i="36" s="1" a="1"/>
  <c r="P26" i="36" s="1"/>
  <c r="E92" i="36"/>
  <c r="O96" i="3"/>
  <c r="I115" i="3"/>
  <c r="I121" i="3"/>
  <c r="I103" i="3"/>
  <c r="I135" i="3"/>
  <c r="I131" i="3"/>
  <c r="I132" i="3"/>
  <c r="I130" i="3"/>
  <c r="I136" i="3"/>
  <c r="I129" i="3"/>
  <c r="I114" i="3"/>
  <c r="I98" i="3"/>
  <c r="I99" i="3"/>
  <c r="I134" i="3"/>
  <c r="I101" i="3"/>
  <c r="I106" i="3"/>
  <c r="I102" i="3"/>
  <c r="I108" i="3"/>
  <c r="I133" i="3"/>
  <c r="I109" i="3"/>
  <c r="I107" i="3"/>
  <c r="I137" i="3"/>
  <c r="I128" i="3"/>
  <c r="I104" i="3"/>
  <c r="G104" i="3"/>
  <c r="G101" i="3"/>
  <c r="P162" i="12"/>
  <c r="G102" i="3"/>
  <c r="G100" i="3"/>
  <c r="G106" i="3"/>
  <c r="G108" i="3"/>
  <c r="G105" i="3"/>
  <c r="G110" i="3"/>
  <c r="G99" i="3"/>
  <c r="G107" i="3"/>
  <c r="G109" i="3"/>
  <c r="G97" i="3"/>
  <c r="G98" i="3"/>
  <c r="G103" i="3"/>
  <c r="C39" i="3"/>
  <c r="C26" i="3"/>
  <c r="C38" i="3"/>
  <c r="C28" i="3"/>
  <c r="C29" i="3"/>
  <c r="C30" i="3"/>
  <c r="C27" i="3"/>
  <c r="C32" i="3"/>
  <c r="C33" i="3"/>
  <c r="C34" i="3"/>
  <c r="C31" i="3"/>
  <c r="C36" i="3"/>
  <c r="C37" i="3"/>
  <c r="C35" i="3"/>
  <c r="C83" i="5"/>
  <c r="C70" i="5"/>
  <c r="C82" i="5"/>
  <c r="C72" i="5"/>
  <c r="C73" i="5"/>
  <c r="C74" i="5"/>
  <c r="C71" i="5"/>
  <c r="C76" i="5"/>
  <c r="C77" i="5"/>
  <c r="C78" i="5"/>
  <c r="C75" i="5"/>
  <c r="C80" i="5"/>
  <c r="C81" i="5"/>
  <c r="C79" i="5"/>
  <c r="W74" i="3"/>
  <c r="W80" i="3"/>
  <c r="W77" i="3"/>
  <c r="W79" i="3"/>
  <c r="W78" i="3"/>
  <c r="W81" i="3"/>
  <c r="W82" i="3"/>
  <c r="W75" i="3"/>
  <c r="W76" i="3"/>
  <c r="E77" i="5"/>
  <c r="E79" i="5"/>
  <c r="E74" i="5"/>
  <c r="E83" i="5"/>
  <c r="E78" i="5"/>
  <c r="E80" i="5"/>
  <c r="E71" i="5"/>
  <c r="E81" i="5"/>
  <c r="E75" i="5"/>
  <c r="E82" i="5"/>
  <c r="E72" i="5"/>
  <c r="E73" i="5"/>
  <c r="E70" i="5"/>
  <c r="E76" i="5"/>
  <c r="O114" i="3"/>
  <c r="M134" i="3"/>
  <c r="M130" i="3"/>
  <c r="M131" i="3"/>
  <c r="M135" i="3"/>
  <c r="M133" i="3"/>
  <c r="M132" i="3"/>
  <c r="M129" i="3"/>
  <c r="M136" i="3"/>
  <c r="M114" i="3"/>
  <c r="K37" i="3"/>
  <c r="K38" i="3"/>
  <c r="K35" i="3"/>
  <c r="K39" i="3"/>
  <c r="K36" i="3"/>
  <c r="O99" i="3"/>
  <c r="O110" i="3"/>
  <c r="O106" i="3"/>
  <c r="O97" i="3"/>
  <c r="O108" i="3"/>
  <c r="O102" i="3"/>
  <c r="O100" i="3"/>
  <c r="O109" i="3"/>
  <c r="O107" i="3"/>
  <c r="O105" i="3"/>
  <c r="O104" i="3"/>
  <c r="O103" i="3"/>
  <c r="O101" i="3"/>
  <c r="O136" i="3"/>
  <c r="O132" i="3"/>
  <c r="O135" i="3"/>
  <c r="O131" i="3"/>
  <c r="O134" i="3"/>
  <c r="O130" i="3"/>
  <c r="O137" i="3"/>
  <c r="O133" i="3"/>
  <c r="O129" i="3"/>
  <c r="I97" i="3"/>
  <c r="I105" i="3"/>
  <c r="I110" i="3"/>
  <c r="B162" i="12" a="1"/>
  <c r="B90" i="12" a="1"/>
  <c r="B171" i="12" a="1"/>
  <c r="B172" i="12" a="1"/>
  <c r="P26" i="5" a="1"/>
  <c r="P31" i="5" a="1"/>
  <c r="B173" i="12" a="1"/>
  <c r="P40" i="5" a="1"/>
  <c r="B176" i="12" a="1"/>
  <c r="B165" i="12" a="1"/>
  <c r="P28" i="5" a="1"/>
  <c r="P30" i="5" a="1"/>
  <c r="B169" i="12" a="1"/>
  <c r="B167" i="12" a="1"/>
  <c r="P29" i="5" a="1"/>
  <c r="P27" i="5" a="1"/>
  <c r="P33" i="5" a="1"/>
  <c r="B174" i="12" a="1"/>
  <c r="P35" i="5" a="1"/>
  <c r="P25" i="5" a="1"/>
  <c r="P34" i="5" a="1"/>
  <c r="B168" i="12" a="1"/>
  <c r="B166" i="12" a="1"/>
  <c r="B164" i="12" a="1"/>
  <c r="B170" i="12" a="1"/>
  <c r="P36" i="5" a="1"/>
  <c r="B163" i="12" a="1"/>
  <c r="B175" i="12" a="1"/>
  <c r="P32" i="5" a="1"/>
  <c r="P37" i="5" a="1"/>
  <c r="P260" i="12" l="1"/>
  <c r="E58" i="12"/>
  <c r="E61" i="12"/>
  <c r="E62" i="12"/>
  <c r="E63" i="12"/>
  <c r="E64" i="12"/>
  <c r="E65" i="12"/>
  <c r="E66" i="12"/>
  <c r="E73" i="12"/>
  <c r="E72" i="12"/>
  <c r="U307" i="12"/>
  <c r="X307" i="12" s="1"/>
  <c r="U306" i="12"/>
  <c r="X306" i="12" s="1"/>
  <c r="U305" i="12"/>
  <c r="X305" i="12" s="1"/>
  <c r="U304" i="12"/>
  <c r="U303" i="12"/>
  <c r="X303" i="12" s="1"/>
  <c r="U302" i="12"/>
  <c r="X302" i="12" s="1"/>
  <c r="U301" i="12"/>
  <c r="X301" i="12" s="1"/>
  <c r="U300" i="12"/>
  <c r="X300" i="12" s="1"/>
  <c r="U299" i="12"/>
  <c r="X299" i="12" s="1"/>
  <c r="U298" i="12"/>
  <c r="X298" i="12" s="1"/>
  <c r="U244" i="12"/>
  <c r="X244" i="12" s="1"/>
  <c r="U253" i="12"/>
  <c r="X253" i="12" s="1"/>
  <c r="U252" i="12"/>
  <c r="X252" i="12" s="1"/>
  <c r="U251" i="12"/>
  <c r="X251" i="12" s="1"/>
  <c r="U250" i="12"/>
  <c r="X250" i="12" s="1"/>
  <c r="U249" i="12"/>
  <c r="X249" i="12" s="1"/>
  <c r="U248" i="12"/>
  <c r="X248" i="12" s="1"/>
  <c r="U247" i="12"/>
  <c r="X247" i="12" s="1"/>
  <c r="U246" i="12"/>
  <c r="X246" i="12" s="1"/>
  <c r="U245" i="12"/>
  <c r="X245" i="12" s="1"/>
  <c r="U195" i="12"/>
  <c r="U194" i="12"/>
  <c r="U193" i="12"/>
  <c r="U192" i="12"/>
  <c r="U191" i="12"/>
  <c r="U199" i="12"/>
  <c r="U198" i="12"/>
  <c r="U197" i="12"/>
  <c r="U196" i="12"/>
  <c r="S121" i="12"/>
  <c r="S120" i="12"/>
  <c r="X190" i="12"/>
  <c r="W299" i="12"/>
  <c r="Y299" i="12" s="1"/>
  <c r="W300" i="12"/>
  <c r="Y300" i="12" s="1"/>
  <c r="W301" i="12"/>
  <c r="Y301" i="12" s="1"/>
  <c r="W302" i="12"/>
  <c r="Y302" i="12" s="1"/>
  <c r="W303" i="12"/>
  <c r="Y303" i="12" s="1"/>
  <c r="W305" i="12"/>
  <c r="Y305" i="12" s="1"/>
  <c r="W306" i="12"/>
  <c r="Y306" i="12" s="1"/>
  <c r="W307" i="12"/>
  <c r="Y307" i="12" s="1"/>
  <c r="X199" i="12"/>
  <c r="X198" i="12"/>
  <c r="X197" i="12"/>
  <c r="X196" i="12"/>
  <c r="X195" i="12"/>
  <c r="X194" i="12"/>
  <c r="X193" i="12"/>
  <c r="X192" i="12"/>
  <c r="X191" i="12"/>
  <c r="X206" i="12" s="1"/>
  <c r="W253" i="12"/>
  <c r="Y253" i="12" s="1"/>
  <c r="W252" i="12"/>
  <c r="Y252" i="12" s="1"/>
  <c r="W251" i="12"/>
  <c r="Y251" i="12" s="1"/>
  <c r="W250" i="12"/>
  <c r="Y250" i="12" s="1"/>
  <c r="W249" i="12"/>
  <c r="Y249" i="12" s="1"/>
  <c r="W248" i="12"/>
  <c r="Y248" i="12" s="1"/>
  <c r="W247" i="12"/>
  <c r="Y247" i="12" s="1"/>
  <c r="W246" i="12"/>
  <c r="Y246" i="12" s="1"/>
  <c r="W245" i="12"/>
  <c r="Y245" i="12" s="1"/>
  <c r="W244" i="12"/>
  <c r="Y244" i="12" s="1"/>
  <c r="E137" i="47"/>
  <c r="E307" i="12" a="1"/>
  <c r="E307" i="12" s="1"/>
  <c r="E136" i="47"/>
  <c r="E306" i="12" a="1"/>
  <c r="E306" i="12" s="1"/>
  <c r="E135" i="47"/>
  <c r="E305" i="12" a="1"/>
  <c r="E305" i="12" s="1"/>
  <c r="E134" i="47"/>
  <c r="E304" i="12" a="1"/>
  <c r="E304" i="12" s="1"/>
  <c r="E133" i="47"/>
  <c r="E303" i="12" a="1"/>
  <c r="E303" i="12" s="1"/>
  <c r="E132" i="47"/>
  <c r="E302" i="12" a="1"/>
  <c r="E302" i="12" s="1"/>
  <c r="E130" i="47"/>
  <c r="E301" i="12" a="1"/>
  <c r="E301" i="12" s="1"/>
  <c r="E300" i="12" a="1"/>
  <c r="E300" i="12" s="1"/>
  <c r="E129" i="47"/>
  <c r="E299" i="12" a="1"/>
  <c r="E299" i="12" s="1"/>
  <c r="E137" i="46"/>
  <c r="E253" i="12" a="1"/>
  <c r="E253" i="12" s="1"/>
  <c r="E136" i="46"/>
  <c r="E252" i="12" a="1"/>
  <c r="E252" i="12" s="1"/>
  <c r="E135" i="46"/>
  <c r="E251" i="12" a="1"/>
  <c r="E251" i="12" s="1"/>
  <c r="E134" i="46"/>
  <c r="E250" i="12" a="1"/>
  <c r="E250" i="12" s="1"/>
  <c r="E133" i="46"/>
  <c r="E249" i="12" a="1"/>
  <c r="E249" i="12" s="1"/>
  <c r="E132" i="46"/>
  <c r="E248" i="12" a="1"/>
  <c r="E248" i="12" s="1"/>
  <c r="E130" i="46"/>
  <c r="E247" i="12" a="1"/>
  <c r="E247" i="12" s="1"/>
  <c r="E246" i="12" a="1"/>
  <c r="E246" i="12" s="1"/>
  <c r="E129" i="46"/>
  <c r="E245" i="12" a="1"/>
  <c r="E245" i="12" s="1"/>
  <c r="C128" i="46"/>
  <c r="B244" i="12" a="1"/>
  <c r="B244" i="12" s="1"/>
  <c r="E199" i="12" a="1"/>
  <c r="E199" i="12" s="1"/>
  <c r="E198" i="12" a="1"/>
  <c r="E198" i="12" s="1"/>
  <c r="E197" i="12" a="1"/>
  <c r="E197" i="12" s="1"/>
  <c r="E196" i="12" a="1"/>
  <c r="E196" i="12" s="1"/>
  <c r="E195" i="12" a="1"/>
  <c r="E195" i="12" s="1"/>
  <c r="E194" i="12" a="1"/>
  <c r="E194" i="12" s="1"/>
  <c r="E191" i="12" a="1"/>
  <c r="E191" i="12" s="1"/>
  <c r="C88" i="36"/>
  <c r="C74" i="46" a="1"/>
  <c r="C74" i="46" s="1"/>
  <c r="C96" i="36"/>
  <c r="C82" i="46" a="1"/>
  <c r="C82" i="46" s="1"/>
  <c r="C89" i="36"/>
  <c r="C75" i="46" a="1"/>
  <c r="C75" i="46" s="1"/>
  <c r="C90" i="36"/>
  <c r="C76" i="46" a="1"/>
  <c r="C76" i="46" s="1"/>
  <c r="C91" i="36"/>
  <c r="C77" i="46" a="1"/>
  <c r="C77" i="46" s="1"/>
  <c r="C92" i="36"/>
  <c r="C78" i="46" a="1"/>
  <c r="C78" i="46" s="1"/>
  <c r="C93" i="36"/>
  <c r="C79" i="46" a="1"/>
  <c r="C79" i="46" s="1"/>
  <c r="C94" i="36"/>
  <c r="C80" i="46" a="1"/>
  <c r="C80" i="46" s="1"/>
  <c r="C95" i="36"/>
  <c r="C81" i="46" a="1"/>
  <c r="C81" i="46" s="1"/>
  <c r="E192" i="12" a="1"/>
  <c r="E192" i="12" s="1"/>
  <c r="E193" i="12" a="1"/>
  <c r="E193" i="12" s="1"/>
  <c r="P200" i="12"/>
  <c r="P201" i="12"/>
  <c r="P202" i="12"/>
  <c r="E124" i="3"/>
  <c r="W73" i="3"/>
  <c r="W89" i="3" s="1"/>
  <c r="S89" i="3"/>
  <c r="C97" i="36"/>
  <c r="C98" i="36"/>
  <c r="C99" i="36"/>
  <c r="E97" i="36"/>
  <c r="E99" i="36"/>
  <c r="C123" i="37"/>
  <c r="C55" i="3" a="1"/>
  <c r="C55" i="3" s="1"/>
  <c r="C121" i="37"/>
  <c r="C53" i="3" a="1"/>
  <c r="C53" i="3" s="1"/>
  <c r="C122" i="37"/>
  <c r="C54" i="3" a="1"/>
  <c r="C54" i="3" s="1"/>
  <c r="AU26" i="24" a="1"/>
  <c r="AU26" i="24" s="1"/>
  <c r="AU27" i="24" a="1"/>
  <c r="AU27" i="24" s="1"/>
  <c r="AU28" i="24" a="1"/>
  <c r="AU28" i="24" s="1"/>
  <c r="AU29" i="24" a="1"/>
  <c r="AU29" i="24" s="1"/>
  <c r="AU30" i="24" a="1"/>
  <c r="AU30" i="24" s="1"/>
  <c r="AU31" i="24" a="1"/>
  <c r="AU31" i="24" s="1"/>
  <c r="AU32" i="24" a="1"/>
  <c r="AU32" i="24" s="1"/>
  <c r="AU33" i="24" a="1"/>
  <c r="AU33" i="24" s="1"/>
  <c r="AU34" i="24" a="1"/>
  <c r="AU34" i="24" s="1"/>
  <c r="AU25" i="24" a="1"/>
  <c r="AU25" i="24" s="1"/>
  <c r="E142" i="3"/>
  <c r="E139" i="3"/>
  <c r="E141" i="3"/>
  <c r="G131" i="3"/>
  <c r="G137" i="3"/>
  <c r="G136" i="3"/>
  <c r="G133" i="3"/>
  <c r="G134" i="3"/>
  <c r="G132" i="3"/>
  <c r="G135" i="3"/>
  <c r="R31" i="12"/>
  <c r="G116" i="3"/>
  <c r="G121" i="3"/>
  <c r="G123" i="3"/>
  <c r="G118" i="3"/>
  <c r="G122" i="3"/>
  <c r="G115" i="3"/>
  <c r="G117" i="3"/>
  <c r="G119" i="3"/>
  <c r="G130" i="3"/>
  <c r="S33" i="12"/>
  <c r="P172" i="12"/>
  <c r="P166" i="12"/>
  <c r="P174" i="12"/>
  <c r="P170" i="12"/>
  <c r="P164" i="12"/>
  <c r="P176" i="12"/>
  <c r="P169" i="12"/>
  <c r="P165" i="12"/>
  <c r="P173" i="12"/>
  <c r="P167" i="12"/>
  <c r="P163" i="12"/>
  <c r="P175" i="12"/>
  <c r="P171" i="12"/>
  <c r="P168" i="12"/>
  <c r="B162" i="12"/>
  <c r="E106" i="5"/>
  <c r="E133" i="37"/>
  <c r="E135" i="37"/>
  <c r="P37" i="5"/>
  <c r="P26" i="5"/>
  <c r="C74" i="37" s="1" a="1"/>
  <c r="C74" i="37" s="1"/>
  <c r="P28" i="5"/>
  <c r="C76" i="37" s="1" a="1"/>
  <c r="C76" i="37" s="1"/>
  <c r="E130" i="37"/>
  <c r="P32" i="5"/>
  <c r="C80" i="37" s="1" a="1"/>
  <c r="C80" i="37" s="1"/>
  <c r="C122" i="3"/>
  <c r="P34" i="5"/>
  <c r="C82" i="37" s="1" a="1"/>
  <c r="C82" i="37" s="1"/>
  <c r="P40" i="5"/>
  <c r="P31" i="5"/>
  <c r="C79" i="37" s="1" a="1"/>
  <c r="C79" i="37" s="1"/>
  <c r="E132" i="37"/>
  <c r="C123" i="3"/>
  <c r="B90" i="12"/>
  <c r="P25" i="5"/>
  <c r="C73" i="37" s="1" a="1"/>
  <c r="C73" i="37" s="1"/>
  <c r="E134" i="37"/>
  <c r="E137" i="37"/>
  <c r="P33" i="5"/>
  <c r="C81" i="37" s="1" a="1"/>
  <c r="C81" i="37" s="1"/>
  <c r="P27" i="5"/>
  <c r="C75" i="37" s="1" a="1"/>
  <c r="C75" i="37" s="1"/>
  <c r="E136" i="37"/>
  <c r="P30" i="5"/>
  <c r="C78" i="37" s="1" a="1"/>
  <c r="C78" i="37" s="1"/>
  <c r="P36" i="5"/>
  <c r="P35" i="5"/>
  <c r="P29" i="5"/>
  <c r="C77" i="37" s="1" a="1"/>
  <c r="C77" i="37" s="1"/>
  <c r="E131" i="37"/>
  <c r="G129" i="3"/>
  <c r="O122" i="3"/>
  <c r="O119" i="3"/>
  <c r="O118" i="3"/>
  <c r="O116" i="3"/>
  <c r="O121" i="3"/>
  <c r="O117" i="3"/>
  <c r="O115" i="3"/>
  <c r="O120" i="3"/>
  <c r="O123" i="3"/>
  <c r="M106" i="3"/>
  <c r="M102" i="3"/>
  <c r="M98" i="3"/>
  <c r="M99" i="3"/>
  <c r="M110" i="3"/>
  <c r="M108" i="3"/>
  <c r="M109" i="3"/>
  <c r="M104" i="3"/>
  <c r="M105" i="3"/>
  <c r="M100" i="3"/>
  <c r="M103" i="3"/>
  <c r="M101" i="3"/>
  <c r="M97" i="3"/>
  <c r="M107" i="3"/>
  <c r="Q100" i="3"/>
  <c r="Q107" i="3"/>
  <c r="Q105" i="3"/>
  <c r="Q110" i="3"/>
  <c r="Q103" i="3"/>
  <c r="Q102" i="3"/>
  <c r="Q99" i="3"/>
  <c r="Q106" i="3"/>
  <c r="Q98" i="3"/>
  <c r="Q109" i="3"/>
  <c r="Q108" i="3"/>
  <c r="Q101" i="3"/>
  <c r="Q104" i="3"/>
  <c r="Q97" i="3"/>
  <c r="Q137" i="3"/>
  <c r="M123" i="3"/>
  <c r="M122" i="3"/>
  <c r="G128" i="3"/>
  <c r="E31" i="12"/>
  <c r="E98" i="5"/>
  <c r="E100" i="5"/>
  <c r="E101" i="5"/>
  <c r="G114" i="3"/>
  <c r="B165" i="12"/>
  <c r="B174" i="12"/>
  <c r="B166" i="12"/>
  <c r="B173" i="12"/>
  <c r="B170" i="12"/>
  <c r="B176" i="12"/>
  <c r="B169" i="12"/>
  <c r="B168" i="12"/>
  <c r="B164" i="12"/>
  <c r="B175" i="12"/>
  <c r="B172" i="12"/>
  <c r="B171" i="12"/>
  <c r="B167" i="12"/>
  <c r="B163" i="12"/>
  <c r="M121" i="3"/>
  <c r="M115" i="3"/>
  <c r="M116" i="3"/>
  <c r="M120" i="3"/>
  <c r="M117" i="3"/>
  <c r="M118" i="3"/>
  <c r="M119" i="3"/>
  <c r="Q132" i="3"/>
  <c r="Q136" i="3"/>
  <c r="Q128" i="3"/>
  <c r="Q135" i="3"/>
  <c r="Q129" i="3"/>
  <c r="Q130" i="3"/>
  <c r="Q131" i="3"/>
  <c r="Q134" i="3"/>
  <c r="Q133" i="3"/>
  <c r="B185" i="12" a="1"/>
  <c r="B187" i="12" a="1"/>
  <c r="B186" i="12" a="1"/>
  <c r="H143" i="12" a="1"/>
  <c r="P41" i="5" a="1"/>
  <c r="P38" i="5" a="1"/>
  <c r="C79" i="3" a="1"/>
  <c r="P39" i="5" a="1"/>
  <c r="C80" i="3" a="1"/>
  <c r="C75" i="3" a="1"/>
  <c r="C82" i="3" a="1"/>
  <c r="C81" i="3" a="1"/>
  <c r="C77" i="3" a="1"/>
  <c r="C78" i="3" a="1"/>
  <c r="C76" i="3" a="1"/>
  <c r="C74" i="3" a="1"/>
  <c r="X304" i="12" l="1"/>
  <c r="W304" i="12"/>
  <c r="Y304" i="12" s="1"/>
  <c r="X314" i="12"/>
  <c r="W298" i="12"/>
  <c r="Y298" i="12" s="1"/>
  <c r="S71" i="12"/>
  <c r="S74" i="12"/>
  <c r="S75" i="12"/>
  <c r="S76" i="12"/>
  <c r="S77" i="12"/>
  <c r="S78" i="12"/>
  <c r="S79" i="12"/>
  <c r="S72" i="12"/>
  <c r="S73" i="12"/>
  <c r="S70" i="12"/>
  <c r="E59" i="12"/>
  <c r="E60" i="12"/>
  <c r="K79" i="12"/>
  <c r="K78" i="12"/>
  <c r="K77" i="12"/>
  <c r="K76" i="12"/>
  <c r="K75" i="12"/>
  <c r="K74" i="12"/>
  <c r="K73" i="12"/>
  <c r="K72" i="12"/>
  <c r="K71" i="12"/>
  <c r="K70" i="12"/>
  <c r="R70" i="12"/>
  <c r="R72" i="12"/>
  <c r="R74" i="12"/>
  <c r="R75" i="12"/>
  <c r="R76" i="12"/>
  <c r="R77" i="12"/>
  <c r="R78" i="12"/>
  <c r="R79" i="12"/>
  <c r="R73" i="12"/>
  <c r="R71" i="12"/>
  <c r="Y260" i="12"/>
  <c r="E52" i="12" s="1"/>
  <c r="Y314" i="12"/>
  <c r="E53" i="12" s="1"/>
  <c r="X260" i="12"/>
  <c r="C136" i="46"/>
  <c r="B252" i="12" a="1"/>
  <c r="B252" i="12" s="1"/>
  <c r="C135" i="46"/>
  <c r="B251" i="12" a="1"/>
  <c r="B251" i="12" s="1"/>
  <c r="C134" i="46"/>
  <c r="B250" i="12" a="1"/>
  <c r="B250" i="12" s="1"/>
  <c r="C133" i="46"/>
  <c r="B249" i="12" a="1"/>
  <c r="B249" i="12" s="1"/>
  <c r="B256" i="12" a="1"/>
  <c r="B256" i="12" s="1"/>
  <c r="C132" i="46"/>
  <c r="B248" i="12" a="1"/>
  <c r="B248" i="12" s="1"/>
  <c r="B255" i="12" a="1"/>
  <c r="B255" i="12" s="1"/>
  <c r="C131" i="46"/>
  <c r="B247" i="12" a="1"/>
  <c r="B247" i="12" s="1"/>
  <c r="B254" i="12" a="1"/>
  <c r="B254" i="12" s="1"/>
  <c r="C130" i="46"/>
  <c r="B246" i="12" a="1"/>
  <c r="B246" i="12" s="1"/>
  <c r="C137" i="46"/>
  <c r="B253" i="12" a="1"/>
  <c r="B253" i="12" s="1"/>
  <c r="C129" i="46"/>
  <c r="B245" i="12" a="1"/>
  <c r="B245" i="12" s="1"/>
  <c r="C131" i="37"/>
  <c r="B202" i="12" a="1"/>
  <c r="B202" i="12" s="1"/>
  <c r="B201" i="12" a="1"/>
  <c r="B201" i="12" s="1"/>
  <c r="B200" i="12" a="1"/>
  <c r="B200" i="12" s="1"/>
  <c r="C132" i="37"/>
  <c r="C133" i="37"/>
  <c r="C130" i="37"/>
  <c r="C136" i="37"/>
  <c r="B190" i="12" a="1"/>
  <c r="B190" i="12" s="1"/>
  <c r="C134" i="37"/>
  <c r="C137" i="37"/>
  <c r="C135" i="37"/>
  <c r="C129" i="37"/>
  <c r="E128" i="37"/>
  <c r="E129" i="37"/>
  <c r="B116" i="12" a="1"/>
  <c r="B116" i="12" s="1"/>
  <c r="E121" i="37"/>
  <c r="E122" i="37"/>
  <c r="E119" i="37"/>
  <c r="E120" i="37"/>
  <c r="C119" i="37"/>
  <c r="C51" i="3" a="1"/>
  <c r="C51" i="3" s="1"/>
  <c r="C114" i="37"/>
  <c r="C83" i="3" a="1"/>
  <c r="C83" i="3" s="1"/>
  <c r="C115" i="37"/>
  <c r="C84" i="3" a="1"/>
  <c r="C84" i="3" s="1"/>
  <c r="E114" i="37"/>
  <c r="E138" i="3"/>
  <c r="E116" i="37"/>
  <c r="E140" i="3"/>
  <c r="C116" i="37"/>
  <c r="C85" i="3" a="1"/>
  <c r="C85" i="3" s="1"/>
  <c r="C128" i="37"/>
  <c r="P182" i="12"/>
  <c r="P181" i="12"/>
  <c r="P187" i="12"/>
  <c r="B186" i="12"/>
  <c r="B187" i="12"/>
  <c r="B185" i="12"/>
  <c r="E92" i="5"/>
  <c r="E97" i="5"/>
  <c r="C98" i="5"/>
  <c r="E103" i="5"/>
  <c r="E99" i="5"/>
  <c r="H143" i="12"/>
  <c r="E137" i="3"/>
  <c r="C80" i="3"/>
  <c r="C75" i="3"/>
  <c r="P99" i="12"/>
  <c r="P104" i="12"/>
  <c r="P39" i="5"/>
  <c r="P38" i="5"/>
  <c r="C76" i="3"/>
  <c r="P115" i="12"/>
  <c r="P113" i="12"/>
  <c r="C74" i="3"/>
  <c r="P93" i="12"/>
  <c r="C79" i="3"/>
  <c r="E116" i="3"/>
  <c r="E128" i="3"/>
  <c r="P97" i="12"/>
  <c r="P103" i="12"/>
  <c r="P92" i="12"/>
  <c r="C77" i="3"/>
  <c r="P90" i="12"/>
  <c r="P41" i="5"/>
  <c r="C78" i="3"/>
  <c r="C81" i="3"/>
  <c r="C82" i="3"/>
  <c r="E95" i="5"/>
  <c r="E96" i="5"/>
  <c r="C94" i="5"/>
  <c r="C89" i="5"/>
  <c r="E93" i="5"/>
  <c r="E102" i="5"/>
  <c r="E89" i="5"/>
  <c r="E104" i="5"/>
  <c r="C87" i="5"/>
  <c r="C90" i="5"/>
  <c r="E105" i="5"/>
  <c r="E88" i="5"/>
  <c r="E91" i="5"/>
  <c r="C88" i="5"/>
  <c r="E90" i="5"/>
  <c r="C93" i="5"/>
  <c r="E87" i="5"/>
  <c r="C91" i="5"/>
  <c r="C121" i="3"/>
  <c r="C102" i="5"/>
  <c r="C99" i="5"/>
  <c r="C97" i="5"/>
  <c r="C92" i="5"/>
  <c r="C95" i="5"/>
  <c r="C96" i="5"/>
  <c r="E94" i="5"/>
  <c r="E118" i="3"/>
  <c r="E117" i="3"/>
  <c r="E115" i="3"/>
  <c r="B196" i="12" a="1"/>
  <c r="B191" i="12" a="1"/>
  <c r="B198" i="12" a="1"/>
  <c r="B193" i="12" a="1"/>
  <c r="B197" i="12" a="1"/>
  <c r="B192" i="12" a="1"/>
  <c r="B194" i="12" a="1"/>
  <c r="B199" i="12" a="1"/>
  <c r="B195" i="12" a="1"/>
  <c r="B180" i="12" a="1"/>
  <c r="B183" i="12" a="1"/>
  <c r="B179" i="12" a="1"/>
  <c r="B178" i="12" a="1"/>
  <c r="B106" i="12" a="1"/>
  <c r="C73" i="3" a="1"/>
  <c r="P130" i="12" l="1"/>
  <c r="P129" i="12"/>
  <c r="B129" i="12" a="1"/>
  <c r="B129" i="12" s="1"/>
  <c r="B130" i="12" a="1"/>
  <c r="B130" i="12" s="1"/>
  <c r="C140" i="3"/>
  <c r="C139" i="3"/>
  <c r="C138" i="3"/>
  <c r="C120" i="37"/>
  <c r="C52" i="3" a="1"/>
  <c r="C52" i="3" s="1"/>
  <c r="E123" i="37"/>
  <c r="C117" i="37"/>
  <c r="C86" i="3" a="1"/>
  <c r="C86" i="3" s="1"/>
  <c r="C118" i="37"/>
  <c r="C87" i="3" a="1"/>
  <c r="C87" i="3" s="1"/>
  <c r="E118" i="37"/>
  <c r="E115" i="37"/>
  <c r="E117" i="37"/>
  <c r="P98" i="12"/>
  <c r="P95" i="12"/>
  <c r="P100" i="12"/>
  <c r="P91" i="12"/>
  <c r="P96" i="12"/>
  <c r="P102" i="12"/>
  <c r="P94" i="12"/>
  <c r="P101" i="12"/>
  <c r="P186" i="12"/>
  <c r="P185" i="12"/>
  <c r="P192" i="12"/>
  <c r="P194" i="12"/>
  <c r="P197" i="12"/>
  <c r="P191" i="12"/>
  <c r="P180" i="12"/>
  <c r="P178" i="12"/>
  <c r="P183" i="12"/>
  <c r="P184" i="12"/>
  <c r="P195" i="12"/>
  <c r="P196" i="12"/>
  <c r="P199" i="12"/>
  <c r="P193" i="12"/>
  <c r="P198" i="12"/>
  <c r="B195" i="12"/>
  <c r="B199" i="12"/>
  <c r="B194" i="12"/>
  <c r="B192" i="12"/>
  <c r="B197" i="12"/>
  <c r="B193" i="12"/>
  <c r="B198" i="12"/>
  <c r="B191" i="12"/>
  <c r="B196" i="12"/>
  <c r="B179" i="12"/>
  <c r="B183" i="12"/>
  <c r="B180" i="12"/>
  <c r="B178" i="12"/>
  <c r="P114" i="12"/>
  <c r="P126" i="12"/>
  <c r="X126" i="12" s="1"/>
  <c r="X119" i="12"/>
  <c r="P122" i="12"/>
  <c r="X122" i="12" s="1"/>
  <c r="P125" i="12"/>
  <c r="X125" i="12" s="1"/>
  <c r="B106" i="12"/>
  <c r="P111" i="12"/>
  <c r="P123" i="12"/>
  <c r="X123" i="12" s="1"/>
  <c r="P127" i="12"/>
  <c r="X127" i="12" s="1"/>
  <c r="P121" i="12"/>
  <c r="X121" i="12" s="1"/>
  <c r="C73" i="3"/>
  <c r="P120" i="12"/>
  <c r="X120" i="12" s="1"/>
  <c r="E131" i="3"/>
  <c r="E114" i="3"/>
  <c r="C100" i="5"/>
  <c r="E130" i="3"/>
  <c r="C101" i="5"/>
  <c r="E119" i="3"/>
  <c r="C103" i="5"/>
  <c r="E133" i="3"/>
  <c r="E132" i="3"/>
  <c r="E120" i="3"/>
  <c r="E135" i="3"/>
  <c r="E129" i="3"/>
  <c r="E134" i="3"/>
  <c r="E123" i="3"/>
  <c r="E122" i="3"/>
  <c r="E136" i="3"/>
  <c r="E121" i="3"/>
  <c r="E100" i="3"/>
  <c r="B184" i="12" a="1"/>
  <c r="B181" i="12" a="1"/>
  <c r="B182" i="12" a="1"/>
  <c r="B118" i="12" a="1"/>
  <c r="B112" i="12" a="1"/>
  <c r="B110" i="12" a="1"/>
  <c r="B109" i="12" a="1"/>
  <c r="P188" i="12" l="1"/>
  <c r="P206" i="12" s="1"/>
  <c r="P128" i="12"/>
  <c r="J134" i="12"/>
  <c r="P124" i="12"/>
  <c r="X124" i="12" s="1"/>
  <c r="B128" i="12" a="1"/>
  <c r="B128" i="12" s="1"/>
  <c r="C142" i="3"/>
  <c r="B132" i="12" a="1"/>
  <c r="B132" i="12" s="1"/>
  <c r="C141" i="3"/>
  <c r="B131" i="12" a="1"/>
  <c r="B131" i="12" s="1"/>
  <c r="B114" i="12" a="1"/>
  <c r="B114" i="12" s="1"/>
  <c r="B113" i="12" a="1"/>
  <c r="B113" i="12" s="1"/>
  <c r="B111" i="12" a="1"/>
  <c r="B111" i="12" s="1"/>
  <c r="B115" i="12" a="1"/>
  <c r="B115" i="12" s="1"/>
  <c r="B107" i="12" a="1"/>
  <c r="B107" i="12" s="1"/>
  <c r="B108" i="12" a="1"/>
  <c r="B108" i="12" s="1"/>
  <c r="B31" i="12"/>
  <c r="B182" i="12"/>
  <c r="B181" i="12"/>
  <c r="B184" i="12"/>
  <c r="B118" i="12"/>
  <c r="B109" i="12"/>
  <c r="B110" i="12"/>
  <c r="B112" i="12"/>
  <c r="N55" i="5"/>
  <c r="J143" i="12" l="1"/>
  <c r="G143" i="12"/>
  <c r="R143" i="12" s="1"/>
  <c r="W314" i="12"/>
  <c r="W260" i="12"/>
  <c r="N52" i="12" s="1"/>
  <c r="P131" i="12"/>
  <c r="P132" i="12"/>
  <c r="R36" i="12"/>
  <c r="N53" i="12" l="1"/>
  <c r="L39" i="12"/>
  <c r="N39" i="12"/>
  <c r="R39" i="12"/>
  <c r="P39" i="12"/>
  <c r="E39" i="12"/>
  <c r="J39" i="12"/>
  <c r="U39" i="12"/>
  <c r="G39" i="12"/>
  <c r="D39" i="12"/>
  <c r="S39" i="12"/>
  <c r="P38" i="12"/>
  <c r="E38" i="12"/>
  <c r="L38" i="12"/>
  <c r="R38" i="12"/>
  <c r="D38" i="12"/>
  <c r="S38" i="12"/>
  <c r="U38" i="12"/>
  <c r="N38" i="12"/>
  <c r="G38" i="12"/>
  <c r="J38" i="12"/>
  <c r="G36" i="12"/>
  <c r="N36" i="12"/>
  <c r="J36" i="12"/>
  <c r="S36" i="12"/>
  <c r="U36" i="12"/>
  <c r="L36" i="12"/>
  <c r="D36" i="12"/>
  <c r="E36" i="12"/>
  <c r="P36" i="12"/>
  <c r="L35" i="12"/>
  <c r="U35" i="12"/>
  <c r="N35" i="12"/>
  <c r="P35" i="12"/>
  <c r="R35" i="12"/>
  <c r="G35" i="12"/>
  <c r="J35" i="12"/>
  <c r="D35" i="12"/>
  <c r="S35" i="12"/>
  <c r="E35" i="12"/>
  <c r="D37" i="12"/>
  <c r="S37" i="12"/>
  <c r="N37" i="12"/>
  <c r="R37" i="12"/>
  <c r="E37" i="12"/>
  <c r="U37" i="12"/>
  <c r="J37" i="12"/>
  <c r="G37" i="12"/>
  <c r="L37" i="12"/>
  <c r="P37" i="12"/>
  <c r="L40" i="12"/>
  <c r="J40" i="12"/>
  <c r="N40" i="12"/>
  <c r="R40" i="12"/>
  <c r="P40" i="12"/>
  <c r="G40" i="12"/>
  <c r="D40" i="12"/>
  <c r="S40" i="12"/>
  <c r="E40" i="12"/>
  <c r="U40" i="12"/>
  <c r="W190" i="12" l="1"/>
  <c r="Y190" i="12" s="1"/>
  <c r="V40" i="12"/>
  <c r="V36" i="12"/>
  <c r="V37" i="12"/>
  <c r="V35" i="12"/>
  <c r="V39" i="12"/>
  <c r="V38" i="12"/>
  <c r="P70" i="12" l="1"/>
  <c r="E32" i="12"/>
  <c r="E108" i="3"/>
  <c r="W41" i="3" l="1"/>
  <c r="E101" i="3"/>
  <c r="E107" i="3"/>
  <c r="E102" i="3"/>
  <c r="E110" i="3"/>
  <c r="E99" i="3"/>
  <c r="E98" i="3"/>
  <c r="E105" i="3"/>
  <c r="E97" i="3"/>
  <c r="E104" i="3"/>
  <c r="E106" i="3"/>
  <c r="E103" i="3"/>
  <c r="E109" i="3"/>
  <c r="P34" i="12"/>
  <c r="U34" i="12"/>
  <c r="N34" i="12"/>
  <c r="R34" i="12"/>
  <c r="E34" i="12"/>
  <c r="J34" i="12"/>
  <c r="D34" i="12"/>
  <c r="S34" i="12"/>
  <c r="G34" i="12"/>
  <c r="L34" i="12"/>
  <c r="G32" i="12"/>
  <c r="N32" i="12"/>
  <c r="J32" i="12"/>
  <c r="L32" i="12"/>
  <c r="U32" i="12"/>
  <c r="P32" i="12"/>
  <c r="R32" i="12"/>
  <c r="D32" i="12"/>
  <c r="S32" i="12"/>
  <c r="D33" i="12"/>
  <c r="J33" i="12"/>
  <c r="E33" i="12"/>
  <c r="U33" i="12"/>
  <c r="P33" i="12"/>
  <c r="R33" i="12"/>
  <c r="G33" i="12"/>
  <c r="N33" i="12"/>
  <c r="L33" i="12"/>
  <c r="J31" i="12"/>
  <c r="P31" i="12"/>
  <c r="L31" i="12"/>
  <c r="S31" i="12"/>
  <c r="U31" i="12"/>
  <c r="G31" i="12"/>
  <c r="N31" i="12"/>
  <c r="B38" i="12"/>
  <c r="B37" i="12"/>
  <c r="B34" i="12"/>
  <c r="B33" i="12"/>
  <c r="B36" i="12"/>
  <c r="B35" i="12"/>
  <c r="B32" i="12"/>
  <c r="B40" i="12"/>
  <c r="B39" i="12"/>
  <c r="V31" i="12" l="1"/>
  <c r="N56" i="5"/>
  <c r="V34" i="12"/>
  <c r="V33" i="12"/>
  <c r="V32" i="12"/>
  <c r="C115" i="3"/>
  <c r="C116" i="3"/>
  <c r="C117" i="3"/>
  <c r="C118" i="3"/>
  <c r="C119" i="3"/>
  <c r="C120" i="3"/>
  <c r="C114" i="3"/>
  <c r="B97" i="12" a="1"/>
  <c r="B123" i="12" a="1"/>
  <c r="B102" i="12" a="1"/>
  <c r="B93" i="12" a="1"/>
  <c r="B99" i="12" a="1"/>
  <c r="B98" i="12" a="1"/>
  <c r="B120" i="12" a="1"/>
  <c r="B104" i="12" a="1"/>
  <c r="B127" i="12" a="1"/>
  <c r="B100" i="12" a="1"/>
  <c r="B95" i="12" a="1"/>
  <c r="B126" i="12" a="1"/>
  <c r="B119" i="12" a="1"/>
  <c r="B125" i="12" a="1"/>
  <c r="B124" i="12" a="1"/>
  <c r="B92" i="12" a="1"/>
  <c r="B101" i="12" a="1"/>
  <c r="B121" i="12" a="1"/>
  <c r="B122" i="12" a="1"/>
  <c r="B96" i="12" a="1"/>
  <c r="B103" i="12" a="1"/>
  <c r="B91" i="12" a="1"/>
  <c r="B94" i="12" a="1"/>
  <c r="P118" i="12" l="1"/>
  <c r="Q35" i="21"/>
  <c r="P112" i="12"/>
  <c r="P109" i="12"/>
  <c r="B122" i="12"/>
  <c r="B123" i="12"/>
  <c r="B92" i="12"/>
  <c r="B120" i="12"/>
  <c r="B119" i="12"/>
  <c r="B100" i="12"/>
  <c r="B91" i="12"/>
  <c r="B98" i="12"/>
  <c r="B127" i="12"/>
  <c r="B126" i="12"/>
  <c r="B101" i="12"/>
  <c r="B121" i="12"/>
  <c r="B125" i="12"/>
  <c r="B93" i="12"/>
  <c r="B99" i="12"/>
  <c r="B97" i="12"/>
  <c r="B104" i="12"/>
  <c r="B96" i="12"/>
  <c r="B103" i="12"/>
  <c r="B95" i="12"/>
  <c r="B102" i="12"/>
  <c r="B94" i="12"/>
  <c r="B124" i="12"/>
  <c r="C132" i="3"/>
  <c r="C133" i="3"/>
  <c r="C98" i="3"/>
  <c r="C130" i="3"/>
  <c r="C129" i="3"/>
  <c r="C106" i="3"/>
  <c r="C97" i="3"/>
  <c r="C137" i="3"/>
  <c r="C136" i="3"/>
  <c r="C107" i="3"/>
  <c r="C131" i="3"/>
  <c r="C128" i="3"/>
  <c r="C135" i="3"/>
  <c r="C99" i="3"/>
  <c r="C105" i="3"/>
  <c r="C103" i="3"/>
  <c r="C110" i="3"/>
  <c r="C102" i="3"/>
  <c r="C109" i="3"/>
  <c r="C101" i="3"/>
  <c r="C108" i="3"/>
  <c r="C100" i="3"/>
  <c r="C134" i="3"/>
  <c r="C104" i="3"/>
  <c r="X118" i="12" l="1"/>
  <c r="X134" i="12" s="1"/>
  <c r="U41" i="3"/>
  <c r="P108" i="12" s="1"/>
  <c r="P107" i="12" l="1"/>
  <c r="P110" i="12"/>
  <c r="P106" i="12"/>
  <c r="P116" i="12" l="1"/>
  <c r="P134" i="12" l="1"/>
  <c r="H148" i="12" a="1"/>
  <c r="H144" i="12" a="1"/>
  <c r="H151" i="12" a="1"/>
  <c r="H149" i="12" a="1"/>
  <c r="H152" i="12" a="1"/>
  <c r="H147" i="12" a="1"/>
  <c r="H145" i="12" a="1"/>
  <c r="H146" i="12" a="1"/>
  <c r="H150" i="12" a="1"/>
  <c r="H146" i="12" l="1"/>
  <c r="J146" i="12" s="1"/>
  <c r="H147" i="12"/>
  <c r="J147" i="12" s="1"/>
  <c r="H152" i="12"/>
  <c r="J152" i="12" s="1"/>
  <c r="H149" i="12"/>
  <c r="J149" i="12" s="1"/>
  <c r="H151" i="12"/>
  <c r="J151" i="12" s="1"/>
  <c r="H144" i="12"/>
  <c r="J144" i="12" s="1"/>
  <c r="H148" i="12"/>
  <c r="J148" i="12" s="1"/>
  <c r="H150" i="12"/>
  <c r="J150" i="12" s="1"/>
  <c r="H145" i="12"/>
  <c r="J145" i="12" s="1"/>
  <c r="G145" i="12" l="1"/>
  <c r="G150" i="12"/>
  <c r="G148" i="12"/>
  <c r="G144" i="12"/>
  <c r="G151" i="12"/>
  <c r="G149" i="12"/>
  <c r="G152" i="12"/>
  <c r="G147" i="12"/>
  <c r="G146" i="12"/>
  <c r="R149" i="12"/>
  <c r="S149" i="12"/>
  <c r="R144" i="12"/>
  <c r="S144" i="12"/>
  <c r="R145" i="12"/>
  <c r="S143" i="12"/>
  <c r="N70" i="12" s="1"/>
  <c r="L70" i="12" l="1"/>
  <c r="U70" i="12" s="1"/>
  <c r="L57" i="12" s="1"/>
  <c r="N71" i="12"/>
  <c r="L71" i="12" s="1"/>
  <c r="N72" i="12"/>
  <c r="L72" i="12" s="1"/>
  <c r="N73" i="12"/>
  <c r="L73" i="12" s="1"/>
  <c r="N74" i="12"/>
  <c r="L74" i="12" s="1"/>
  <c r="N75" i="12"/>
  <c r="L75" i="12" s="1"/>
  <c r="N76" i="12"/>
  <c r="L76" i="12" s="1"/>
  <c r="N77" i="12"/>
  <c r="L77" i="12" s="1"/>
  <c r="N78" i="12"/>
  <c r="L78" i="12" s="1"/>
  <c r="N79" i="12"/>
  <c r="L79" i="12" s="1"/>
  <c r="W191" i="12"/>
  <c r="Y191" i="12" s="1"/>
  <c r="W192" i="12"/>
  <c r="Y192" i="12" s="1"/>
  <c r="W193" i="12"/>
  <c r="Y193" i="12" s="1"/>
  <c r="W194" i="12"/>
  <c r="Y194" i="12" s="1"/>
  <c r="W195" i="12"/>
  <c r="Y195" i="12" s="1"/>
  <c r="W196" i="12"/>
  <c r="Y196" i="12" s="1"/>
  <c r="W197" i="12"/>
  <c r="Y197" i="12" s="1"/>
  <c r="W198" i="12"/>
  <c r="Y198" i="12" s="1"/>
  <c r="W199" i="12"/>
  <c r="Y199" i="12" s="1"/>
  <c r="W206" i="12"/>
  <c r="S146" i="12"/>
  <c r="R146" i="12"/>
  <c r="S152" i="12"/>
  <c r="R152" i="12"/>
  <c r="S148" i="12"/>
  <c r="R148" i="12"/>
  <c r="S151" i="12"/>
  <c r="R151" i="12"/>
  <c r="S150" i="12"/>
  <c r="R150" i="12"/>
  <c r="S147" i="12"/>
  <c r="R147" i="12"/>
  <c r="S145" i="12"/>
  <c r="P77" i="12" l="1"/>
  <c r="P78" i="12"/>
  <c r="P79" i="12"/>
  <c r="P76" i="12"/>
  <c r="P75" i="12"/>
  <c r="P74" i="12"/>
  <c r="P73" i="12"/>
  <c r="P72" i="12"/>
  <c r="U79" i="12"/>
  <c r="L66" i="12" s="1"/>
  <c r="U78" i="12"/>
  <c r="L65" i="12" s="1"/>
  <c r="U77" i="12"/>
  <c r="L64" i="12" s="1"/>
  <c r="U76" i="12"/>
  <c r="L63" i="12" s="1"/>
  <c r="U75" i="12"/>
  <c r="L62" i="12" s="1"/>
  <c r="U74" i="12"/>
  <c r="L61" i="12" s="1"/>
  <c r="U73" i="12"/>
  <c r="L60" i="12" s="1"/>
  <c r="U72" i="12"/>
  <c r="L59" i="12" s="1"/>
  <c r="P71" i="12"/>
  <c r="U71" i="12"/>
  <c r="L58" i="12" s="1"/>
  <c r="Y206" i="12"/>
  <c r="E51" i="12" s="1"/>
  <c r="N51" i="12" s="1"/>
  <c r="S154" i="12"/>
  <c r="E50" i="12" l="1"/>
  <c r="E96" i="3"/>
  <c r="E69" i="5"/>
  <c r="N50" i="12" l="1"/>
  <c r="E49" i="12"/>
  <c r="N49" i="12"/>
  <c r="U49" i="12"/>
  <c r="U50" i="12"/>
  <c r="Q36" i="21"/>
  <c r="Q37" i="21"/>
  <c r="W119" i="12" l="1"/>
  <c r="Y119" i="12" s="1"/>
  <c r="W120" i="12"/>
  <c r="Y120" i="12" s="1"/>
  <c r="W121" i="12"/>
  <c r="Y121" i="12" s="1"/>
  <c r="W122" i="12"/>
  <c r="Y122" i="12" s="1"/>
  <c r="W123" i="12"/>
  <c r="Y123" i="12" s="1"/>
  <c r="W124" i="12"/>
  <c r="Y124" i="12" s="1"/>
  <c r="W125" i="12"/>
  <c r="Y125" i="12" s="1"/>
  <c r="W126" i="12"/>
  <c r="Y126" i="12" s="1"/>
  <c r="W127" i="12"/>
  <c r="Y127" i="12" s="1"/>
  <c r="J79" i="12" l="1"/>
  <c r="J66" i="12" s="1"/>
  <c r="J78" i="12"/>
  <c r="J65" i="12" s="1"/>
  <c r="J77" i="12"/>
  <c r="J64" i="12" s="1"/>
  <c r="J76" i="12"/>
  <c r="J63" i="12" s="1"/>
  <c r="J75" i="12"/>
  <c r="J62" i="12" s="1"/>
  <c r="J74" i="12"/>
  <c r="J61" i="12" s="1"/>
  <c r="J73" i="12"/>
  <c r="J60" i="12" s="1"/>
  <c r="J72" i="12"/>
  <c r="J59" i="12" s="1"/>
  <c r="J71" i="12"/>
  <c r="J58" i="12" s="1"/>
  <c r="V79" i="12"/>
  <c r="N66" i="12" s="1"/>
  <c r="V78" i="12"/>
  <c r="N65" i="12" s="1"/>
  <c r="V77" i="12"/>
  <c r="N64" i="12" s="1"/>
  <c r="V76" i="12"/>
  <c r="N63" i="12" s="1"/>
  <c r="V75" i="12"/>
  <c r="N62" i="12" s="1"/>
  <c r="V74" i="12"/>
  <c r="N61" i="12" s="1"/>
  <c r="V72" i="12"/>
  <c r="N59" i="12" s="1"/>
  <c r="V71" i="12"/>
  <c r="N58" i="12" s="1"/>
  <c r="Y118" i="12"/>
  <c r="W134" i="12"/>
  <c r="J70" i="12" l="1"/>
  <c r="Y134" i="12"/>
  <c r="V70" i="12" l="1"/>
  <c r="N57" i="12" s="1"/>
  <c r="J57" i="12"/>
  <c r="V73" i="12"/>
  <c r="N60" i="1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<sst xmlns="http://schemas.openxmlformats.org/spreadsheetml/2006/main" count="9572" uniqueCount="1445">
  <si>
    <t>Aanvraagnummer NIKI</t>
  </si>
  <si>
    <t>Label</t>
  </si>
  <si>
    <t>In te vullen</t>
  </si>
  <si>
    <t>Toelichting</t>
  </si>
  <si>
    <t>Ja</t>
  </si>
  <si>
    <t>Nee</t>
  </si>
  <si>
    <t>-</t>
  </si>
  <si>
    <t>Productlabel</t>
  </si>
  <si>
    <t>Is het product verhandelbaar?</t>
  </si>
  <si>
    <t>Omschrijving van de NIKI-producten</t>
  </si>
  <si>
    <t>NIKI-product</t>
  </si>
  <si>
    <t>Is het product fysiek identiek?</t>
  </si>
  <si>
    <t>Totaal massa</t>
  </si>
  <si>
    <t>Verschil massa</t>
  </si>
  <si>
    <t>Totaal energie</t>
  </si>
  <si>
    <t>Biogeen koolstof</t>
  </si>
  <si>
    <t>Bron</t>
  </si>
  <si>
    <t>Verbranding</t>
  </si>
  <si>
    <t>Langdurig vastleggen</t>
  </si>
  <si>
    <t>Recycling</t>
  </si>
  <si>
    <t>Naam</t>
  </si>
  <si>
    <t>Jaar</t>
  </si>
  <si>
    <t>NIKI</t>
  </si>
  <si>
    <t>Emissiefactor</t>
  </si>
  <si>
    <t>Onderbouwing vollasturen</t>
  </si>
  <si>
    <t>Onderbouwing fysiek identiek</t>
  </si>
  <si>
    <t>Emissiefactoren inputs</t>
  </si>
  <si>
    <t>Bronnen</t>
  </si>
  <si>
    <t>Procesgrenzen NIKI</t>
  </si>
  <si>
    <t>Naam referentieproces</t>
  </si>
  <si>
    <r>
      <t>In dit tabblad voert u stap 1 van de CO</t>
    </r>
    <r>
      <rPr>
        <b/>
        <vertAlign val="subscript"/>
        <sz val="11"/>
        <color theme="1"/>
        <rFont val="Calibri"/>
        <family val="2"/>
        <scheme val="minor"/>
      </rPr>
      <t>2</t>
    </r>
    <r>
      <rPr>
        <b/>
        <sz val="11"/>
        <color theme="1"/>
        <rFont val="Calibri"/>
        <family val="2"/>
        <scheme val="minor"/>
      </rPr>
      <t xml:space="preserve"> emissiereductie methode uit.
U specificeert  de beoogde NIKI-producten en beschrijft of het NIKI product in de CO</t>
    </r>
    <r>
      <rPr>
        <b/>
        <vertAlign val="subscript"/>
        <sz val="11"/>
        <color theme="1"/>
        <rFont val="Calibri"/>
        <family val="2"/>
        <scheme val="minor"/>
      </rPr>
      <t>2</t>
    </r>
    <r>
      <rPr>
        <b/>
        <sz val="11"/>
        <color theme="1"/>
        <rFont val="Calibri"/>
        <family val="2"/>
        <scheme val="minor"/>
      </rPr>
      <t xml:space="preserve"> emissiereductie methode gestelde eisen voldoet. </t>
    </r>
  </si>
  <si>
    <t>Projectnaam</t>
  </si>
  <si>
    <t>Naam aanvrager</t>
  </si>
  <si>
    <t>S2 Def Referentie</t>
  </si>
  <si>
    <t>S3 Grenzen NIKI</t>
  </si>
  <si>
    <t>S3 Grenzen Ref</t>
  </si>
  <si>
    <t>S4 MEB NIKI</t>
  </si>
  <si>
    <t>S4 MEB Ref 1</t>
  </si>
  <si>
    <t>S4 MEB Ref 2</t>
  </si>
  <si>
    <t>S4 MEB Ref 3</t>
  </si>
  <si>
    <t>S5 Emissiefactoren NIKI</t>
  </si>
  <si>
    <t>S5 Emissiefactoren Ref 1</t>
  </si>
  <si>
    <t>S5 Emissiefactoren Ref 2</t>
  </si>
  <si>
    <t>S5 Emissiefactoren Ref 3</t>
  </si>
  <si>
    <t>S7 Neveneffecten</t>
  </si>
  <si>
    <t>Stap</t>
  </si>
  <si>
    <t>Tabbladen</t>
  </si>
  <si>
    <t>S6 Emissiereductie</t>
  </si>
  <si>
    <t>Functie NIKI-product</t>
  </si>
  <si>
    <t>Q25</t>
  </si>
  <si>
    <t>Q26</t>
  </si>
  <si>
    <t>Q27</t>
  </si>
  <si>
    <t>Q28</t>
  </si>
  <si>
    <t>Rigide</t>
  </si>
  <si>
    <t xml:space="preserve"> </t>
  </si>
  <si>
    <t>R25</t>
  </si>
  <si>
    <t>R26</t>
  </si>
  <si>
    <t>R27</t>
  </si>
  <si>
    <t>R28</t>
  </si>
  <si>
    <t>Uitgaande stromen</t>
  </si>
  <si>
    <t>Inkomende stromen</t>
  </si>
  <si>
    <t>Brandstof</t>
  </si>
  <si>
    <t>Halffabrikaat</t>
  </si>
  <si>
    <t>Eindproduct</t>
  </si>
  <si>
    <t>O25</t>
  </si>
  <si>
    <t>O26</t>
  </si>
  <si>
    <t>O27</t>
  </si>
  <si>
    <t>O28</t>
  </si>
  <si>
    <t>Hidden</t>
  </si>
  <si>
    <t>T25</t>
  </si>
  <si>
    <t>T26</t>
  </si>
  <si>
    <t>T27</t>
  </si>
  <si>
    <t>T28</t>
  </si>
  <si>
    <t>Einde levensduur</t>
  </si>
  <si>
    <t>Onderbouwing neveneffecten</t>
  </si>
  <si>
    <t>Onderbouwing emissiefactoren</t>
  </si>
  <si>
    <t>Berekening van bron naar emissiefactor</t>
  </si>
  <si>
    <t>De invulling van dit tabblad is doelbewust open gelaten om vrijheid te geven in de onderbouwing van de massastromen.</t>
  </si>
  <si>
    <t>Hide</t>
  </si>
  <si>
    <t>S5 Emissiefactoren Ref</t>
  </si>
  <si>
    <t>Q30</t>
  </si>
  <si>
    <t>Q31</t>
  </si>
  <si>
    <t>Q32</t>
  </si>
  <si>
    <t>Q33</t>
  </si>
  <si>
    <t>Q34</t>
  </si>
  <si>
    <t>Q35</t>
  </si>
  <si>
    <t>Q36</t>
  </si>
  <si>
    <t>Q37</t>
  </si>
  <si>
    <t>Q38</t>
  </si>
  <si>
    <t>Q51</t>
  </si>
  <si>
    <t>Q52</t>
  </si>
  <si>
    <t>Q53</t>
  </si>
  <si>
    <t>S4 MEB Ref</t>
  </si>
  <si>
    <t>V25</t>
  </si>
  <si>
    <t>V26</t>
  </si>
  <si>
    <t>V27</t>
  </si>
  <si>
    <t>V28</t>
  </si>
  <si>
    <t>U25</t>
  </si>
  <si>
    <t>U26</t>
  </si>
  <si>
    <t>U27</t>
  </si>
  <si>
    <t>U28</t>
  </si>
  <si>
    <t>S6 Berekening Emissiereductie</t>
  </si>
  <si>
    <t>Totale emissies/uur</t>
  </si>
  <si>
    <t>R29</t>
  </si>
  <si>
    <t>O29</t>
  </si>
  <si>
    <t>V29</t>
  </si>
  <si>
    <t>U29</t>
  </si>
  <si>
    <t>Q29</t>
  </si>
  <si>
    <t>T29</t>
  </si>
  <si>
    <t>Totaal Koolstof</t>
  </si>
  <si>
    <t>D34</t>
  </si>
  <si>
    <t>D35</t>
  </si>
  <si>
    <t>D36</t>
  </si>
  <si>
    <t>D37</t>
  </si>
  <si>
    <t>D38</t>
  </si>
  <si>
    <t>D49</t>
  </si>
  <si>
    <t>D50</t>
  </si>
  <si>
    <t>D39</t>
  </si>
  <si>
    <t>R30</t>
  </si>
  <si>
    <t>R31</t>
  </si>
  <si>
    <t>R32</t>
  </si>
  <si>
    <t>R33</t>
  </si>
  <si>
    <t>R34</t>
  </si>
  <si>
    <t>R35</t>
  </si>
  <si>
    <t>R36</t>
  </si>
  <si>
    <t>R37</t>
  </si>
  <si>
    <t>R38</t>
  </si>
  <si>
    <t>Q39</t>
  </si>
  <si>
    <t>R39</t>
  </si>
  <si>
    <t>R49</t>
  </si>
  <si>
    <t>R50</t>
  </si>
  <si>
    <t>R51</t>
  </si>
  <si>
    <t>R52</t>
  </si>
  <si>
    <t>R53</t>
  </si>
  <si>
    <t>Q54</t>
  </si>
  <si>
    <t>R54</t>
  </si>
  <si>
    <t>C25</t>
  </si>
  <si>
    <t>C26</t>
  </si>
  <si>
    <t>D25</t>
  </si>
  <si>
    <t>D26</t>
  </si>
  <si>
    <t>C27</t>
  </si>
  <si>
    <t>C28</t>
  </si>
  <si>
    <t>E25</t>
  </si>
  <si>
    <t>E26</t>
  </si>
  <si>
    <t>E27</t>
  </si>
  <si>
    <t>E28</t>
  </si>
  <si>
    <t>G25</t>
  </si>
  <si>
    <t>G26</t>
  </si>
  <si>
    <t>G27</t>
  </si>
  <si>
    <t>G28</t>
  </si>
  <si>
    <t>H25</t>
  </si>
  <si>
    <t>H26</t>
  </si>
  <si>
    <t>H27</t>
  </si>
  <si>
    <t>H28</t>
  </si>
  <si>
    <t>I25</t>
  </si>
  <si>
    <t>I26</t>
  </si>
  <si>
    <t>I27</t>
  </si>
  <si>
    <t>I28</t>
  </si>
  <si>
    <t>J25</t>
  </si>
  <si>
    <t>J26</t>
  </si>
  <si>
    <t>J27</t>
  </si>
  <si>
    <t>J28</t>
  </si>
  <si>
    <t>O30</t>
  </si>
  <si>
    <t>O31</t>
  </si>
  <si>
    <t>O32</t>
  </si>
  <si>
    <t>O33</t>
  </si>
  <si>
    <t>V30</t>
  </si>
  <si>
    <t>V31</t>
  </si>
  <si>
    <t>V32</t>
  </si>
  <si>
    <t>V33</t>
  </si>
  <si>
    <t>U30</t>
  </si>
  <si>
    <t>U31</t>
  </si>
  <si>
    <t>U32</t>
  </si>
  <si>
    <t>U33</t>
  </si>
  <si>
    <t>T30</t>
  </si>
  <si>
    <t>T31</t>
  </si>
  <si>
    <t>T32</t>
  </si>
  <si>
    <t>T33</t>
  </si>
  <si>
    <t>D27</t>
  </si>
  <si>
    <t>D28</t>
  </si>
  <si>
    <t>D40</t>
  </si>
  <si>
    <t>D41</t>
  </si>
  <si>
    <t>D42</t>
  </si>
  <si>
    <t>D43</t>
  </si>
  <si>
    <t>Q55</t>
  </si>
  <si>
    <t>Q56</t>
  </si>
  <si>
    <t>Q57</t>
  </si>
  <si>
    <t>Q58</t>
  </si>
  <si>
    <t>R55</t>
  </si>
  <si>
    <t>R56</t>
  </si>
  <si>
    <t>R57</t>
  </si>
  <si>
    <t>R58</t>
  </si>
  <si>
    <t>R40</t>
  </si>
  <si>
    <t>R41</t>
  </si>
  <si>
    <t>R42</t>
  </si>
  <si>
    <t>R43</t>
  </si>
  <si>
    <t>Controleer of negatieve neveneffecten de emissiereductie overschrijden</t>
  </si>
  <si>
    <t>Omschrijving van het product of compositie/ fysische eigenschappen</t>
  </si>
  <si>
    <t>Legenda</t>
  </si>
  <si>
    <t>Onderbouwing keuze bron</t>
  </si>
  <si>
    <t>S3 Grenzen Ref 1</t>
  </si>
  <si>
    <t>S3 Grenzen Ref 3</t>
  </si>
  <si>
    <t>S3 Grenzen Ref 2</t>
  </si>
  <si>
    <t>Stap 1: Product bepalen</t>
  </si>
  <si>
    <t>Stap 2: Referentie bepalen</t>
  </si>
  <si>
    <t>Stap 3: Systeem- en procesgrenzen</t>
  </si>
  <si>
    <t>Stap 4: Massa- en energiebalansen bepalen</t>
  </si>
  <si>
    <t>Stap 7: Controle op negatieve neveneffecten</t>
  </si>
  <si>
    <t>Bepaal de NIKI-producten</t>
  </si>
  <si>
    <t>Bepaal de referentieproducten die vervangen worden door elk NIKI-product</t>
  </si>
  <si>
    <t>Bepaal systeem- en procesgrenzen van een referentie productieproces</t>
  </si>
  <si>
    <t>Bepaal de massa- en energiebalansen (MEB) van het NIKI productieproces (inputs, producten, afval- en reststromen en directe emissies)</t>
  </si>
  <si>
    <t>Bepaal de massa- en energiebalansen (MEB) van een referentie productieproces (inputs, producten, co-producten, afvalstromen en directe emissies)</t>
  </si>
  <si>
    <r>
      <t>Bepaal de CO</t>
    </r>
    <r>
      <rPr>
        <vertAlign val="subscript"/>
        <sz val="11"/>
        <color theme="1"/>
        <rFont val="Calibri"/>
        <family val="2"/>
        <scheme val="minor"/>
      </rPr>
      <t>2</t>
    </r>
    <r>
      <rPr>
        <sz val="11"/>
        <color theme="1"/>
        <rFont val="Calibri"/>
        <family val="2"/>
        <scheme val="minor"/>
      </rPr>
      <t>-emissies over de levenscyclus fasen van een referentie productieproces (input, proces, verbranding en einde levensduur)</t>
    </r>
  </si>
  <si>
    <t>Correctiefactor</t>
  </si>
  <si>
    <t>Referentieproduct</t>
  </si>
  <si>
    <t>co2emissiefactoren.nl</t>
  </si>
  <si>
    <t>RVO standaard referentie EF</t>
  </si>
  <si>
    <t>Omschrijving referentieproces</t>
  </si>
  <si>
    <t>1. BREF</t>
  </si>
  <si>
    <t>2. Bestaand proces</t>
  </si>
  <si>
    <t>3. Gedeeltelijk gebaseerd op RVO standaard referentie EF</t>
  </si>
  <si>
    <t>4. LCI dataset</t>
  </si>
  <si>
    <t>5. Zelf gedefinieerd proces</t>
  </si>
  <si>
    <t>Energiedrager</t>
  </si>
  <si>
    <t>Anders</t>
  </si>
  <si>
    <t>Vrije ruimte voor berekeningen, verdere toelichting en notities</t>
  </si>
  <si>
    <t xml:space="preserve">Voeg een processchema in </t>
  </si>
  <si>
    <t>Functie in het (deel)proces</t>
  </si>
  <si>
    <t>Verschillende</t>
  </si>
  <si>
    <t>Verbranding (brandstof) of Einde levensduur</t>
  </si>
  <si>
    <t>Overname gegevens of berekening</t>
  </si>
  <si>
    <t>Leeswijzer</t>
  </si>
  <si>
    <r>
      <t>Stap 5: CO</t>
    </r>
    <r>
      <rPr>
        <b/>
        <vertAlign val="subscript"/>
        <sz val="14"/>
        <color theme="0"/>
        <rFont val="Calibri"/>
        <family val="2"/>
        <scheme val="minor"/>
      </rPr>
      <t>2</t>
    </r>
    <r>
      <rPr>
        <b/>
        <sz val="14"/>
        <color theme="0"/>
        <rFont val="Calibri"/>
        <family val="2"/>
        <scheme val="minor"/>
      </rPr>
      <t>-emissies over de levenscyclusfasen bepalen</t>
    </r>
  </si>
  <si>
    <r>
      <t>Stap 6: Berekening totale CO</t>
    </r>
    <r>
      <rPr>
        <b/>
        <vertAlign val="subscript"/>
        <sz val="14"/>
        <rFont val="Calibri"/>
        <family val="2"/>
        <scheme val="minor"/>
      </rPr>
      <t>2</t>
    </r>
    <r>
      <rPr>
        <b/>
        <sz val="14"/>
        <rFont val="Calibri"/>
        <family val="2"/>
        <scheme val="minor"/>
      </rPr>
      <t>-emissiereductie</t>
    </r>
  </si>
  <si>
    <t>Start exploitatie</t>
  </si>
  <si>
    <t>Gedeeltelijk</t>
  </si>
  <si>
    <t>Output naam</t>
  </si>
  <si>
    <t>Output label</t>
  </si>
  <si>
    <t>Bepaal de systeem- en procesgrenzen van referentieproces 1</t>
  </si>
  <si>
    <t>Input naam</t>
  </si>
  <si>
    <t>Verwijzing naar onderbouwing</t>
  </si>
  <si>
    <t>D29</t>
  </si>
  <si>
    <t>D30</t>
  </si>
  <si>
    <t>C29</t>
  </si>
  <si>
    <t>C30</t>
  </si>
  <si>
    <t>Input label</t>
  </si>
  <si>
    <t>Uitleg verschillen MEB</t>
  </si>
  <si>
    <t>Onderbouw voor elke stroom de gekozen bron</t>
  </si>
  <si>
    <t>Onderbouwing percentage biogene koolstof</t>
  </si>
  <si>
    <t>C31</t>
  </si>
  <si>
    <t>D31</t>
  </si>
  <si>
    <t>Onderbouwing uitgaande stromen</t>
  </si>
  <si>
    <t>Onderbouwing inkomende stromen</t>
  </si>
  <si>
    <r>
      <t>Stap 5: CO</t>
    </r>
    <r>
      <rPr>
        <b/>
        <vertAlign val="subscript"/>
        <sz val="22"/>
        <color theme="0"/>
        <rFont val="Calibri"/>
        <family val="2"/>
        <scheme val="minor"/>
      </rPr>
      <t>2</t>
    </r>
    <r>
      <rPr>
        <b/>
        <sz val="22"/>
        <color theme="0"/>
        <rFont val="Calibri"/>
        <family val="2"/>
        <scheme val="minor"/>
      </rPr>
      <t>-emissies over de levenscyclusfasen bepalen</t>
    </r>
  </si>
  <si>
    <t>Emissiefactoren proces</t>
  </si>
  <si>
    <t>E29</t>
  </si>
  <si>
    <t>E30</t>
  </si>
  <si>
    <t>H29</t>
  </si>
  <si>
    <t>H30</t>
  </si>
  <si>
    <t>E31</t>
  </si>
  <si>
    <t>G29</t>
  </si>
  <si>
    <t>G30</t>
  </si>
  <si>
    <t>G31</t>
  </si>
  <si>
    <t>I29</t>
  </si>
  <si>
    <t>I30</t>
  </si>
  <si>
    <t>I31</t>
  </si>
  <si>
    <t>J29</t>
  </si>
  <si>
    <t>J30</t>
  </si>
  <si>
    <t>Input omschrijving</t>
  </si>
  <si>
    <t>Output omschrijving</t>
  </si>
  <si>
    <t>VERW</t>
  </si>
  <si>
    <t>Onderbouwing emissiefactoren inputs</t>
  </si>
  <si>
    <t>Totale productie</t>
  </si>
  <si>
    <t>Eenheid emissiefactor</t>
  </si>
  <si>
    <t>Notities hoe de Excel is opgebouwd:</t>
  </si>
  <si>
    <t>De eerste rij van tabellen (inhoud) begint altijd in rij 25 van het tabblad. Overbodige rijen daarboven worden verborgen.</t>
  </si>
  <si>
    <t xml:space="preserve">De excel is van voren naar achteren opgebouwd (links naar rechts). Volgende tabbladen verwijzen steeds naar voor de labels en namen naar tabbladen daarvoor. </t>
  </si>
  <si>
    <t xml:space="preserve">De verwijzing gebeurd via een "indirect" functie. </t>
  </si>
  <si>
    <t>Verwijzingscellen zijn altijd in kolommen die verborgen zijn. Voor aanpassingen maak altijd eerst alle kolommen zichtbaar.</t>
  </si>
  <si>
    <t>Reden voor deze werkwijze is het kunnen vermeerderen van de tabbladen voor meer referenties. Als er een extra referentie moet komen, volg bovenstaande instructie. De indirect maakt dit mogelijk.</t>
  </si>
  <si>
    <t>C32</t>
  </si>
  <si>
    <t>C33</t>
  </si>
  <si>
    <t>C34</t>
  </si>
  <si>
    <t>C35</t>
  </si>
  <si>
    <t>C36</t>
  </si>
  <si>
    <t xml:space="preserve">Door alle tabellen in rij 25 te laten beginnen, is dit op elk tabblad de rij waarnaar je verwijst, waardoor het makkelijk aanpasbaar is. </t>
  </si>
  <si>
    <t xml:space="preserve">Let op, als er meer producten of grondstoffen oid nodig zijn is hier mogelijk ook aanpassing in nodig. </t>
  </si>
  <si>
    <t>D32</t>
  </si>
  <si>
    <t>D33</t>
  </si>
  <si>
    <t>T35</t>
  </si>
  <si>
    <t>T36</t>
  </si>
  <si>
    <t>E32</t>
  </si>
  <si>
    <t>E33</t>
  </si>
  <si>
    <t>E34</t>
  </si>
  <si>
    <t>E35</t>
  </si>
  <si>
    <t>E36</t>
  </si>
  <si>
    <t>C37</t>
  </si>
  <si>
    <t>R44</t>
  </si>
  <si>
    <t>C38</t>
  </si>
  <si>
    <t>C39</t>
  </si>
  <si>
    <t>E37</t>
  </si>
  <si>
    <t>E38</t>
  </si>
  <si>
    <t>E39</t>
  </si>
  <si>
    <t>G32</t>
  </si>
  <si>
    <t>G33</t>
  </si>
  <si>
    <t>G34</t>
  </si>
  <si>
    <t>G35</t>
  </si>
  <si>
    <t>G36</t>
  </si>
  <si>
    <t>G37</t>
  </si>
  <si>
    <t>G38</t>
  </si>
  <si>
    <t>G39</t>
  </si>
  <si>
    <t>I32</t>
  </si>
  <si>
    <t>I33</t>
  </si>
  <si>
    <t>I34</t>
  </si>
  <si>
    <t>I35</t>
  </si>
  <si>
    <t>I36</t>
  </si>
  <si>
    <t>I37</t>
  </si>
  <si>
    <t>I38</t>
  </si>
  <si>
    <t>I39</t>
  </si>
  <si>
    <t>H31</t>
  </si>
  <si>
    <t>H32</t>
  </si>
  <si>
    <t>H33</t>
  </si>
  <si>
    <t>H34</t>
  </si>
  <si>
    <t>H35</t>
  </si>
  <si>
    <t>H36</t>
  </si>
  <si>
    <t>H37</t>
  </si>
  <si>
    <t>H38</t>
  </si>
  <si>
    <t>H39</t>
  </si>
  <si>
    <t>J31</t>
  </si>
  <si>
    <t>J32</t>
  </si>
  <si>
    <t>J33</t>
  </si>
  <si>
    <t>J34</t>
  </si>
  <si>
    <t>J35</t>
  </si>
  <si>
    <t>J36</t>
  </si>
  <si>
    <t>J37</t>
  </si>
  <si>
    <t>J38</t>
  </si>
  <si>
    <t>J39</t>
  </si>
  <si>
    <t>Totalen</t>
  </si>
  <si>
    <t>Emissiefactoren einde levensduur</t>
  </si>
  <si>
    <t>Onderbouwing emissiefactoren proces</t>
  </si>
  <si>
    <t>Onderbouwing emissiefactoren einde levensduur</t>
  </si>
  <si>
    <t>P35</t>
  </si>
  <si>
    <t>P36</t>
  </si>
  <si>
    <t>P37</t>
  </si>
  <si>
    <t>P38</t>
  </si>
  <si>
    <t>P39</t>
  </si>
  <si>
    <t>P40</t>
  </si>
  <si>
    <t>P41</t>
  </si>
  <si>
    <t>P42</t>
  </si>
  <si>
    <t>P43</t>
  </si>
  <si>
    <t>P44</t>
  </si>
  <si>
    <t>n.v.t.</t>
  </si>
  <si>
    <t>W35</t>
  </si>
  <si>
    <t>W36</t>
  </si>
  <si>
    <t>W37</t>
  </si>
  <si>
    <t>W38</t>
  </si>
  <si>
    <t>W39</t>
  </si>
  <si>
    <t>W40</t>
  </si>
  <si>
    <t>W41</t>
  </si>
  <si>
    <t>W42</t>
  </si>
  <si>
    <t>W43</t>
  </si>
  <si>
    <t>W44</t>
  </si>
  <si>
    <t>T37</t>
  </si>
  <si>
    <t>T38</t>
  </si>
  <si>
    <t>T39</t>
  </si>
  <si>
    <t>T40</t>
  </si>
  <si>
    <t>T41</t>
  </si>
  <si>
    <t>T42</t>
  </si>
  <si>
    <t>T43</t>
  </si>
  <si>
    <t>T44</t>
  </si>
  <si>
    <t>U35</t>
  </si>
  <si>
    <t>U36</t>
  </si>
  <si>
    <t>U37</t>
  </si>
  <si>
    <t>U38</t>
  </si>
  <si>
    <t>U39</t>
  </si>
  <si>
    <t>U40</t>
  </si>
  <si>
    <t>U41</t>
  </si>
  <si>
    <t>U42</t>
  </si>
  <si>
    <t>U43</t>
  </si>
  <si>
    <t>U44</t>
  </si>
  <si>
    <t>V35</t>
  </si>
  <si>
    <t>V36</t>
  </si>
  <si>
    <t>V37</t>
  </si>
  <si>
    <t>V38</t>
  </si>
  <si>
    <t>V39</t>
  </si>
  <si>
    <t>V40</t>
  </si>
  <si>
    <t>V41</t>
  </si>
  <si>
    <t>V42</t>
  </si>
  <si>
    <t>V43</t>
  </si>
  <si>
    <t>V44</t>
  </si>
  <si>
    <t>P25</t>
  </si>
  <si>
    <t>P26</t>
  </si>
  <si>
    <t>P27</t>
  </si>
  <si>
    <t>P28</t>
  </si>
  <si>
    <t>P29</t>
  </si>
  <si>
    <t>P30</t>
  </si>
  <si>
    <t>P31</t>
  </si>
  <si>
    <t>P32</t>
  </si>
  <si>
    <t>P33</t>
  </si>
  <si>
    <t>P34</t>
  </si>
  <si>
    <t>V34</t>
  </si>
  <si>
    <t>W25</t>
  </si>
  <si>
    <t>W26</t>
  </si>
  <si>
    <t>W27</t>
  </si>
  <si>
    <t>W28</t>
  </si>
  <si>
    <t>W29</t>
  </si>
  <si>
    <t>W30</t>
  </si>
  <si>
    <t>W31</t>
  </si>
  <si>
    <t>W32</t>
  </si>
  <si>
    <t>W33</t>
  </si>
  <si>
    <t>W34</t>
  </si>
  <si>
    <t>T34</t>
  </si>
  <si>
    <t>U34</t>
  </si>
  <si>
    <t>Allocatiepercentage</t>
  </si>
  <si>
    <t>M25</t>
  </si>
  <si>
    <t>M26</t>
  </si>
  <si>
    <t>M27</t>
  </si>
  <si>
    <t>M28</t>
  </si>
  <si>
    <t>M29</t>
  </si>
  <si>
    <t>M30</t>
  </si>
  <si>
    <t>M31</t>
  </si>
  <si>
    <t>M32</t>
  </si>
  <si>
    <t>M33</t>
  </si>
  <si>
    <t>M34</t>
  </si>
  <si>
    <t>M35</t>
  </si>
  <si>
    <t>M36</t>
  </si>
  <si>
    <t>M37</t>
  </si>
  <si>
    <t>M38</t>
  </si>
  <si>
    <t>M39</t>
  </si>
  <si>
    <t>O34</t>
  </si>
  <si>
    <t>O35</t>
  </si>
  <si>
    <t>O36</t>
  </si>
  <si>
    <t>O37</t>
  </si>
  <si>
    <t>O38</t>
  </si>
  <si>
    <t>O39</t>
  </si>
  <si>
    <t>C45</t>
  </si>
  <si>
    <t>C46</t>
  </si>
  <si>
    <t>C47</t>
  </si>
  <si>
    <t>C48</t>
  </si>
  <si>
    <t>C49</t>
  </si>
  <si>
    <t>C50</t>
  </si>
  <si>
    <t>C51</t>
  </si>
  <si>
    <t>C52</t>
  </si>
  <si>
    <t>C53</t>
  </si>
  <si>
    <t>C54</t>
  </si>
  <si>
    <t>E51</t>
  </si>
  <si>
    <t>E52</t>
  </si>
  <si>
    <t>E53</t>
  </si>
  <si>
    <t>E54</t>
  </si>
  <si>
    <t>R45</t>
  </si>
  <si>
    <t>R46</t>
  </si>
  <si>
    <t>R47</t>
  </si>
  <si>
    <t>R48</t>
  </si>
  <si>
    <t>C60</t>
  </si>
  <si>
    <t>C61</t>
  </si>
  <si>
    <t>E60</t>
  </si>
  <si>
    <t>E61</t>
  </si>
  <si>
    <t>R60</t>
  </si>
  <si>
    <t>R61</t>
  </si>
  <si>
    <t>Totale emissie</t>
  </si>
  <si>
    <t xml:space="preserve">Hieronder staan de onderliggende berekeningen. U hoeft hier niets in te vullen, de gegevens worden automatisch overgenomen uit andere tabbladen. </t>
  </si>
  <si>
    <t>Type einde levensduur emissie</t>
  </si>
  <si>
    <t>Levensfase input</t>
  </si>
  <si>
    <t>Levensfase proces</t>
  </si>
  <si>
    <t>Levensfase verbranding of einde levensduur</t>
  </si>
  <si>
    <t>Onderbouwing biogeen</t>
  </si>
  <si>
    <t>Onderbouwing recyclingpercentage</t>
  </si>
  <si>
    <t>Onderbouwing buiten beschouwing</t>
  </si>
  <si>
    <r>
      <t>Stap 6: Berekening totale CO</t>
    </r>
    <r>
      <rPr>
        <b/>
        <vertAlign val="subscript"/>
        <sz val="22"/>
        <color theme="0"/>
        <rFont val="Calibri"/>
        <family val="2"/>
        <scheme val="minor"/>
      </rPr>
      <t>2</t>
    </r>
    <r>
      <rPr>
        <b/>
        <sz val="22"/>
        <color theme="0"/>
        <rFont val="Calibri"/>
        <family val="2"/>
        <scheme val="minor"/>
      </rPr>
      <t>-emissiereductie</t>
    </r>
  </si>
  <si>
    <t>Bron van de emissiefactor</t>
  </si>
  <si>
    <t>Indien beschikbaar: Emissiefactor eenheid</t>
  </si>
  <si>
    <t>Toelichting: waarom is beschikbare emissiefactor van toepassing</t>
  </si>
  <si>
    <t>Niveau in de hiërarchie</t>
  </si>
  <si>
    <t>Indien beschikbaar: neem beschikbare emissiefactor over uit de aangegeven bron</t>
  </si>
  <si>
    <t>Referentieproces 1</t>
  </si>
  <si>
    <t>Referenties beschikbare emissiefactor</t>
  </si>
  <si>
    <t>Naam referentieproduct</t>
  </si>
  <si>
    <t>D44</t>
  </si>
  <si>
    <t>D45</t>
  </si>
  <si>
    <t>D46</t>
  </si>
  <si>
    <t>D47</t>
  </si>
  <si>
    <t>D48</t>
  </si>
  <si>
    <t>Gecorrigeerde productie</t>
  </si>
  <si>
    <t>Standaard referentie 1</t>
  </si>
  <si>
    <t>Standaard referentie 2</t>
  </si>
  <si>
    <t>Standaard referentie 3</t>
  </si>
  <si>
    <t>Standaard referentie 4</t>
  </si>
  <si>
    <t>Standaard referentie 5</t>
  </si>
  <si>
    <t>Standaard referentie 6</t>
  </si>
  <si>
    <t>Standaard referentie 7</t>
  </si>
  <si>
    <t>Standaard referentie 8</t>
  </si>
  <si>
    <t>Standaard referentie 9</t>
  </si>
  <si>
    <t>Standaard referentie 10</t>
  </si>
  <si>
    <t>Relevante NIKI product label</t>
  </si>
  <si>
    <t>In welk referentieproces wordt dit referentieproduct uitgewerkt</t>
  </si>
  <si>
    <t>Referentieproces Nr.</t>
  </si>
  <si>
    <t>Fysiek identiek?</t>
  </si>
  <si>
    <t>Verandering transport of gebruik?</t>
  </si>
  <si>
    <t>Som neveneffecten</t>
  </si>
  <si>
    <t>Verschil %</t>
  </si>
  <si>
    <t>Productieoutput per product per jaar</t>
  </si>
  <si>
    <t>Onderbouw hier de hoeveelheid vollasturen die er per jaar door het project worden gedraaid.</t>
  </si>
  <si>
    <t>Negatief effect</t>
  </si>
  <si>
    <t>Positief effect</t>
  </si>
  <si>
    <t>Positief of negatief effect?</t>
  </si>
  <si>
    <t>G94</t>
  </si>
  <si>
    <t>I94</t>
  </si>
  <si>
    <t>I95</t>
  </si>
  <si>
    <t>I96</t>
  </si>
  <si>
    <t>I97</t>
  </si>
  <si>
    <t>I98</t>
  </si>
  <si>
    <t>I99</t>
  </si>
  <si>
    <t>I100</t>
  </si>
  <si>
    <t>I101</t>
  </si>
  <si>
    <t>I102</t>
  </si>
  <si>
    <t>I103</t>
  </si>
  <si>
    <t>G95</t>
  </si>
  <si>
    <t>G96</t>
  </si>
  <si>
    <t>G97</t>
  </si>
  <si>
    <t>G98</t>
  </si>
  <si>
    <t>G99</t>
  </si>
  <si>
    <t>G100</t>
  </si>
  <si>
    <t>G101</t>
  </si>
  <si>
    <t>G102</t>
  </si>
  <si>
    <t>G103</t>
  </si>
  <si>
    <t>Q60</t>
  </si>
  <si>
    <t>Q61</t>
  </si>
  <si>
    <t>Bepaal de massa- en energiebalansen (MEB) van referentieproces 1 (inputs, producten, afval- en reststromen en directe emissies)</t>
  </si>
  <si>
    <t>nvt</t>
  </si>
  <si>
    <t>Ref 1 Grondstof 1</t>
  </si>
  <si>
    <t>Ref 1 Grondstof 2</t>
  </si>
  <si>
    <t>Ref 1 Grondstof 3</t>
  </si>
  <si>
    <t>Ref 1 Grondstof 4</t>
  </si>
  <si>
    <t>Ref 1 Grondstof 5</t>
  </si>
  <si>
    <t>Ref 1 Grondstof 6</t>
  </si>
  <si>
    <t>Ref 1 Grondstof 7</t>
  </si>
  <si>
    <t>Ref 1 Grondstof 8</t>
  </si>
  <si>
    <t>Ref 1 Grondstof 9</t>
  </si>
  <si>
    <t>Ref 1 Grondstof 10</t>
  </si>
  <si>
    <t>Ref 1 Energie 1</t>
  </si>
  <si>
    <t>Ref 1 Energie 2</t>
  </si>
  <si>
    <t>Ref 1 Energie 3</t>
  </si>
  <si>
    <t>Ref 1 Energie 4</t>
  </si>
  <si>
    <t>Ref 1 Energie 5</t>
  </si>
  <si>
    <t>Ref 1 product 1</t>
  </si>
  <si>
    <t>Ref 1 product 2</t>
  </si>
  <si>
    <t>Ref 1 product 3</t>
  </si>
  <si>
    <t>Ref 1 product 4</t>
  </si>
  <si>
    <t>Ref 1 product 5</t>
  </si>
  <si>
    <t>Ref 1 product 6</t>
  </si>
  <si>
    <t>Ref 1 product 7</t>
  </si>
  <si>
    <t>Ref 1 product 8</t>
  </si>
  <si>
    <t>Ref 1 product 9</t>
  </si>
  <si>
    <t>Ref 1 product 10</t>
  </si>
  <si>
    <t>Ref 1 Co-product 1</t>
  </si>
  <si>
    <t>Ref 1 Co-product 2</t>
  </si>
  <si>
    <t>Ref 1 Co-product 3</t>
  </si>
  <si>
    <t>Ref 1 Emissie 1</t>
  </si>
  <si>
    <t>Ref 1 Emissie 2</t>
  </si>
  <si>
    <t>Ref 1 Emissie 3</t>
  </si>
  <si>
    <t>Ref 1 Afvalstof 1</t>
  </si>
  <si>
    <t>Ref 1 Afvalstof 2</t>
  </si>
  <si>
    <t>Ref 1 Afvalstof 3</t>
  </si>
  <si>
    <t>Standaard emissies</t>
  </si>
  <si>
    <t>Referentieproces 2</t>
  </si>
  <si>
    <t>Referentieproces 3</t>
  </si>
  <si>
    <t>Energiestroom (MWh/uur)</t>
  </si>
  <si>
    <t>Massastroom (ton/uur)</t>
  </si>
  <si>
    <t>Koolstof-inhoud (%)</t>
  </si>
  <si>
    <t>Percentage biogene koolstof (%)</t>
  </si>
  <si>
    <t>Zo nodig conversieberekening naar benodigde eenheid MEB</t>
  </si>
  <si>
    <r>
      <t>Bepaal de CO</t>
    </r>
    <r>
      <rPr>
        <b/>
        <vertAlign val="subscript"/>
        <sz val="14"/>
        <color theme="0"/>
        <rFont val="Calibri"/>
        <family val="2"/>
        <scheme val="minor"/>
      </rPr>
      <t>2</t>
    </r>
    <r>
      <rPr>
        <b/>
        <sz val="14"/>
        <color theme="0"/>
        <rFont val="Calibri"/>
        <family val="2"/>
        <scheme val="minor"/>
      </rPr>
      <t>-emissies over de levenscyclus fasen van referentieproces 1 (input, proces, verbranding en einde levensduur)</t>
    </r>
  </si>
  <si>
    <r>
      <t>ton CO</t>
    </r>
    <r>
      <rPr>
        <b/>
        <vertAlign val="subscript"/>
        <sz val="11"/>
        <color theme="1"/>
        <rFont val="Calibri"/>
        <family val="2"/>
        <scheme val="minor"/>
      </rPr>
      <t>2</t>
    </r>
    <r>
      <rPr>
        <b/>
        <sz val="11"/>
        <color theme="1"/>
        <rFont val="Calibri"/>
        <family val="2"/>
        <scheme val="minor"/>
      </rPr>
      <t>eq</t>
    </r>
  </si>
  <si>
    <r>
      <t>Mton CO</t>
    </r>
    <r>
      <rPr>
        <b/>
        <vertAlign val="subscript"/>
        <sz val="11"/>
        <color theme="1"/>
        <rFont val="Calibri"/>
        <family val="2"/>
        <scheme val="minor"/>
      </rPr>
      <t>2</t>
    </r>
    <r>
      <rPr>
        <b/>
        <sz val="11"/>
        <color theme="1"/>
        <rFont val="Calibri"/>
        <family val="2"/>
        <scheme val="minor"/>
      </rPr>
      <t>eq</t>
    </r>
  </si>
  <si>
    <r>
      <t>ton CO</t>
    </r>
    <r>
      <rPr>
        <vertAlign val="subscript"/>
        <sz val="11"/>
        <color theme="1"/>
        <rFont val="Calibri"/>
        <family val="2"/>
        <scheme val="minor"/>
      </rPr>
      <t>2</t>
    </r>
    <r>
      <rPr>
        <sz val="11"/>
        <color theme="1"/>
        <rFont val="Calibri"/>
        <family val="2"/>
        <scheme val="minor"/>
      </rPr>
      <t>eq</t>
    </r>
  </si>
  <si>
    <r>
      <t>Emissies per uur (ton CO</t>
    </r>
    <r>
      <rPr>
        <b/>
        <vertAlign val="subscript"/>
        <sz val="12"/>
        <color theme="0"/>
        <rFont val="Calibri"/>
        <family val="2"/>
        <scheme val="minor"/>
      </rPr>
      <t>2</t>
    </r>
    <r>
      <rPr>
        <b/>
        <sz val="12"/>
        <color theme="0"/>
        <rFont val="Calibri"/>
        <family val="2"/>
        <scheme val="minor"/>
      </rPr>
      <t>eq/uur)</t>
    </r>
  </si>
  <si>
    <t>Energiestroom  (MWh/uur)</t>
  </si>
  <si>
    <t>Massastroom totaal (ton)</t>
  </si>
  <si>
    <t>Energiestroom totaal (MWh)</t>
  </si>
  <si>
    <t>NIKI Grondstof 1</t>
  </si>
  <si>
    <t>NIKI Grondstof 2</t>
  </si>
  <si>
    <t>NIKI Grondstof 3</t>
  </si>
  <si>
    <t>NIKI Grondstof 4</t>
  </si>
  <si>
    <t>NIKI Grondstof 5</t>
  </si>
  <si>
    <t>NIKI Grondstof 6</t>
  </si>
  <si>
    <t>NIKI Grondstof 7</t>
  </si>
  <si>
    <t>NIKI Grondstof 8</t>
  </si>
  <si>
    <t>NIKI Grondstof 9</t>
  </si>
  <si>
    <t>NIKI Grondstof 10</t>
  </si>
  <si>
    <t>NIKI Energie 1</t>
  </si>
  <si>
    <t>NIKI Energie 2</t>
  </si>
  <si>
    <t>NIKI Energie 3</t>
  </si>
  <si>
    <t>NIKI Energie 4</t>
  </si>
  <si>
    <t>NIKI Energie 5</t>
  </si>
  <si>
    <t>NIKI Product 1</t>
  </si>
  <si>
    <t>NIKI Product 2</t>
  </si>
  <si>
    <t>NIKI Product 3</t>
  </si>
  <si>
    <t>NIKI Product 4</t>
  </si>
  <si>
    <t>NIKI Product 5</t>
  </si>
  <si>
    <t>NIKI Product 6</t>
  </si>
  <si>
    <t>NIKI Product 7</t>
  </si>
  <si>
    <t>NIKI Product 8</t>
  </si>
  <si>
    <t>NIKI Product 9</t>
  </si>
  <si>
    <t>NIKI Product 10</t>
  </si>
  <si>
    <t>NIKI Restfractie 1</t>
  </si>
  <si>
    <t>NIKI Restfractie 2</t>
  </si>
  <si>
    <t>NIKI Restfractie 3</t>
  </si>
  <si>
    <t>NIKI Emissie 1</t>
  </si>
  <si>
    <t>NIKI Emissie 2</t>
  </si>
  <si>
    <t>NIKI Emissie 3</t>
  </si>
  <si>
    <t>NIKI Afvalstof 1</t>
  </si>
  <si>
    <t>NIKI Afvalstof 2</t>
  </si>
  <si>
    <t>NIKI Afvalstof 3</t>
  </si>
  <si>
    <t>NIKI Overige BKG emissies</t>
  </si>
  <si>
    <t>Ref 1 Overige BKG emissies</t>
  </si>
  <si>
    <t>Bepaal systeem- en procesgrenzen van het NIKI-project</t>
  </si>
  <si>
    <r>
      <t>Bepaal de CO</t>
    </r>
    <r>
      <rPr>
        <vertAlign val="subscript"/>
        <sz val="11"/>
        <color theme="1"/>
        <rFont val="Calibri"/>
        <family val="2"/>
        <scheme val="minor"/>
      </rPr>
      <t>2</t>
    </r>
    <r>
      <rPr>
        <sz val="11"/>
        <color theme="1"/>
        <rFont val="Calibri"/>
        <family val="2"/>
        <scheme val="minor"/>
      </rPr>
      <t>-emissies over de levenscyclus fasen van het NIKI-project (input, proces, verbranding en einde levensduur)</t>
    </r>
  </si>
  <si>
    <r>
      <t>Bepaal de totale CO</t>
    </r>
    <r>
      <rPr>
        <vertAlign val="subscript"/>
        <sz val="11"/>
        <color theme="1"/>
        <rFont val="Calibri"/>
        <family val="2"/>
        <scheme val="minor"/>
      </rPr>
      <t>2</t>
    </r>
    <r>
      <rPr>
        <sz val="11"/>
        <color theme="1"/>
        <rFont val="Calibri"/>
        <family val="2"/>
        <scheme val="minor"/>
      </rPr>
      <t>-emissiereductie van het NIKI-project gedurende de exploitatiefase</t>
    </r>
  </si>
  <si>
    <t>Omschrijving NIKI-project</t>
  </si>
  <si>
    <t xml:space="preserve">Geef een korte samenvatting van het NIKI-project.
</t>
  </si>
  <si>
    <t>Onderbouwing correctiefactor</t>
  </si>
  <si>
    <t>Bepaal de systeem- en procesgrenzen van het NIKI-project</t>
  </si>
  <si>
    <t>Motivatie gerecycled</t>
  </si>
  <si>
    <t>Motivatie biogeen</t>
  </si>
  <si>
    <t>Onderbouwing koolstofinhoud</t>
  </si>
  <si>
    <t>Biogeen
(Keuzelijst)</t>
  </si>
  <si>
    <r>
      <t>Bepaal de CO</t>
    </r>
    <r>
      <rPr>
        <b/>
        <vertAlign val="subscript"/>
        <sz val="14"/>
        <color theme="0"/>
        <rFont val="Calibri"/>
        <family val="2"/>
        <scheme val="minor"/>
      </rPr>
      <t>2</t>
    </r>
    <r>
      <rPr>
        <b/>
        <sz val="14"/>
        <color theme="0"/>
        <rFont val="Calibri"/>
        <family val="2"/>
        <scheme val="minor"/>
      </rPr>
      <t>-emissies over de levenscyclusfasen van het NIKI-project (input, proces, verbranding en einde levensduur)</t>
    </r>
  </si>
  <si>
    <r>
      <t>CO</t>
    </r>
    <r>
      <rPr>
        <b/>
        <vertAlign val="subscript"/>
        <sz val="11"/>
        <rFont val="Calibri"/>
        <family val="2"/>
        <scheme val="minor"/>
      </rPr>
      <t>2</t>
    </r>
    <r>
      <rPr>
        <b/>
        <sz val="11"/>
        <rFont val="Calibri"/>
        <family val="2"/>
        <scheme val="minor"/>
      </rPr>
      <t>-emissie 
(ton CO</t>
    </r>
    <r>
      <rPr>
        <b/>
        <vertAlign val="subscript"/>
        <sz val="11"/>
        <rFont val="Calibri"/>
        <family val="2"/>
        <scheme val="minor"/>
      </rPr>
      <t>2</t>
    </r>
    <r>
      <rPr>
        <b/>
        <sz val="11"/>
        <rFont val="Calibri"/>
        <family val="2"/>
        <scheme val="minor"/>
      </rPr>
      <t>eq/uur)</t>
    </r>
  </si>
  <si>
    <r>
      <t>Emissiefactor 
(ton CO</t>
    </r>
    <r>
      <rPr>
        <b/>
        <vertAlign val="subscript"/>
        <sz val="11"/>
        <color theme="1"/>
        <rFont val="Calibri"/>
        <family val="2"/>
        <scheme val="minor"/>
      </rPr>
      <t>2</t>
    </r>
    <r>
      <rPr>
        <b/>
        <sz val="11"/>
        <color theme="1"/>
        <rFont val="Calibri"/>
        <family val="2"/>
        <scheme val="minor"/>
      </rPr>
      <t>eq/ton of ton CO</t>
    </r>
    <r>
      <rPr>
        <b/>
        <vertAlign val="subscript"/>
        <sz val="11"/>
        <color theme="1"/>
        <rFont val="Calibri"/>
        <family val="2"/>
        <scheme val="minor"/>
      </rPr>
      <t>2</t>
    </r>
    <r>
      <rPr>
        <b/>
        <sz val="11"/>
        <color theme="1"/>
        <rFont val="Calibri"/>
        <family val="2"/>
        <scheme val="minor"/>
      </rPr>
      <t>eq/MWh)</t>
    </r>
  </si>
  <si>
    <t>Biogeen?</t>
  </si>
  <si>
    <t>Gerecycled?</t>
  </si>
  <si>
    <t>Totale emissiereductie NIKI-project</t>
  </si>
  <si>
    <t>NIKI-project</t>
  </si>
  <si>
    <t>Totaal vollasturen</t>
  </si>
  <si>
    <t>Vollasturen gedurende de exploitatiefase  van het NIKI project</t>
  </si>
  <si>
    <t>Vollasturen</t>
  </si>
  <si>
    <t xml:space="preserve">In de volgende tabellen vult u een onderbouwing in voor alle emissiefactoren. Bijvoorbeeld onderbouwt u de gekozen bron, en laat u eventueel zien hoe u een brongetal heeft toegerekend naar de emissiefactoren in ton CO2eq/ton of ton CO2eq/MWh. </t>
  </si>
  <si>
    <r>
      <t>ton CO</t>
    </r>
    <r>
      <rPr>
        <vertAlign val="subscript"/>
        <sz val="11"/>
        <color theme="1"/>
        <rFont val="Calibri"/>
        <family val="2"/>
        <scheme val="minor"/>
      </rPr>
      <t>2</t>
    </r>
    <r>
      <rPr>
        <sz val="11"/>
        <color theme="1"/>
        <rFont val="Calibri"/>
        <family val="2"/>
        <scheme val="minor"/>
      </rPr>
      <t>eq/vollastuur</t>
    </r>
  </si>
  <si>
    <r>
      <t>Negatieve neveneffecten 
(ton CO</t>
    </r>
    <r>
      <rPr>
        <b/>
        <vertAlign val="subscript"/>
        <sz val="12"/>
        <color theme="0"/>
        <rFont val="Calibri"/>
        <family val="2"/>
        <scheme val="minor"/>
      </rPr>
      <t>2</t>
    </r>
    <r>
      <rPr>
        <b/>
        <sz val="12"/>
        <color theme="0"/>
        <rFont val="Calibri"/>
        <family val="2"/>
        <scheme val="minor"/>
      </rPr>
      <t>eq/uur)</t>
    </r>
  </si>
  <si>
    <t>Emissiereductie NIKI-project</t>
  </si>
  <si>
    <t>Elastisch</t>
  </si>
  <si>
    <t>S1 NIKI-producten</t>
  </si>
  <si>
    <t xml:space="preserve">Indirecte verwijzing gebeurd via een verwijzing naar een tabblad: ergens rechts in het verborgen stuk vindt je een cel met daarin iets als 'S1 NIKI-producten'! De inhoud van die cel ziet eruit als ="'" &amp; AB23 &amp; "'!". Dit is de verwijzing naar het tabblad. Vervolgens is er in een verborgen kolom een celnaam opgenomen. Samen vormt dit de verwijzing naar de cel in een ander tabblad. </t>
  </si>
  <si>
    <t>Alle</t>
  </si>
  <si>
    <t>Pas cel AG2 aan naar de het correcte S3 grenzen Ref tabblad</t>
  </si>
  <si>
    <t>Zoek en vervang in de nieuwe tabel alle verwijzingen naar de cel met 'S5 Emissiefactoren Ref x' die boven de oude tabel staat</t>
  </si>
  <si>
    <t>Hide alle rijen en kolommen weer</t>
  </si>
  <si>
    <t>Stappen voor de toevoeging van referentieprocessen</t>
  </si>
  <si>
    <t>Tabblad</t>
  </si>
  <si>
    <t>Rigide of elastisch?</t>
  </si>
  <si>
    <t>Motivatie rigide of elastisch</t>
  </si>
  <si>
    <t>Gerecycled? 
(Ja/Nee)</t>
  </si>
  <si>
    <t>Einde levensduur buiten beschouwing?</t>
  </si>
  <si>
    <t>Recycling-percentage einde levensduur product (%)</t>
  </si>
  <si>
    <t>C74</t>
  </si>
  <si>
    <t>E74</t>
  </si>
  <si>
    <t>C75</t>
  </si>
  <si>
    <t>C76</t>
  </si>
  <si>
    <t>C77</t>
  </si>
  <si>
    <t>C78</t>
  </si>
  <si>
    <t>C79</t>
  </si>
  <si>
    <t>C80</t>
  </si>
  <si>
    <t>C81</t>
  </si>
  <si>
    <t>C82</t>
  </si>
  <si>
    <t>C83</t>
  </si>
  <si>
    <t>C84</t>
  </si>
  <si>
    <t>C85</t>
  </si>
  <si>
    <t>C86</t>
  </si>
  <si>
    <t>C87</t>
  </si>
  <si>
    <t>C88</t>
  </si>
  <si>
    <t>C89</t>
  </si>
  <si>
    <t>C90</t>
  </si>
  <si>
    <t>C91</t>
  </si>
  <si>
    <t>C92</t>
  </si>
  <si>
    <t>C93</t>
  </si>
  <si>
    <t>E75</t>
  </si>
  <si>
    <t>E76</t>
  </si>
  <si>
    <t>E77</t>
  </si>
  <si>
    <t>E78</t>
  </si>
  <si>
    <t>E79</t>
  </si>
  <si>
    <t>E80</t>
  </si>
  <si>
    <t>E81</t>
  </si>
  <si>
    <t>E82</t>
  </si>
  <si>
    <t>E83</t>
  </si>
  <si>
    <t>E84</t>
  </si>
  <si>
    <t>E85</t>
  </si>
  <si>
    <t>E86</t>
  </si>
  <si>
    <t>E87</t>
  </si>
  <si>
    <t>E88</t>
  </si>
  <si>
    <t>E89</t>
  </si>
  <si>
    <t>E90</t>
  </si>
  <si>
    <t>E91</t>
  </si>
  <si>
    <t>E92</t>
  </si>
  <si>
    <t>E93</t>
  </si>
  <si>
    <t>Q84</t>
  </si>
  <si>
    <t>Q85</t>
  </si>
  <si>
    <t>Q86</t>
  </si>
  <si>
    <t>Q87</t>
  </si>
  <si>
    <t>Q88</t>
  </si>
  <si>
    <t>Q89</t>
  </si>
  <si>
    <t>Q90</t>
  </si>
  <si>
    <t>Q91</t>
  </si>
  <si>
    <t>Q92</t>
  </si>
  <si>
    <t>Q93</t>
  </si>
  <si>
    <t>N84</t>
  </si>
  <si>
    <t>N85</t>
  </si>
  <si>
    <t>N86</t>
  </si>
  <si>
    <t>N87</t>
  </si>
  <si>
    <t>N88</t>
  </si>
  <si>
    <t>N89</t>
  </si>
  <si>
    <t>N90</t>
  </si>
  <si>
    <t>N91</t>
  </si>
  <si>
    <t>N92</t>
  </si>
  <si>
    <t>N93</t>
  </si>
  <si>
    <t>Q74</t>
  </si>
  <si>
    <t>Q75</t>
  </si>
  <si>
    <t>Q76</t>
  </si>
  <si>
    <t>Q77</t>
  </si>
  <si>
    <t>Q78</t>
  </si>
  <si>
    <t>Q79</t>
  </si>
  <si>
    <t>Q80</t>
  </si>
  <si>
    <t>Q81</t>
  </si>
  <si>
    <t>Q82</t>
  </si>
  <si>
    <t>Q83</t>
  </si>
  <si>
    <t>M74</t>
  </si>
  <si>
    <t>M75</t>
  </si>
  <si>
    <t>M76</t>
  </si>
  <si>
    <t>M77</t>
  </si>
  <si>
    <t>M78</t>
  </si>
  <si>
    <t>M79</t>
  </si>
  <si>
    <t>M80</t>
  </si>
  <si>
    <t>M81</t>
  </si>
  <si>
    <t>M82</t>
  </si>
  <si>
    <t>M83</t>
  </si>
  <si>
    <t>N74</t>
  </si>
  <si>
    <t>N75</t>
  </si>
  <si>
    <t>N76</t>
  </si>
  <si>
    <t>N77</t>
  </si>
  <si>
    <t>N78</t>
  </si>
  <si>
    <t>N79</t>
  </si>
  <si>
    <t>N80</t>
  </si>
  <si>
    <t>N81</t>
  </si>
  <si>
    <t>N82</t>
  </si>
  <si>
    <t>N83</t>
  </si>
  <si>
    <t>Beschrijf het productieproces en de procesgrenzen van het referentieproces.</t>
  </si>
  <si>
    <t>D74</t>
  </si>
  <si>
    <t>D75</t>
  </si>
  <si>
    <t>D76</t>
  </si>
  <si>
    <t>D77</t>
  </si>
  <si>
    <t>D78</t>
  </si>
  <si>
    <t>D79</t>
  </si>
  <si>
    <t>D80</t>
  </si>
  <si>
    <t>D81</t>
  </si>
  <si>
    <t>D82</t>
  </si>
  <si>
    <t>D83</t>
  </si>
  <si>
    <t>D84</t>
  </si>
  <si>
    <t>D85</t>
  </si>
  <si>
    <t>D86</t>
  </si>
  <si>
    <t>D87</t>
  </si>
  <si>
    <t>D88</t>
  </si>
  <si>
    <t>D89</t>
  </si>
  <si>
    <t>D90</t>
  </si>
  <si>
    <t>D91</t>
  </si>
  <si>
    <t>D92</t>
  </si>
  <si>
    <t>D93</t>
  </si>
  <si>
    <t>K25</t>
  </si>
  <si>
    <t>K26</t>
  </si>
  <si>
    <t>K27</t>
  </si>
  <si>
    <t>K28</t>
  </si>
  <si>
    <t>K29</t>
  </si>
  <si>
    <t>K30</t>
  </si>
  <si>
    <t>K31</t>
  </si>
  <si>
    <t>K32</t>
  </si>
  <si>
    <t>K33</t>
  </si>
  <si>
    <t>K34</t>
  </si>
  <si>
    <t>K35</t>
  </si>
  <si>
    <t>K36</t>
  </si>
  <si>
    <t>K37</t>
  </si>
  <si>
    <t>K38</t>
  </si>
  <si>
    <t>K39</t>
  </si>
  <si>
    <t>M84</t>
  </si>
  <si>
    <t>M85</t>
  </si>
  <si>
    <t>M86</t>
  </si>
  <si>
    <t>M87</t>
  </si>
  <si>
    <t>M88</t>
  </si>
  <si>
    <t>M89</t>
  </si>
  <si>
    <t>M90</t>
  </si>
  <si>
    <t>M91</t>
  </si>
  <si>
    <t>M92</t>
  </si>
  <si>
    <t>M93</t>
  </si>
  <si>
    <t>J84</t>
  </si>
  <si>
    <t>J85</t>
  </si>
  <si>
    <t>J86</t>
  </si>
  <si>
    <t>J87</t>
  </si>
  <si>
    <t>J88</t>
  </si>
  <si>
    <t>J89</t>
  </si>
  <si>
    <t>J90</t>
  </si>
  <si>
    <t>J91</t>
  </si>
  <si>
    <t>J92</t>
  </si>
  <si>
    <t>J93</t>
  </si>
  <si>
    <t>I74</t>
  </si>
  <si>
    <t>I75</t>
  </si>
  <si>
    <t>I76</t>
  </si>
  <si>
    <t>I77</t>
  </si>
  <si>
    <t>I78</t>
  </si>
  <si>
    <t>I79</t>
  </si>
  <si>
    <t>I80</t>
  </si>
  <si>
    <t>I81</t>
  </si>
  <si>
    <t>I82</t>
  </si>
  <si>
    <t>I83</t>
  </si>
  <si>
    <t>J74</t>
  </si>
  <si>
    <t>J75</t>
  </si>
  <si>
    <t>J76</t>
  </si>
  <si>
    <t>J77</t>
  </si>
  <si>
    <t>J78</t>
  </si>
  <si>
    <t>J79</t>
  </si>
  <si>
    <t>J80</t>
  </si>
  <si>
    <t>J81</t>
  </si>
  <si>
    <t>J82</t>
  </si>
  <si>
    <t>J83</t>
  </si>
  <si>
    <r>
      <t>Stappen in NIKI CO</t>
    </r>
    <r>
      <rPr>
        <b/>
        <vertAlign val="subscript"/>
        <sz val="18"/>
        <color theme="0"/>
        <rFont val="Calibri"/>
        <family val="2"/>
        <scheme val="minor"/>
      </rPr>
      <t>2</t>
    </r>
    <r>
      <rPr>
        <b/>
        <sz val="18"/>
        <color theme="0"/>
        <rFont val="Calibri"/>
        <family val="2"/>
        <scheme val="minor"/>
      </rPr>
      <t>-emissiereductiemethode en NIKI CO</t>
    </r>
    <r>
      <rPr>
        <b/>
        <vertAlign val="subscript"/>
        <sz val="18"/>
        <color theme="0"/>
        <rFont val="Calibri"/>
        <family val="2"/>
        <scheme val="minor"/>
      </rPr>
      <t>2</t>
    </r>
    <r>
      <rPr>
        <b/>
        <sz val="18"/>
        <color theme="0"/>
        <rFont val="Calibri"/>
        <family val="2"/>
        <scheme val="minor"/>
      </rPr>
      <t>-tool</t>
    </r>
  </si>
  <si>
    <t>Basisinformatie aanvraag</t>
  </si>
  <si>
    <t>ton CO2eq/ton</t>
  </si>
  <si>
    <t>NIKI-producten linken aan referentieproducten</t>
  </si>
  <si>
    <t>List_JaNee</t>
  </si>
  <si>
    <t>List_FunctieNIKI</t>
  </si>
  <si>
    <t>List_EF_Eenheid</t>
  </si>
  <si>
    <t>List_StdEF_Bron</t>
  </si>
  <si>
    <t>ton CO2eq/MWh</t>
  </si>
  <si>
    <t>List_RefProc_Nr</t>
  </si>
  <si>
    <t>List_RefProc_Hier</t>
  </si>
  <si>
    <t>List_RigEl</t>
  </si>
  <si>
    <t>List_JaNeeGed</t>
  </si>
  <si>
    <t>List_EoL</t>
  </si>
  <si>
    <t>List_EoL_Type</t>
  </si>
  <si>
    <t>Biogeen? 
(Ja/Nee)</t>
  </si>
  <si>
    <t>List_Eff_PosNeg</t>
  </si>
  <si>
    <t>Stap 1: Maak nieuwe lijsten met whitespaces</t>
  </si>
  <si>
    <t>-Check voor ieder referentie proces of het NIKI-product aan de referentie is toegewezen</t>
  </si>
  <si>
    <t>Referentieproces --&gt;</t>
  </si>
  <si>
    <t>Uitleg formules</t>
  </si>
  <si>
    <t>(Nu maar 3 referentieprocessen voorbereid)</t>
  </si>
  <si>
    <t xml:space="preserve">-Geef "-" bij fout
-Probeer: 
  -Kijk voor iedere cel in de kolom bij het geselecteerde referentieproces onder Stap 1 of er iets is ingevuld. WAAR als dat zo is, ONWAAR als dat niet zo is. 
  -Pak de n-de cel die is ingevuld, zodat je alle niet-ingevulde cellen overslaat.
</t>
  </si>
  <si>
    <t>EF beschikbaar?</t>
  </si>
  <si>
    <t>Eenheid EF</t>
  </si>
  <si>
    <t>Correctie-factor</t>
  </si>
  <si>
    <t>Naam referentie-product</t>
  </si>
  <si>
    <t>Stap 2: Verwijder whitespaces</t>
  </si>
  <si>
    <t>Zie uitleg bij blokken links</t>
  </si>
  <si>
    <t>Naam tab</t>
  </si>
  <si>
    <t>Ref S1</t>
  </si>
  <si>
    <t>Ref S2</t>
  </si>
  <si>
    <t>Verw. S1</t>
  </si>
  <si>
    <t>Verw. S2</t>
  </si>
  <si>
    <t>Verw. S3 NIKI</t>
  </si>
  <si>
    <t>Verw. S3 Ref 1</t>
  </si>
  <si>
    <t>Verw. S4 NIKI</t>
  </si>
  <si>
    <t>Verw. S4 Ref 1</t>
  </si>
  <si>
    <t>Verw. S6</t>
  </si>
  <si>
    <t>Lijst met alle NIKI-product met een standaard emissiefactor en hun emissiefactoren</t>
  </si>
  <si>
    <t>Verschil energie</t>
  </si>
  <si>
    <t>Totale massa product</t>
  </si>
  <si>
    <t>Totaal koolstof</t>
  </si>
  <si>
    <t>Y25</t>
  </si>
  <si>
    <t>Y26</t>
  </si>
  <si>
    <t>Y27</t>
  </si>
  <si>
    <t>Y28</t>
  </si>
  <si>
    <t>Y29</t>
  </si>
  <si>
    <t>Y30</t>
  </si>
  <si>
    <t>Y31</t>
  </si>
  <si>
    <t>Y32</t>
  </si>
  <si>
    <t>Y33</t>
  </si>
  <si>
    <t>Y34</t>
  </si>
  <si>
    <t>AV25</t>
  </si>
  <si>
    <t>AV26</t>
  </si>
  <si>
    <t>AV27</t>
  </si>
  <si>
    <t>AV28</t>
  </si>
  <si>
    <t>AV29</t>
  </si>
  <si>
    <t>AV30</t>
  </si>
  <si>
    <t>AV31</t>
  </si>
  <si>
    <t>AV32</t>
  </si>
  <si>
    <t>AV33</t>
  </si>
  <si>
    <t>AV34</t>
  </si>
  <si>
    <t>AU25</t>
  </si>
  <si>
    <t>AU26</t>
  </si>
  <si>
    <t>AU27</t>
  </si>
  <si>
    <t>AU28</t>
  </si>
  <si>
    <t>AU29</t>
  </si>
  <si>
    <t>AU30</t>
  </si>
  <si>
    <t>AU31</t>
  </si>
  <si>
    <t>AU32</t>
  </si>
  <si>
    <t>AU33</t>
  </si>
  <si>
    <t>AU34</t>
  </si>
  <si>
    <t>AT25</t>
  </si>
  <si>
    <t>AT26</t>
  </si>
  <si>
    <t>AT27</t>
  </si>
  <si>
    <t>AT28</t>
  </si>
  <si>
    <t>AT29</t>
  </si>
  <si>
    <t>AT30</t>
  </si>
  <si>
    <t>AT31</t>
  </si>
  <si>
    <t>AT32</t>
  </si>
  <si>
    <t>AT33</t>
  </si>
  <si>
    <t>AT34</t>
  </si>
  <si>
    <t>AR25</t>
  </si>
  <si>
    <t>AR26</t>
  </si>
  <si>
    <t>AR27</t>
  </si>
  <si>
    <t>AR28</t>
  </si>
  <si>
    <t>AR29</t>
  </si>
  <si>
    <t>AR30</t>
  </si>
  <si>
    <t>AR31</t>
  </si>
  <si>
    <t>AR32</t>
  </si>
  <si>
    <t>AR33</t>
  </si>
  <si>
    <t>AR34</t>
  </si>
  <si>
    <t>AS25</t>
  </si>
  <si>
    <t>AS26</t>
  </si>
  <si>
    <t>AS27</t>
  </si>
  <si>
    <t>AS28</t>
  </si>
  <si>
    <t>AS29</t>
  </si>
  <si>
    <t>AS30</t>
  </si>
  <si>
    <t>AS31</t>
  </si>
  <si>
    <t>AS32</t>
  </si>
  <si>
    <t>AS33</t>
  </si>
  <si>
    <t>AS34</t>
  </si>
  <si>
    <t>Totale productie voor massa-allocatie(ton CO2/ton product)</t>
  </si>
  <si>
    <t>Massastroom NIKI-product
(ton/h)</t>
  </si>
  <si>
    <t>Toewijzen emissies aan NIKI-producten</t>
  </si>
  <si>
    <t>Emissies referentieproces</t>
  </si>
  <si>
    <t>NIKI Restfractie 4</t>
  </si>
  <si>
    <t>NIKI Restfractie 5</t>
  </si>
  <si>
    <t>NIKI Emissie 4</t>
  </si>
  <si>
    <t>NIKI Emissie 5</t>
  </si>
  <si>
    <t>NIKI Afvalstof 4</t>
  </si>
  <si>
    <t>NIKI Afvalstof 5</t>
  </si>
  <si>
    <t>Naam product</t>
  </si>
  <si>
    <t>Elektriciteit</t>
  </si>
  <si>
    <t>Warmte</t>
  </si>
  <si>
    <t>Onderbouwing wel/niet verhandelbaar</t>
  </si>
  <si>
    <t>C40</t>
  </si>
  <si>
    <t>G40</t>
  </si>
  <si>
    <t>C41</t>
  </si>
  <si>
    <t>G41</t>
  </si>
  <si>
    <t>C42</t>
  </si>
  <si>
    <t>G42</t>
  </si>
  <si>
    <t>C43</t>
  </si>
  <si>
    <t>G43</t>
  </si>
  <si>
    <t>C44</t>
  </si>
  <si>
    <t>G44</t>
  </si>
  <si>
    <t>G45</t>
  </si>
  <si>
    <t>G46</t>
  </si>
  <si>
    <t>G47</t>
  </si>
  <si>
    <t>G48</t>
  </si>
  <si>
    <t>G49</t>
  </si>
  <si>
    <t>G50</t>
  </si>
  <si>
    <t>Ref 1 Co-product 4</t>
  </si>
  <si>
    <t>Ref 1 Co-product 5</t>
  </si>
  <si>
    <t>Ref 1 Emissie 4</t>
  </si>
  <si>
    <t>Ref 1 Emissie 5</t>
  </si>
  <si>
    <t>Ref 1 Afvalstof 4</t>
  </si>
  <si>
    <t>Ref 1 Afvalstof 5</t>
  </si>
  <si>
    <t>C94</t>
  </si>
  <si>
    <t>E94</t>
  </si>
  <si>
    <t>C95</t>
  </si>
  <si>
    <t>E95</t>
  </si>
  <si>
    <t>C96</t>
  </si>
  <si>
    <t>E96</t>
  </si>
  <si>
    <t>C97</t>
  </si>
  <si>
    <t>E97</t>
  </si>
  <si>
    <t>C98</t>
  </si>
  <si>
    <t>E98</t>
  </si>
  <si>
    <t>C99</t>
  </si>
  <si>
    <t>E99</t>
  </si>
  <si>
    <t>D94</t>
  </si>
  <si>
    <t>D95</t>
  </si>
  <si>
    <t>D96</t>
  </si>
  <si>
    <t>D97</t>
  </si>
  <si>
    <t>D98</t>
  </si>
  <si>
    <t>D99</t>
  </si>
  <si>
    <t>P45</t>
  </si>
  <si>
    <t>Q94</t>
  </si>
  <si>
    <t>N94</t>
  </si>
  <si>
    <t>T45</t>
  </si>
  <si>
    <t>U45</t>
  </si>
  <si>
    <t>V45</t>
  </si>
  <si>
    <t>W45</t>
  </si>
  <si>
    <t>P46</t>
  </si>
  <si>
    <t>Q95</t>
  </si>
  <si>
    <t>N95</t>
  </si>
  <si>
    <t>T46</t>
  </si>
  <si>
    <t>U46</t>
  </si>
  <si>
    <t>V46</t>
  </si>
  <si>
    <t>W46</t>
  </si>
  <si>
    <t>P47</t>
  </si>
  <si>
    <t>Q96</t>
  </si>
  <si>
    <t>N96</t>
  </si>
  <si>
    <t>T47</t>
  </si>
  <si>
    <t>U47</t>
  </si>
  <si>
    <t>V47</t>
  </si>
  <si>
    <t>W47</t>
  </si>
  <si>
    <t>P48</t>
  </si>
  <si>
    <t>Q97</t>
  </si>
  <si>
    <t>N97</t>
  </si>
  <si>
    <t>T48</t>
  </si>
  <si>
    <t>U48</t>
  </si>
  <si>
    <t>V48</t>
  </si>
  <si>
    <t>W48</t>
  </si>
  <si>
    <t>P49</t>
  </si>
  <si>
    <t>Q98</t>
  </si>
  <si>
    <t>N98</t>
  </si>
  <si>
    <t>T49</t>
  </si>
  <si>
    <t>U49</t>
  </si>
  <si>
    <t>V49</t>
  </si>
  <si>
    <t>W49</t>
  </si>
  <si>
    <t>P50</t>
  </si>
  <si>
    <t>Q99</t>
  </si>
  <si>
    <t>N99</t>
  </si>
  <si>
    <t>T50</t>
  </si>
  <si>
    <t>U50</t>
  </si>
  <si>
    <t>V50</t>
  </si>
  <si>
    <t>W50</t>
  </si>
  <si>
    <t>M94</t>
  </si>
  <si>
    <t>J94</t>
  </si>
  <si>
    <t>M95</t>
  </si>
  <si>
    <t>J95</t>
  </si>
  <si>
    <t>M96</t>
  </si>
  <si>
    <t>J96</t>
  </si>
  <si>
    <t>M97</t>
  </si>
  <si>
    <t>J97</t>
  </si>
  <si>
    <t>M98</t>
  </si>
  <si>
    <t>J98</t>
  </si>
  <si>
    <t>M99</t>
  </si>
  <si>
    <t>J99</t>
  </si>
  <si>
    <t>I84</t>
  </si>
  <si>
    <t>I85</t>
  </si>
  <si>
    <t>I86</t>
  </si>
  <si>
    <t>I87</t>
  </si>
  <si>
    <t>I88</t>
  </si>
  <si>
    <t>C55</t>
  </si>
  <si>
    <t>E55</t>
  </si>
  <si>
    <t>Bijlage</t>
  </si>
  <si>
    <t>C56</t>
  </si>
  <si>
    <t>C57</t>
  </si>
  <si>
    <t>C58</t>
  </si>
  <si>
    <t>C59</t>
  </si>
  <si>
    <t>E56</t>
  </si>
  <si>
    <t>E57</t>
  </si>
  <si>
    <t>E58</t>
  </si>
  <si>
    <t>E59</t>
  </si>
  <si>
    <t>Q59</t>
  </si>
  <si>
    <t>R59</t>
  </si>
  <si>
    <t>C73</t>
  </si>
  <si>
    <t>E73</t>
  </si>
  <si>
    <t>Q73</t>
  </si>
  <si>
    <t>R73</t>
  </si>
  <si>
    <t>R74</t>
  </si>
  <si>
    <t>R75</t>
  </si>
  <si>
    <t>R77</t>
  </si>
  <si>
    <t>R78</t>
  </si>
  <si>
    <t>R79</t>
  </si>
  <si>
    <t>R80</t>
  </si>
  <si>
    <t>R81</t>
  </si>
  <si>
    <t>R82</t>
  </si>
  <si>
    <t>R83</t>
  </si>
  <si>
    <t>R84</t>
  </si>
  <si>
    <t>R85</t>
  </si>
  <si>
    <t>R86</t>
  </si>
  <si>
    <t>R87</t>
  </si>
  <si>
    <t>Versie</t>
  </si>
  <si>
    <t>Datum</t>
  </si>
  <si>
    <t>Wijzigingen</t>
  </si>
  <si>
    <t>Auteur</t>
  </si>
  <si>
    <t>9.8</t>
  </si>
  <si>
    <t>Chris Jongsma</t>
  </si>
  <si>
    <t>9.7</t>
  </si>
  <si>
    <t>-Berekening allocatie in S6 gewijzigd</t>
  </si>
  <si>
    <t>-Extra regels ingevoerd voor emissies/hulpstoffen etc
-Uitleg in S5 opgeknipt in 3 delen
-Bug met streepjes weggewerkt
-Alle stromen NIKI-proces in S1 al invoeren
-Emissies reststromen/co-producten verplaatst van 'proces' naar 'einde levensduur'</t>
  </si>
  <si>
    <r>
      <t>Omschrijf en onderbouw waarom de NIKI-producten voldoen aan de in de NIKI CO</t>
    </r>
    <r>
      <rPr>
        <vertAlign val="subscript"/>
        <sz val="11"/>
        <color theme="1"/>
        <rFont val="Calibri"/>
        <family val="2"/>
        <scheme val="minor"/>
      </rPr>
      <t>2</t>
    </r>
    <r>
      <rPr>
        <sz val="11"/>
        <color theme="1"/>
        <rFont val="Calibri"/>
        <family val="2"/>
        <scheme val="minor"/>
      </rPr>
      <t>-emissiereductie methode gestelde eisen voor NIKI-producten.</t>
    </r>
  </si>
  <si>
    <t>Onderbouwing keuze referentieproces</t>
  </si>
  <si>
    <t>Totale emissiefactor</t>
  </si>
  <si>
    <t>Eenheid</t>
  </si>
  <si>
    <t>Appendix A: RVO standaard emissiefactoren</t>
  </si>
  <si>
    <t>Lijst van geselecteerde referentieproducten voor NIKI, inclusief totale emissiefactor over keten</t>
  </si>
  <si>
    <t>List_Eenheid</t>
  </si>
  <si>
    <t>ton</t>
  </si>
  <si>
    <t>MWh</t>
  </si>
  <si>
    <t>Plaats een schematische weergaven van het NIKI-project. Laat hierin de inputs en outputs zien, envenals de belangrijkste installaties binnen het NIKI-proces. De grootte van dit invulvak mag aangepast worden om het schema te accomoderen, echter kunt u ook de vrije ruimte onderaan dit tabblad gebruiken. Voeg geen extra rijen in, maar pas de rijhoogte aan.</t>
  </si>
  <si>
    <t>Plaats een schematische weergaven van het referentieproces. Laat hierin de inputs en outputs zien, envenals de belangrijkste installaties binnen het referentieproces. De grootte van dit invulvak mag aangepast worden om het schema te accomoderen, echter kunt u ook de vrije ruimte onderaan dit tabblad gebruiken. Voeg geen extra rijen in, maar pas de rijhoogte aan.</t>
  </si>
  <si>
    <t>Percentage NIKI-producten t.o.v. totaal aan uitgaande verhandelbare stromen:</t>
  </si>
  <si>
    <r>
      <t>• Per massastroom vult u een CO</t>
    </r>
    <r>
      <rPr>
        <b/>
        <vertAlign val="subscript"/>
        <sz val="12"/>
        <color theme="1"/>
        <rFont val="Calibri"/>
        <family val="2"/>
        <scheme val="minor"/>
      </rPr>
      <t>2</t>
    </r>
    <r>
      <rPr>
        <b/>
        <sz val="12"/>
        <color theme="1"/>
        <rFont val="Calibri"/>
        <family val="2"/>
        <scheme val="minor"/>
      </rPr>
      <t>-emissiefactor in en benoemt u de bijbehorende bron.</t>
    </r>
  </si>
  <si>
    <t xml:space="preserve">• Dit tabblad is opgebouwd in 2 gedeeltes. In de bovenste 3 tabellen vult u een emissiefactor en eenheid in voor elke input, procesonderdeel en output. </t>
  </si>
  <si>
    <t>9.9</t>
  </si>
  <si>
    <t>• Waar nodig is het mogelijk om gebruikte data verder te onderbouwen met behulp van bijlagen. Deze kunt u samen met uw aanvraag indienen. Vermeld altijd duidelijk om welke bijlage het gaat, en wat u met behulp van de bijlage wilt onderbouwen.</t>
  </si>
  <si>
    <r>
      <t>• Bepaal op basis van de voorwaarden van NIKI CO</t>
    </r>
    <r>
      <rPr>
        <b/>
        <vertAlign val="subscript"/>
        <sz val="12"/>
        <color theme="1"/>
        <rFont val="Calibri"/>
        <family val="2"/>
        <scheme val="minor"/>
      </rPr>
      <t>2</t>
    </r>
    <r>
      <rPr>
        <b/>
        <sz val="12"/>
        <color theme="1"/>
        <rFont val="Calibri"/>
        <family val="2"/>
        <scheme val="minor"/>
      </rPr>
      <t>-emissiereductiemethode welke producten uit het NIKI-project in aanmerking komen.</t>
    </r>
  </si>
  <si>
    <t>• Eén van de eisen is dat een NIKI-product economisch verhandelbaar moet zijn, dit houdt in dat het product potentieel fysiek getransporteerd kan worden naar afnemers op de markt.</t>
  </si>
  <si>
    <t xml:space="preserve">• U bepaalt NIKI-producten zodanig, dat ze samen ten minste 90% van de uitgaande massastroom vormen die een economische waarde heeft. </t>
  </si>
  <si>
    <t>• Overige product(en) worden als restfractie(s) beschouwd. Ter controle van het 90% criterium kunt u het MEB NIKI tabblad gebruiken in stap 4.</t>
  </si>
  <si>
    <t>• Heeft u meerdere referentieproducten voor één NIKI-product? Bijvoorbeeld omdat uw NIKI-product meerdere toepassingen heeft met verschillende referenties? Voeg dan het NIKI-product meerdere keren toe en wijs aan ieder product een andere referentie toe. Let op dat u de NIKI-producten in dat geval een unieke naam geeft, bijvoorbeeld Olie_1, Olie_2.</t>
  </si>
  <si>
    <t>• Vul ook de groene velden in voor alle overige stromen die geen NIKI-product zijn.</t>
  </si>
  <si>
    <t xml:space="preserve">• Ken aan ieder NIKI-product een referentieproduct toe. 
</t>
  </si>
  <si>
    <r>
      <t>• Geef aan of het referentieproduct fysiek identiek is aan het NIKI-product, zoals beschreven in stap 2 van de NIKI CO</t>
    </r>
    <r>
      <rPr>
        <b/>
        <vertAlign val="subscript"/>
        <sz val="12"/>
        <color theme="1"/>
        <rFont val="Calibri"/>
        <family val="2"/>
        <scheme val="minor"/>
      </rPr>
      <t>2</t>
    </r>
    <r>
      <rPr>
        <b/>
        <sz val="12"/>
        <color theme="1"/>
        <rFont val="Calibri"/>
        <family val="2"/>
        <scheme val="minor"/>
      </rPr>
      <t>-emissiereductiemethode. Onderbouw uw antwoord.</t>
    </r>
  </si>
  <si>
    <r>
      <t>• Vul per referentieproduct een correctiefactor in, zoals beschreven in stap 2 van de NIKI CO</t>
    </r>
    <r>
      <rPr>
        <b/>
        <vertAlign val="subscript"/>
        <sz val="12"/>
        <color theme="1"/>
        <rFont val="Calibri"/>
        <family val="2"/>
        <scheme val="minor"/>
      </rPr>
      <t>2</t>
    </r>
    <r>
      <rPr>
        <b/>
        <sz val="12"/>
        <color theme="1"/>
        <rFont val="Calibri"/>
        <family val="2"/>
        <scheme val="minor"/>
      </rPr>
      <t xml:space="preserve">-emissiereductiemethode. Onderbouw elke correctiefactor.  </t>
    </r>
  </si>
  <si>
    <t>• Heeft u meerdere referentieproducten voor één NIKI-product? Bijvoorbeeld omdat uw NIKI-product meerdere toepassingen heeft met verschillende referenties? Voeg dan op tab S1 het NIKI-product meerdere keren toe en wijs aan ieder product een andere referentie toe. Let op dat u de NIKI-producten in dat geval een unieke naam geeft, bijvoorbeeld Olie_1, Olie_2.</t>
  </si>
  <si>
    <t xml:space="preserve">• U kunt gebruik maken van de ruimte onderaan het tabblad om berekeningen ter onderbouwing toe te voegen. Verwijs in de betreffende tabel naar de cellen waarin de berekening staat. </t>
  </si>
  <si>
    <t xml:space="preserve">• Onderbouw het geselecteerde referentieproces. Ga hierbij in op het niveau in de hiërarchie en geef een motivatie waarom u dit proces heeft gekozen, bijvoorbeeld als er meerdere processen bestaan. </t>
  </si>
  <si>
    <t>• Op dit tabblad omschrijft u de verschillende levensfases en de procesgrenzen van het NIKI-project.</t>
  </si>
  <si>
    <t xml:space="preserve">• U geeft een kwalitatieve beschrijving van de inputs. </t>
  </si>
  <si>
    <r>
      <t>• In hoofdstuk 5.1.2.1 van de NIKI CO</t>
    </r>
    <r>
      <rPr>
        <b/>
        <vertAlign val="subscript"/>
        <sz val="12"/>
        <rFont val="Calibri"/>
        <family val="2"/>
        <scheme val="minor"/>
      </rPr>
      <t>2</t>
    </r>
    <r>
      <rPr>
        <b/>
        <sz val="12"/>
        <rFont val="Calibri"/>
        <family val="2"/>
        <scheme val="minor"/>
      </rPr>
      <t xml:space="preserve">-emissiereductiemethode leest u of een inputstroom als biogeen mag worden aangemerkt. De voorwaarden voor gerecyclede en afvalstromen als input vindt u in hoofdstuk 5.1.2.2. Indien een input niet biogeen of gerecycled is, mag u bij de motivatie "nvt" invullen. </t>
    </r>
  </si>
  <si>
    <t xml:space="preserve">• Onder "functie in het (deel)proces" beschrijft u kort waarvoor een input wordt ingezet, bijvoorbeeld als energiebron, brandstof of grondstof. U refereert naar de betreffende (deel)processtap in het processchema. </t>
  </si>
  <si>
    <t xml:space="preserve">• U beschrijft de belangrijkste processtappen en deelprocessen aan de hand van een processchema. </t>
  </si>
  <si>
    <t xml:space="preserve">• U geeft een kwalitatieve beschrijving van de outputs. </t>
  </si>
  <si>
    <r>
      <t xml:space="preserve">• Indien een NIKI-product fysiek identiek is aan het referentieproduct, laat u de levensfase "einde levensduur" buiten beschouwing. In dit geval zijn verwerking en gerelateerde emissie hetzelfde en hoeven daarom niet meegenomen worden bij de berekening van de emissiereductie. U geeft dit aan per product en onderbouwt kort uw keuze. In stap 5 vult u in dit geval de einde levensfase van de betreffende producten niet in. 
NB: U </t>
    </r>
    <r>
      <rPr>
        <b/>
        <i/>
        <sz val="12"/>
        <rFont val="Calibri"/>
        <family val="2"/>
        <scheme val="minor"/>
      </rPr>
      <t>mag</t>
    </r>
    <r>
      <rPr>
        <b/>
        <sz val="12"/>
        <rFont val="Calibri"/>
        <family val="2"/>
        <scheme val="minor"/>
      </rPr>
      <t xml:space="preserve"> in dit geval de levensfase einde levensduur buiten beschouwing laten, maar dit </t>
    </r>
    <r>
      <rPr>
        <b/>
        <i/>
        <sz val="12"/>
        <rFont val="Calibri"/>
        <family val="2"/>
        <scheme val="minor"/>
      </rPr>
      <t>hoeft</t>
    </r>
    <r>
      <rPr>
        <b/>
        <sz val="12"/>
        <rFont val="Calibri"/>
        <family val="2"/>
        <scheme val="minor"/>
      </rPr>
      <t xml:space="preserve"> niet. Als u bijvoorbeeld een biogeen NIKI-product maakt dat een fossiel referentieproduct vervangt, kunt u de einde levensduur beter wel meenemen om het effect van de biogene koolstof correct mee te nemen.</t>
    </r>
  </si>
  <si>
    <r>
      <t>• "Overige BKG emissies" betreft CO</t>
    </r>
    <r>
      <rPr>
        <b/>
        <vertAlign val="subscript"/>
        <sz val="12"/>
        <color theme="1"/>
        <rFont val="Calibri"/>
        <family val="2"/>
        <scheme val="minor"/>
      </rPr>
      <t>2</t>
    </r>
    <r>
      <rPr>
        <b/>
        <sz val="12"/>
        <color theme="1"/>
        <rFont val="Calibri"/>
        <family val="2"/>
        <scheme val="minor"/>
      </rPr>
      <t>-emissies uit het proces ten gevolge van onderhoud, storingen en afblazen, zie hoofdstuk 5.2 van de NIKI CO</t>
    </r>
    <r>
      <rPr>
        <b/>
        <vertAlign val="subscript"/>
        <sz val="12"/>
        <color theme="1"/>
        <rFont val="Calibri"/>
        <family val="2"/>
        <scheme val="minor"/>
      </rPr>
      <t>2</t>
    </r>
    <r>
      <rPr>
        <b/>
        <sz val="12"/>
        <color theme="1"/>
        <rFont val="Calibri"/>
        <family val="2"/>
        <scheme val="minor"/>
      </rPr>
      <t>-emissiereductiemethode.</t>
    </r>
  </si>
  <si>
    <r>
      <t>• Voor de outputs kunt u een recyclingpercentage invullen. In hoofdstuk 5.4.1 van de NIKI CO</t>
    </r>
    <r>
      <rPr>
        <b/>
        <vertAlign val="subscript"/>
        <sz val="12"/>
        <rFont val="Calibri"/>
        <family val="2"/>
        <scheme val="minor"/>
      </rPr>
      <t>2</t>
    </r>
    <r>
      <rPr>
        <b/>
        <sz val="12"/>
        <rFont val="Calibri"/>
        <family val="2"/>
        <scheme val="minor"/>
      </rPr>
      <t>-emissiereductiemethode staan de betreffende regels beschreven. U onderbouwt vervolgens het percentage en verwijst naar bronnen indien van toepassing.</t>
    </r>
  </si>
  <si>
    <t>• U kunt ook aangeven of een output (gedeeltelijk) biogeen is. Dit is gerelateerd aan biogene inputstromen in het proces, tenzij er bioenergie als energiebron is ingezet. De biogene koolstof komt in dit geval niet in het product terecht. Onderbouw uw keuze en verwijs indien van toepassing naar bronnen.</t>
  </si>
  <si>
    <t xml:space="preserve">• Onder "functie in het (deel)proces"beschrijft u kort waarvoor een input wordt ingezet, bijvoorbeeld als energiebron, brandstof of grondstof. U refereert naar de bedreffende (deel)processtap in het processchema. </t>
  </si>
  <si>
    <r>
      <t>• U geeft aan wat er aan het einde van de levensduur met elk van de producten gebeurt. Voor brandstoffen is dit altijd "verbranding", voor andere stromen kiest u "einde levensduur" en kiest vervolgens het type einde levensduur emissie, zie hoofdstuk 5.4 van de NIKI CO</t>
    </r>
    <r>
      <rPr>
        <b/>
        <vertAlign val="subscript"/>
        <sz val="12"/>
        <rFont val="Calibri"/>
        <family val="2"/>
        <scheme val="minor"/>
      </rPr>
      <t>2</t>
    </r>
    <r>
      <rPr>
        <b/>
        <sz val="12"/>
        <rFont val="Calibri"/>
        <family val="2"/>
        <scheme val="minor"/>
      </rPr>
      <t>-emissiereductiemethode.</t>
    </r>
  </si>
  <si>
    <r>
      <t xml:space="preserve">• Indien een referentieproduct fysiek identiek is aan het NIKI-product, laat u de levensfase "einde levensduur" buiten beschouwing. In dit geval zijn verwerking en gerelateerde emissie hetzelfde en hoeven daarom niet meegenomen worden bij de berekening van de emissiereductie. U geeft dit aan per product en onderbouwt kort uw keuze. In stap 5 vult u in dit geval de einde levensfase van de betreffende producten niet in. 
NB: U </t>
    </r>
    <r>
      <rPr>
        <b/>
        <i/>
        <sz val="12"/>
        <rFont val="Calibri"/>
        <family val="2"/>
        <scheme val="minor"/>
      </rPr>
      <t>mag</t>
    </r>
    <r>
      <rPr>
        <b/>
        <sz val="12"/>
        <rFont val="Calibri"/>
        <family val="2"/>
        <scheme val="minor"/>
      </rPr>
      <t xml:space="preserve"> in dit geval de levensfase einde levensduur buiten beschouwing laten, maar dit </t>
    </r>
    <r>
      <rPr>
        <b/>
        <i/>
        <sz val="12"/>
        <rFont val="Calibri"/>
        <family val="2"/>
        <scheme val="minor"/>
      </rPr>
      <t>hoeft</t>
    </r>
    <r>
      <rPr>
        <b/>
        <sz val="12"/>
        <rFont val="Calibri"/>
        <family val="2"/>
        <scheme val="minor"/>
      </rPr>
      <t xml:space="preserve"> niet. Als u bijvoorbeeld een biogeen NIKI-product maakt dat een fossiel referentieproduct vervangt, kunt u de einde levensduur beter wel meenemen om het effect van de biogene koolstof correct mee te nemen.</t>
    </r>
  </si>
  <si>
    <t xml:space="preserve">• In dit tabblad wordt de massa- en energiebalans opgesteld. </t>
  </si>
  <si>
    <t xml:space="preserve">• Eerst neemt u in de balans op welke inputs, procesemissies, afvalstoffen, producten en reststoffen er zijn. U voert alle massastromen in die in en uit uw procesgrens gaan. </t>
  </si>
  <si>
    <t xml:space="preserve">• Hierna vult u de grootte van de massa- en energiestromen in zodat de MEB kloppend is. Restwarmte kan ook een een productstroom zijn. In dat geval moet u een energiestroom definiëren. </t>
  </si>
  <si>
    <t xml:space="preserve">• Dit tabblad bevat tevens een controle of de NIKI-producten ten minste 90% van de uitgaande massastroom vormen die een economische waarde heeft. Zie "Percentage NIKI producten t.o.v. totaal aan uitgaande stromen". </t>
  </si>
  <si>
    <t>• Er wordt ook een energiebalans berekend. Energie mag als product of als restfractie worden opgenomen om de energiebalans kloppend te maken. Als de energiebalans niet kloppend is door energieverliezen of chemisch gebonden energie, legt u dit uit onder "Uitleg verschillen MEB".</t>
  </si>
  <si>
    <t xml:space="preserve">• In uw uitleg over verschillen in de energiebalans legt u uit waarom het verschil optreedt en onderbouwt u de grootte van het verschil. Hieruit moet aannemelijk worden dat het verschil niet wordt veroorzaakt door een tekort aan inkomende energiestromen. </t>
  </si>
  <si>
    <t>• Het doel van een gebalanceerde MEB is om aan te kunnen tonen dat alle relevante input- en outputstromen zijn meegenomen. Als dit niet het geval is, zijn ook niet alle relevante emissies in kaart gebracht. Daarmee voldoet u niet aan de minimale kwaliteitsvereisten van de NIKI-regeling.</t>
  </si>
  <si>
    <t xml:space="preserve">• In de tabellen onderaan onderbouwt u de waarden van elke input- en outputstroom in de MEB. </t>
  </si>
  <si>
    <r>
      <t>• Voor CO</t>
    </r>
    <r>
      <rPr>
        <b/>
        <vertAlign val="subscript"/>
        <sz val="12"/>
        <color theme="1"/>
        <rFont val="Calibri"/>
        <family val="2"/>
        <scheme val="minor"/>
      </rPr>
      <t>2</t>
    </r>
    <r>
      <rPr>
        <b/>
        <sz val="12"/>
        <color theme="1"/>
        <rFont val="Calibri"/>
        <family val="2"/>
        <scheme val="minor"/>
      </rPr>
      <t>-emissiefactoren van inputs dient u zelf te corrigeren voor transportemissies van biogene of gerecyclede oorsprong en mogelijke rigide neveneffecten. Denk eraan om een gedegen onderbouwing toe te voegen in de tabel "Onderbouwing emissiefactoren inputs" onderaan op dit tabblad.</t>
    </r>
  </si>
  <si>
    <t>• Emissiefactoren van productieprocesemissies corrigeert u voor biogene inhoud en langetermijn koolstofopslag indien van toepassing en niet reeds opgenomen in de emissiefactor uit de bron.</t>
  </si>
  <si>
    <t>• Emissiefactoren van product bij verbranding of einde levensduur corrigeert u voor biogene inhoud en langetermijn koolstofopslag indien van toepassing en niet reeds opgenomen in de emissiefactor uit de bron.</t>
  </si>
  <si>
    <t xml:space="preserve">• Dit tabblad bestaat uit twee gedeeltes. </t>
  </si>
  <si>
    <r>
      <t xml:space="preserve">     </t>
    </r>
    <r>
      <rPr>
        <b/>
        <sz val="12"/>
        <color theme="1"/>
        <rFont val="Calibri"/>
        <family val="2"/>
      </rPr>
      <t>◦</t>
    </r>
    <r>
      <rPr>
        <b/>
        <sz val="12"/>
        <color theme="1"/>
        <rFont val="Calibri"/>
        <family val="2"/>
        <scheme val="minor"/>
      </rPr>
      <t>U geeft ook een onderbouwing waaruit aannemelijk wordt dat de ingevulde vollasturen realistisch zijn. Ga bijvoorbeeld in op de capaciteit, opstart en testfases in de eerste jaren en stops bij storing en onderhoud.</t>
    </r>
  </si>
  <si>
    <t>1) In het bovenste gedeelte definiëert u de verwachte draaiuren van de NIKI-installatie(s) per jaar. Hiermee wordt de verwachte productieoutput berekend.</t>
  </si>
  <si>
    <t xml:space="preserve">     ◦Na het definiëren van de totale draaiuren wordt de totale emissiereductie automatisch berekend binnen dit tabblad. </t>
  </si>
  <si>
    <t xml:space="preserve">2) In het onderste gedeelte van het tabblad staan de onderliggende berekeningen. U hoeft hier niets in te vullen, de gegevens worden automatisch overgenomen uit andere tabbladen. </t>
  </si>
  <si>
    <t>• Let op: stap 7 controle op negatieve neveneffecten is verplicht. U vindt deze in het volgende tabblad.</t>
  </si>
  <si>
    <t>• Op dit tabblad voert u stap 7 uit. U onderbouwt hier of er negatieve neveneffecten optreden als gevolg van het NIKI project. Negatieve neveneffecten heeft alleen betrekking op broeikasgasemissies en niet op andere aspecten zoals emissies naar lucht, verkeersbewegingen, horizonvervuiling, werkgelegenheid etc. etc.</t>
  </si>
  <si>
    <t xml:space="preserve">• Als een NIKI product fysiek identiek is aan het referentieproduct, hoeft u geen neveneffecten in kaart te brengen. U vult hier dan niets in. We gaan er dan vanuit dat het NIKI-product het referentieproduct één-op-één in de markt vervangt. </t>
  </si>
  <si>
    <t>• Voor elk NIKI-product dat niet fysiek identiek is aan het referentieproduct onderzoekt u of er veranderingen zijn in emissies tijdens de levenscyclusfases "transport" en "gebruik", als gevolg van de toepassing van het NIKI-product ter vervanging van het referentieproduct.</t>
  </si>
  <si>
    <t>• Beschrijf of er veranderingen optreden en beschrijf of deze een positief effect hebben (minder emissies in vergelijking met de referentie) of een negatief effect (meer emissies in vergelijking met de referentie).</t>
  </si>
  <si>
    <t xml:space="preserve">• Positieve neveneffecten hoeft u niet verder te onderbouwen. </t>
  </si>
  <si>
    <t xml:space="preserve">• Als er negatieve neveneffecten optreden, maakt u een berekening bij benadering, waaruit blijkt of deze vermeerdering van emissies de totale emissiereductie door het NIKI-project wel of niet overschrijdt. </t>
  </si>
  <si>
    <t xml:space="preserve">• U gaat hierbij uit van de emissies per ton product voor massastromen, of per MWh product voor energiestromen. Het resultaat wordt automatisch opgeteld. </t>
  </si>
  <si>
    <t>• Een resultaat van maximaal 49% van de totale emissiereductie door het NIKI-project is afdoende.</t>
  </si>
  <si>
    <t>• Bij een resultaat van 50% of meer van de totale emissiereductie door het NIKI-project dient u een gedetailleerde berekening aan te leveren.</t>
  </si>
  <si>
    <t>• Met de berekening moet u aannemelijk kunnen maken dat de negatieve neveneffecten de totale emissiereductie niet overschrijden. Anders komt het project niet in aanmerking.</t>
  </si>
  <si>
    <t xml:space="preserve">• Voor ingaande stromen die als brandstof worden ingezet in het proces, voert u hier de volledige emissies over de levensduur op (WTW-emissiefactor). </t>
  </si>
  <si>
    <r>
      <t>• Voor proces-CO</t>
    </r>
    <r>
      <rPr>
        <b/>
        <vertAlign val="subscript"/>
        <sz val="12"/>
        <color theme="1"/>
        <rFont val="Calibri"/>
        <family val="2"/>
        <scheme val="minor"/>
      </rPr>
      <t>2</t>
    </r>
    <r>
      <rPr>
        <b/>
        <sz val="12"/>
        <color theme="1"/>
        <rFont val="Calibri"/>
        <family val="2"/>
        <scheme val="minor"/>
      </rPr>
      <t xml:space="preserve"> voert u hier de emissiefactor 1 ton CO</t>
    </r>
    <r>
      <rPr>
        <b/>
        <vertAlign val="subscript"/>
        <sz val="12"/>
        <color theme="1"/>
        <rFont val="Calibri"/>
        <family val="2"/>
        <scheme val="minor"/>
      </rPr>
      <t>2</t>
    </r>
    <r>
      <rPr>
        <b/>
        <sz val="12"/>
        <color theme="1"/>
        <rFont val="Calibri"/>
        <family val="2"/>
        <scheme val="minor"/>
      </rPr>
      <t xml:space="preserve">eq/ton op. </t>
    </r>
  </si>
  <si>
    <r>
      <t>• Voor CO</t>
    </r>
    <r>
      <rPr>
        <b/>
        <vertAlign val="subscript"/>
        <sz val="12"/>
        <color theme="1"/>
        <rFont val="Calibri"/>
        <family val="2"/>
        <scheme val="minor"/>
      </rPr>
      <t>2</t>
    </r>
    <r>
      <rPr>
        <b/>
        <sz val="12"/>
        <color theme="1"/>
        <rFont val="Calibri"/>
        <family val="2"/>
        <scheme val="minor"/>
      </rPr>
      <t>-uitstoot door verbranding van ingaande brandstofstromen voert u hier de emissiefactor 0 voor de CO</t>
    </r>
    <r>
      <rPr>
        <b/>
        <vertAlign val="subscript"/>
        <sz val="12"/>
        <color theme="1"/>
        <rFont val="Calibri"/>
        <family val="2"/>
        <scheme val="minor"/>
      </rPr>
      <t>2</t>
    </r>
    <r>
      <rPr>
        <b/>
        <sz val="12"/>
        <color theme="1"/>
        <rFont val="Calibri"/>
        <family val="2"/>
        <scheme val="minor"/>
      </rPr>
      <t>-emissies op. Deze emissies worden al meegenomen in de WTW-emissiefactor van de ingaande brandstof.</t>
    </r>
  </si>
  <si>
    <r>
      <t>• De CO</t>
    </r>
    <r>
      <rPr>
        <b/>
        <vertAlign val="subscript"/>
        <sz val="12"/>
        <color theme="1"/>
        <rFont val="Calibri"/>
        <family val="2"/>
        <scheme val="minor"/>
      </rPr>
      <t>2</t>
    </r>
    <r>
      <rPr>
        <b/>
        <sz val="12"/>
        <color theme="1"/>
        <rFont val="Calibri"/>
        <family val="2"/>
        <scheme val="minor"/>
      </rPr>
      <t>-emissies van de levensfase proces splitst u op in aparte regels voor proces-CO</t>
    </r>
    <r>
      <rPr>
        <b/>
        <vertAlign val="subscript"/>
        <sz val="12"/>
        <color theme="1"/>
        <rFont val="Calibri"/>
        <family val="2"/>
        <scheme val="minor"/>
      </rPr>
      <t>2</t>
    </r>
    <r>
      <rPr>
        <b/>
        <sz val="12"/>
        <color theme="1"/>
        <rFont val="Calibri"/>
        <family val="2"/>
        <scheme val="minor"/>
      </rPr>
      <t xml:space="preserve"> en verbrandings-CO</t>
    </r>
    <r>
      <rPr>
        <b/>
        <vertAlign val="subscript"/>
        <sz val="12"/>
        <color theme="1"/>
        <rFont val="Calibri"/>
        <family val="2"/>
        <scheme val="minor"/>
      </rPr>
      <t>2</t>
    </r>
    <r>
      <rPr>
        <b/>
        <sz val="12"/>
        <color theme="1"/>
        <rFont val="Calibri"/>
        <family val="2"/>
        <scheme val="minor"/>
      </rPr>
      <t>. U gebruikt een nieuwe regel voor de CO</t>
    </r>
    <r>
      <rPr>
        <b/>
        <vertAlign val="subscript"/>
        <sz val="12"/>
        <color theme="1"/>
        <rFont val="Calibri"/>
        <family val="2"/>
        <scheme val="minor"/>
      </rPr>
      <t>2</t>
    </r>
    <r>
      <rPr>
        <b/>
        <sz val="12"/>
        <color theme="1"/>
        <rFont val="Calibri"/>
        <family val="2"/>
        <scheme val="minor"/>
      </rPr>
      <t xml:space="preserve"> van iedere brandstof die in wordt gezet.</t>
    </r>
  </si>
  <si>
    <r>
      <t>• De CO2-emissies van de levensfase proces splitst u op in aparte regels voor proces-CO</t>
    </r>
    <r>
      <rPr>
        <b/>
        <vertAlign val="subscript"/>
        <sz val="12"/>
        <color theme="1"/>
        <rFont val="Calibri"/>
        <family val="2"/>
        <scheme val="minor"/>
      </rPr>
      <t>2</t>
    </r>
    <r>
      <rPr>
        <b/>
        <sz val="12"/>
        <color theme="1"/>
        <rFont val="Calibri"/>
        <family val="2"/>
        <scheme val="minor"/>
      </rPr>
      <t xml:space="preserve"> en verbrandings-CO</t>
    </r>
    <r>
      <rPr>
        <b/>
        <vertAlign val="subscript"/>
        <sz val="12"/>
        <color theme="1"/>
        <rFont val="Calibri"/>
        <family val="2"/>
        <scheme val="minor"/>
      </rPr>
      <t>2</t>
    </r>
    <r>
      <rPr>
        <b/>
        <sz val="12"/>
        <color theme="1"/>
        <rFont val="Calibri"/>
        <family val="2"/>
        <scheme val="minor"/>
      </rPr>
      <t>. U gebruikt een nieuwe regel voor de CO</t>
    </r>
    <r>
      <rPr>
        <b/>
        <vertAlign val="subscript"/>
        <sz val="12"/>
        <color theme="1"/>
        <rFont val="Calibri"/>
        <family val="2"/>
        <scheme val="minor"/>
      </rPr>
      <t>2</t>
    </r>
    <r>
      <rPr>
        <b/>
        <sz val="12"/>
        <color theme="1"/>
        <rFont val="Calibri"/>
        <family val="2"/>
        <scheme val="minor"/>
      </rPr>
      <t xml:space="preserve"> van iedere brandstof die in wordt gezet.</t>
    </r>
  </si>
  <si>
    <r>
      <t>• De CO</t>
    </r>
    <r>
      <rPr>
        <b/>
        <vertAlign val="subscript"/>
        <sz val="12"/>
        <color theme="1"/>
        <rFont val="Calibri"/>
        <family val="2"/>
        <scheme val="minor"/>
      </rPr>
      <t>2</t>
    </r>
    <r>
      <rPr>
        <b/>
        <sz val="12"/>
        <color theme="1"/>
        <rFont val="Calibri"/>
        <family val="2"/>
        <scheme val="minor"/>
      </rPr>
      <t xml:space="preserve"> die voortkomt uit verbranding van brandstoffen in het proces zelf, moet u opgevoeren als uitgaande massastroom onder "NIKI Emissie [...]". U mag dit omrekenen op basis van volledige omzetting van het koolstofgehalte in CO</t>
    </r>
    <r>
      <rPr>
        <b/>
        <vertAlign val="subscript"/>
        <sz val="12"/>
        <color theme="1"/>
        <rFont val="Calibri"/>
        <family val="2"/>
        <scheme val="minor"/>
      </rPr>
      <t>2</t>
    </r>
    <r>
      <rPr>
        <b/>
        <sz val="12"/>
        <color theme="1"/>
        <rFont val="Calibri"/>
        <family val="2"/>
        <scheme val="minor"/>
      </rPr>
      <t>.
   De CO</t>
    </r>
    <r>
      <rPr>
        <b/>
        <vertAlign val="subscript"/>
        <sz val="12"/>
        <color theme="1"/>
        <rFont val="Calibri"/>
        <family val="2"/>
        <scheme val="minor"/>
      </rPr>
      <t>2</t>
    </r>
    <r>
      <rPr>
        <b/>
        <sz val="12"/>
        <color theme="1"/>
        <rFont val="Calibri"/>
        <family val="2"/>
        <scheme val="minor"/>
      </rPr>
      <t xml:space="preserve"> die in het proces ontstaat op een andere manier dan verbranding (proces-CO</t>
    </r>
    <r>
      <rPr>
        <b/>
        <vertAlign val="subscript"/>
        <sz val="12"/>
        <color theme="1"/>
        <rFont val="Calibri"/>
        <family val="2"/>
        <scheme val="minor"/>
      </rPr>
      <t>2</t>
    </r>
    <r>
      <rPr>
        <b/>
        <sz val="12"/>
        <color theme="1"/>
        <rFont val="Calibri"/>
        <family val="2"/>
        <scheme val="minor"/>
      </rPr>
      <t>), voert u apart op.</t>
    </r>
  </si>
  <si>
    <t>• Lees voor het invullen altijd eerst de instructies op het tabblad aandachtig door om fouten te voorkomen.</t>
  </si>
  <si>
    <r>
      <t>• In kolom "Rigide of elastisch?" geeft u aan of een inputstroom rigide of elastisch is. Gebruik hiervoor de beschrijving in hoofdstuk 5.1.1 van de NIKI CO</t>
    </r>
    <r>
      <rPr>
        <b/>
        <vertAlign val="subscript"/>
        <sz val="12"/>
        <rFont val="Calibri"/>
        <family val="2"/>
        <scheme val="minor"/>
      </rPr>
      <t>2</t>
    </r>
    <r>
      <rPr>
        <b/>
        <sz val="12"/>
        <rFont val="Calibri"/>
        <family val="2"/>
        <scheme val="minor"/>
      </rPr>
      <t>-emissiereductiemethode. De vervangingseffecten bij rigide inputs omschrijft u later in het tabblad 'S5 Emissiefactoren NIKI'.</t>
    </r>
  </si>
  <si>
    <t>Beschrijf het productieproces en de procesgrenzen van het NIKI-proces.</t>
  </si>
  <si>
    <r>
      <t>• De omvang van iedere stroom is gebaseerd op 1 vollastuur van de installatie. Zie ook NIKI CO</t>
    </r>
    <r>
      <rPr>
        <b/>
        <vertAlign val="subscript"/>
        <sz val="12"/>
        <color theme="1"/>
        <rFont val="Calibri"/>
        <family val="2"/>
        <scheme val="minor"/>
      </rPr>
      <t>2</t>
    </r>
    <r>
      <rPr>
        <b/>
        <sz val="12"/>
        <color theme="1"/>
        <rFont val="Calibri"/>
        <family val="2"/>
        <scheme val="minor"/>
      </rPr>
      <t>-emissiereductiemethode stap 6.</t>
    </r>
  </si>
  <si>
    <t>Onderbouw indien nodig het percentage NIKI-producten t.o.v. totaal aan uitgaande verhandelbare stromen.</t>
  </si>
  <si>
    <t>Beschrijf indien nodig waardoor het verschil in massa of energie ontstaat.</t>
  </si>
  <si>
    <t>Onderbouw indien nodig het allocatiepercentage.</t>
  </si>
  <si>
    <r>
      <t>• In dit tabblad vult u de relevante gegevens in om de CO</t>
    </r>
    <r>
      <rPr>
        <b/>
        <vertAlign val="subscript"/>
        <sz val="12"/>
        <color theme="1"/>
        <rFont val="Calibri"/>
        <family val="2"/>
        <scheme val="minor"/>
      </rPr>
      <t>2</t>
    </r>
    <r>
      <rPr>
        <b/>
        <sz val="12"/>
        <color theme="1"/>
        <rFont val="Calibri"/>
        <family val="2"/>
        <scheme val="minor"/>
      </rPr>
      <t>-emissiefactor te bepalen. De informatie uit de overige tabbladen wordt ter informatie weergegeven, maar wordt niet automatisch door het format gebruikt in de berekening van de emissiefactor. U dient dus zelf te corrigeren voor koolstofinhoud, biogeen koolstof, recycling etc. bij invoer van de emissiefactor.</t>
    </r>
  </si>
  <si>
    <r>
      <t>• In de onderste 3 tabellen vult u een onderbouwing in voor alle emissiefactoren. U onderbouwt bijvoorbeeld de gekozen bron en u laat eventueel zien hoe u een brongetal heeft toegerekend naar de emissiefactoren in ton CO</t>
    </r>
    <r>
      <rPr>
        <b/>
        <vertAlign val="subscript"/>
        <sz val="12"/>
        <color theme="1"/>
        <rFont val="Calibri"/>
        <family val="2"/>
        <scheme val="minor"/>
      </rPr>
      <t>2</t>
    </r>
    <r>
      <rPr>
        <b/>
        <sz val="12"/>
        <color theme="1"/>
        <rFont val="Calibri"/>
        <family val="2"/>
        <scheme val="minor"/>
      </rPr>
      <t>eq/ton of ton CO</t>
    </r>
    <r>
      <rPr>
        <b/>
        <vertAlign val="subscript"/>
        <sz val="12"/>
        <color theme="1"/>
        <rFont val="Calibri"/>
        <family val="2"/>
        <scheme val="minor"/>
      </rPr>
      <t>2</t>
    </r>
    <r>
      <rPr>
        <b/>
        <sz val="12"/>
        <color theme="1"/>
        <rFont val="Calibri"/>
        <family val="2"/>
        <scheme val="minor"/>
      </rPr>
      <t xml:space="preserve">eq/MWh. </t>
    </r>
  </si>
  <si>
    <r>
      <t>• Zie stap 1 in de NIKI CO</t>
    </r>
    <r>
      <rPr>
        <b/>
        <vertAlign val="subscript"/>
        <sz val="12"/>
        <color theme="1"/>
        <rFont val="Calibri"/>
        <family val="2"/>
        <scheme val="minor"/>
      </rPr>
      <t>2</t>
    </r>
    <r>
      <rPr>
        <b/>
        <sz val="12"/>
        <color theme="1"/>
        <rFont val="Calibri"/>
        <family val="2"/>
        <scheme val="minor"/>
      </rPr>
      <t>-emissiereductiemethode voor de eisen aan NIKI-producten.</t>
    </r>
  </si>
  <si>
    <r>
      <rPr>
        <b/>
        <sz val="12"/>
        <color theme="1"/>
        <rFont val="Calibri"/>
        <family val="2"/>
      </rPr>
      <t>•</t>
    </r>
    <r>
      <rPr>
        <b/>
        <sz val="9.6"/>
        <color theme="1"/>
        <rFont val="Calibri"/>
        <family val="2"/>
      </rPr>
      <t xml:space="preserve"> </t>
    </r>
    <r>
      <rPr>
        <b/>
        <sz val="12"/>
        <color theme="1"/>
        <rFont val="Calibri"/>
        <family val="2"/>
        <scheme val="minor"/>
      </rPr>
      <t>In dit tabblad vult u de relevante gegevens in om de CO</t>
    </r>
    <r>
      <rPr>
        <b/>
        <vertAlign val="subscript"/>
        <sz val="12"/>
        <color theme="1"/>
        <rFont val="Calibri"/>
        <family val="2"/>
        <scheme val="minor"/>
      </rPr>
      <t>2</t>
    </r>
    <r>
      <rPr>
        <b/>
        <sz val="12"/>
        <color theme="1"/>
        <rFont val="Calibri"/>
        <family val="2"/>
        <scheme val="minor"/>
      </rPr>
      <t>-emissiefactor te bepalen. De informatie uit de overige tabbladen wordt ter informatie weergegeven, maar wordt niet automatisch door het format gebruikt in de berekening van de emissiefactor. U dient dus zelf te corrigeren voor koolstofinhoud, biogeen koolstof, recycling etc. bij invoer van de emissiefactor.</t>
    </r>
  </si>
  <si>
    <r>
      <rPr>
        <b/>
        <sz val="12"/>
        <color theme="1"/>
        <rFont val="Calibri"/>
        <family val="2"/>
      </rPr>
      <t xml:space="preserve">• </t>
    </r>
    <r>
      <rPr>
        <b/>
        <sz val="12"/>
        <color theme="1"/>
        <rFont val="Calibri"/>
        <family val="2"/>
        <scheme val="minor"/>
      </rPr>
      <t>De totale emissiereductie van het NIKI-project in ton CO</t>
    </r>
    <r>
      <rPr>
        <b/>
        <vertAlign val="subscript"/>
        <sz val="12"/>
        <color theme="1"/>
        <rFont val="Calibri"/>
        <family val="2"/>
        <scheme val="minor"/>
      </rPr>
      <t>2</t>
    </r>
    <r>
      <rPr>
        <b/>
        <sz val="12"/>
        <color theme="1"/>
        <rFont val="Calibri"/>
        <family val="2"/>
        <scheme val="minor"/>
      </rPr>
      <t>eq gebruikt u tijdens uw aanvraag voor de berekening van de subsidie-intensiteit.</t>
    </r>
  </si>
  <si>
    <r>
      <t>• In hoofdstuk 7 van de NIKI CO</t>
    </r>
    <r>
      <rPr>
        <b/>
        <vertAlign val="subscript"/>
        <sz val="12"/>
        <color theme="1"/>
        <rFont val="Calibri"/>
        <family val="2"/>
        <scheme val="minor"/>
      </rPr>
      <t>2</t>
    </r>
    <r>
      <rPr>
        <b/>
        <sz val="12"/>
        <color theme="1"/>
        <rFont val="Calibri"/>
        <family val="2"/>
        <scheme val="minor"/>
      </rPr>
      <t>-emissiereductiemethode vindt u verdere instructies voor deze controlestap.</t>
    </r>
  </si>
  <si>
    <r>
      <t>Negatieve neveneffecten 
(ton CO</t>
    </r>
    <r>
      <rPr>
        <b/>
        <vertAlign val="subscript"/>
        <sz val="12"/>
        <color theme="0"/>
        <rFont val="Calibri"/>
        <family val="2"/>
        <scheme val="minor"/>
      </rPr>
      <t>2</t>
    </r>
    <r>
      <rPr>
        <b/>
        <sz val="12"/>
        <color theme="0"/>
        <rFont val="Calibri"/>
        <family val="2"/>
        <scheme val="minor"/>
      </rPr>
      <t>eq/ton product)</t>
    </r>
  </si>
  <si>
    <r>
      <t>Negatieve neveneffecten 
(ton CO</t>
    </r>
    <r>
      <rPr>
        <b/>
        <vertAlign val="subscript"/>
        <sz val="12"/>
        <color theme="0"/>
        <rFont val="Calibri"/>
        <family val="2"/>
        <scheme val="minor"/>
      </rPr>
      <t>2</t>
    </r>
    <r>
      <rPr>
        <b/>
        <sz val="12"/>
        <color theme="0"/>
        <rFont val="Calibri"/>
        <family val="2"/>
        <scheme val="minor"/>
      </rPr>
      <t>eq/MWh product)</t>
    </r>
  </si>
  <si>
    <t>-Tekst uitleg in bullets gezet
-Tabblad S5 volgorde van kolommen verschoven om invullen intuïtiever te maken
-Omschrijvingen gewijzigd voor CO2-emissies uit proces in MEB en emissiefactoren
-3 referenties toegevoegd</t>
  </si>
  <si>
    <t>Instructies opschalen tooling</t>
  </si>
  <si>
    <t>Lists (verborgen tabblad)</t>
  </si>
  <si>
    <t>Voeg in de tabel vanaf regel 54 nieuwe regels in voor de nieuwe referentieprocessen.</t>
  </si>
  <si>
    <t xml:space="preserve">Breidt de lijst met toegelaten referentienummers uit. Pas op tabblad 'Lists' de variabele 'List_RefProc_Nr' aan. </t>
  </si>
  <si>
    <t>Voeg extra nummers toe in het tabblad en pas het bereik van de variabele aan via het Excel-lint Formules&gt;Gedefinieerde namen&gt;Namen beheren .</t>
  </si>
  <si>
    <t xml:space="preserve">Breid de tabel in cellen B51:P53 uit om de referentie-emissies mee te nemen. </t>
  </si>
  <si>
    <t>Pas de formule in cel T49 aan om de nieuwe referenties mee te nemen in de sommatie.</t>
  </si>
  <si>
    <t>Breid de tabellen in kolommen O-W uit. Hieruit worden de referentieproducten onderverdeeld onder de referenties.</t>
  </si>
  <si>
    <t>Breid de tabel voor RVO emissiewaarden uit in kolommen X-AG</t>
  </si>
  <si>
    <t>Bepaal de systeem- en procesgrenzen van referentieproces 2</t>
  </si>
  <si>
    <t>Kopieer het tabblad 'S3 Grenzen Ref' en geef het tabblad het correcte nummer. Pas de naam in rij 2 aan.</t>
  </si>
  <si>
    <t>Ref 2 Grondstof 1</t>
  </si>
  <si>
    <t>Ref 2 Grondstof 2</t>
  </si>
  <si>
    <t>Ref 2 Grondstof 3</t>
  </si>
  <si>
    <t>Ref 2 Grondstof 4</t>
  </si>
  <si>
    <t>Ref 2 Grondstof 5</t>
  </si>
  <si>
    <t>Ref 2 Grondstof 6</t>
  </si>
  <si>
    <t>Ref 2 Grondstof 7</t>
  </si>
  <si>
    <t>Ref 2 Grondstof 8</t>
  </si>
  <si>
    <t>Ref 2 Grondstof 9</t>
  </si>
  <si>
    <t>Ref 2 Grondstof 10</t>
  </si>
  <si>
    <t>Ref 2 Energie 1</t>
  </si>
  <si>
    <t>Ref 2 Energie 2</t>
  </si>
  <si>
    <t>Ref 2 Energie 3</t>
  </si>
  <si>
    <t>Ref 2 Energie 4</t>
  </si>
  <si>
    <t>Ref 2 Energie 5</t>
  </si>
  <si>
    <t>Ref 2 product 1</t>
  </si>
  <si>
    <t>Ref 2 product 2</t>
  </si>
  <si>
    <t>Ref 2 product 3</t>
  </si>
  <si>
    <t>Ref 2 product 4</t>
  </si>
  <si>
    <t>Ref 2 product 5</t>
  </si>
  <si>
    <t>Ref 2 product 6</t>
  </si>
  <si>
    <t>Ref 2 product 7</t>
  </si>
  <si>
    <t>Ref 2 product 8</t>
  </si>
  <si>
    <t>Ref 2 product 9</t>
  </si>
  <si>
    <t>Ref 2 product 10</t>
  </si>
  <si>
    <t>Ref 2 Co-product 1</t>
  </si>
  <si>
    <t>Ref 2 Co-product 2</t>
  </si>
  <si>
    <t>Ref 2 Co-product 3</t>
  </si>
  <si>
    <t>Ref 2 Co-product 4</t>
  </si>
  <si>
    <t>Ref 2 Co-product 5</t>
  </si>
  <si>
    <t>Ref 2 Emissie 1</t>
  </si>
  <si>
    <t>Ref 2 Emissie 2</t>
  </si>
  <si>
    <t>Ref 2 Emissie 3</t>
  </si>
  <si>
    <t>Ref 2 Emissie 4</t>
  </si>
  <si>
    <t>Ref 2 Emissie 5</t>
  </si>
  <si>
    <t>Ref 2 Afvalstof 1</t>
  </si>
  <si>
    <t>Ref 2 Afvalstof 2</t>
  </si>
  <si>
    <t>Ref 2 Afvalstof 3</t>
  </si>
  <si>
    <t>Ref 2 Afvalstof 4</t>
  </si>
  <si>
    <t>Ref 2 Afvalstof 5</t>
  </si>
  <si>
    <t>Ref 2 Overige BKG emissies</t>
  </si>
  <si>
    <t>Z25</t>
  </si>
  <si>
    <t>Z26</t>
  </si>
  <si>
    <t>Z27</t>
  </si>
  <si>
    <t>Z28</t>
  </si>
  <si>
    <t>Z29</t>
  </si>
  <si>
    <t>Z30</t>
  </si>
  <si>
    <t>Z31</t>
  </si>
  <si>
    <t>Z32</t>
  </si>
  <si>
    <t>Z33</t>
  </si>
  <si>
    <t>Z34</t>
  </si>
  <si>
    <t>Pas de verwijzingsgetallen in kolom E van de onderste tabel aan zodat de juiste waarden uit 'S2 Def Referentie' worden gebruikt. Pas de namen van de in- en outputs in kolom C aan.</t>
  </si>
  <si>
    <t>AA25</t>
  </si>
  <si>
    <t>AA26</t>
  </si>
  <si>
    <t>AA27</t>
  </si>
  <si>
    <t>AA28</t>
  </si>
  <si>
    <t>AA29</t>
  </si>
  <si>
    <t>AA30</t>
  </si>
  <si>
    <t>AA31</t>
  </si>
  <si>
    <t>AA32</t>
  </si>
  <si>
    <t>AA33</t>
  </si>
  <si>
    <t>AA34</t>
  </si>
  <si>
    <t>Ref 3 product 1</t>
  </si>
  <si>
    <t>Ref 3 product 2</t>
  </si>
  <si>
    <t>Ref 3 product 3</t>
  </si>
  <si>
    <t>Ref 3 product 4</t>
  </si>
  <si>
    <t>Ref 3 product 5</t>
  </si>
  <si>
    <t>Ref 3 product 6</t>
  </si>
  <si>
    <t>Ref 3 product 7</t>
  </si>
  <si>
    <t>Ref 3 product 8</t>
  </si>
  <si>
    <t>Ref 3 product 9</t>
  </si>
  <si>
    <t>Ref 3 product 10</t>
  </si>
  <si>
    <t>Ref 3 Co-product 1</t>
  </si>
  <si>
    <t>Ref 3 Co-product 2</t>
  </si>
  <si>
    <t>Ref 3 Co-product 3</t>
  </si>
  <si>
    <t>Ref 3 Co-product 4</t>
  </si>
  <si>
    <t>Ref 3 Co-product 5</t>
  </si>
  <si>
    <t>Ref 3 Emissie 1</t>
  </si>
  <si>
    <t>Ref 3 Emissie 2</t>
  </si>
  <si>
    <t>Ref 3 Emissie 3</t>
  </si>
  <si>
    <t>Ref 3 Emissie 4</t>
  </si>
  <si>
    <t>Ref 3 Emissie 5</t>
  </si>
  <si>
    <t>Ref 3 Afvalstof 1</t>
  </si>
  <si>
    <t>Ref 3 Afvalstof 2</t>
  </si>
  <si>
    <t>Ref 3 Afvalstof 3</t>
  </si>
  <si>
    <t>Ref 3 Afvalstof 4</t>
  </si>
  <si>
    <t>Ref 3 Afvalstof 5</t>
  </si>
  <si>
    <t>Ref 3 Overige BKG emissies</t>
  </si>
  <si>
    <t>Ref 3 Grondstof 1</t>
  </si>
  <si>
    <t>Ref 3 Grondstof 2</t>
  </si>
  <si>
    <t>Ref 3 Grondstof 3</t>
  </si>
  <si>
    <t>Ref 3 Grondstof 4</t>
  </si>
  <si>
    <t>Ref 3 Grondstof 5</t>
  </si>
  <si>
    <t>Ref 3 Grondstof 6</t>
  </si>
  <si>
    <t>Ref 3 Grondstof 7</t>
  </si>
  <si>
    <t>Ref 3 Grondstof 8</t>
  </si>
  <si>
    <t>Ref 3 Grondstof 9</t>
  </si>
  <si>
    <t>Ref 3 Grondstof 10</t>
  </si>
  <si>
    <t>Ref 3 Energie 1</t>
  </si>
  <si>
    <t>Ref 3 Energie 2</t>
  </si>
  <si>
    <t>Ref 3 Energie 3</t>
  </si>
  <si>
    <t>Ref 3 Energie 4</t>
  </si>
  <si>
    <t>Ref 3 Energie 5</t>
  </si>
  <si>
    <t>Bepaal de systeem- en procesgrenzen van referentieproces 3</t>
  </si>
  <si>
    <t>• Als u in stap 2 geen referentieprocessen heeft gedefiniëerd, omdat voor alle referentieproducten een emissiefactor beschikbaar is, hoeft u de tabbladen Grenzen Ref 1-3 niet in te vullen.</t>
  </si>
  <si>
    <t>Bepaal de massa- en energiebalansen (MEB) van referentieproces 2 (inputs, producten, afval- en reststromen en directe emissies)</t>
  </si>
  <si>
    <t>Kopieer het tabblad 'S4 MEB Ref' en geef het tabblad het correcte nummer. Pas de naam in rij 2 aan.</t>
  </si>
  <si>
    <t>Verw. S3 Ref 2</t>
  </si>
  <si>
    <t>Bepaal de massa- en energiebalansen (MEB) van referentieproces 3 (inputs, producten, afval- en reststromen en directe emissies)</t>
  </si>
  <si>
    <t>Kopieer het tabblad 'S5 Emissiefactoren Ref' en geef het tabblad het correcte nummer. Pas de naam in rij 2 aan.</t>
  </si>
  <si>
    <r>
      <t>Bepaal de CO</t>
    </r>
    <r>
      <rPr>
        <b/>
        <vertAlign val="subscript"/>
        <sz val="14"/>
        <color theme="0"/>
        <rFont val="Calibri"/>
        <family val="2"/>
        <scheme val="minor"/>
      </rPr>
      <t>2</t>
    </r>
    <r>
      <rPr>
        <b/>
        <sz val="14"/>
        <color theme="0"/>
        <rFont val="Calibri"/>
        <family val="2"/>
        <scheme val="minor"/>
      </rPr>
      <t>-emissies over de levenscyclus fasen van referentieproces 2 (input, proces, verbranding en einde levensduur)</t>
    </r>
  </si>
  <si>
    <t>Verw. S4 Ref 2</t>
  </si>
  <si>
    <t>Verw. S3 Ref 3</t>
  </si>
  <si>
    <t>Pas cellen AC8 en AC9 aan naar de correcte tabbladen 'S3 grenzen Ref' en 'S4 MEB Ref'.</t>
  </si>
  <si>
    <r>
      <t>Bepaal de CO</t>
    </r>
    <r>
      <rPr>
        <b/>
        <vertAlign val="subscript"/>
        <sz val="14"/>
        <color theme="0"/>
        <rFont val="Calibri"/>
        <family val="2"/>
        <scheme val="minor"/>
      </rPr>
      <t>2</t>
    </r>
    <r>
      <rPr>
        <b/>
        <sz val="14"/>
        <color theme="0"/>
        <rFont val="Calibri"/>
        <family val="2"/>
        <scheme val="minor"/>
      </rPr>
      <t>-emissies over de levenscyclus fasen van referentieproces 3 (input, proces, verbranding en einde levensduur)</t>
    </r>
  </si>
  <si>
    <t>Verw. S4 Ref 3</t>
  </si>
  <si>
    <t>Pas in de tabel met de massa-allocatie de verwijzingen in kolom T aan naar de juiste kolom in S2 Def Referentie</t>
  </si>
  <si>
    <t>Kopieer de tabel voor de berekening van de referentie-emissies, incl. de 3 rijen boven de tabel (eerst zichtbaar maken). Pas de naam in de tabeltitel aan.</t>
  </si>
  <si>
    <t>Pas in de gele velden de juiste verwijzingen aan naar het tabblad Emissiefactoren Ref</t>
  </si>
  <si>
    <t>9.10</t>
  </si>
  <si>
    <t>-Beveiligd</t>
  </si>
  <si>
    <t xml:space="preserve">• Voor biogene input: gebruik de emissiefactor incl. teelt, verwerking en transport, maar excl. LULUC en ILUC (verandering in landgebruik). Voor de emissiefactor dient u bij voorkeur en waar mogelijk de emissiefactoren uit de RED II te gebruiken, bijlage V tabel D en E. </t>
  </si>
  <si>
    <t>9.11</t>
  </si>
  <si>
    <t>-Diverse kleine tekstuele wijzigingen</t>
  </si>
  <si>
    <r>
      <t>• Voor elektriciteit gebruikt u de voorgeschreven emissiefactor. Voor stoom of andere extern aangevoerde warmte gebruikt u de EU ETS warmtebenchmark als emissiefactor (zie hoofdstuk 5.1.3.1 en 5.1.3.2 van de NIKI CO</t>
    </r>
    <r>
      <rPr>
        <b/>
        <vertAlign val="subscript"/>
        <sz val="12"/>
        <color theme="1"/>
        <rFont val="Calibri"/>
        <family val="2"/>
        <scheme val="minor"/>
      </rPr>
      <t>2</t>
    </r>
    <r>
      <rPr>
        <b/>
        <sz val="12"/>
        <color theme="1"/>
        <rFont val="Calibri"/>
        <family val="2"/>
        <scheme val="minor"/>
      </rPr>
      <t>-emissiereductie methode).</t>
    </r>
  </si>
  <si>
    <r>
      <t>• Geef voor alle in- en uitgaande stromen zowel een massa- als energiestroom op, tenzij de stromen geen massa hebben (bijvoorbeeld elektriciteit) of geen energie bevatten (bijvoorbeeld CO</t>
    </r>
    <r>
      <rPr>
        <b/>
        <vertAlign val="subscript"/>
        <sz val="12"/>
        <rFont val="Calibri"/>
        <family val="2"/>
        <scheme val="minor"/>
      </rPr>
      <t>2</t>
    </r>
    <r>
      <rPr>
        <b/>
        <sz val="12"/>
        <rFont val="Calibri"/>
        <family val="2"/>
        <scheme val="minor"/>
      </rPr>
      <t>). Energie voert u op in onderste verbrandingswaarde (LHV).</t>
    </r>
  </si>
  <si>
    <t>S25</t>
  </si>
  <si>
    <t>S26</t>
  </si>
  <si>
    <t>S27</t>
  </si>
  <si>
    <t>S28</t>
  </si>
  <si>
    <t>S29</t>
  </si>
  <si>
    <t>S30</t>
  </si>
  <si>
    <t>S31</t>
  </si>
  <si>
    <t>S32</t>
  </si>
  <si>
    <t>S33</t>
  </si>
  <si>
    <t>S34</t>
  </si>
  <si>
    <t>S35</t>
  </si>
  <si>
    <t>S36</t>
  </si>
  <si>
    <t>S37</t>
  </si>
  <si>
    <t>S38</t>
  </si>
  <si>
    <t>S39</t>
  </si>
  <si>
    <t>S51</t>
  </si>
  <si>
    <t>S52</t>
  </si>
  <si>
    <t>S53</t>
  </si>
  <si>
    <t>S54</t>
  </si>
  <si>
    <t>S55</t>
  </si>
  <si>
    <t>S56</t>
  </si>
  <si>
    <t>S57</t>
  </si>
  <si>
    <t>S58</t>
  </si>
  <si>
    <t>S59</t>
  </si>
  <si>
    <t>S60</t>
  </si>
  <si>
    <t>S61</t>
  </si>
  <si>
    <t>S73</t>
  </si>
  <si>
    <t>S74</t>
  </si>
  <si>
    <t>S75</t>
  </si>
  <si>
    <t>S77</t>
  </si>
  <si>
    <t>S78</t>
  </si>
  <si>
    <t>S79</t>
  </si>
  <si>
    <t>S80</t>
  </si>
  <si>
    <t>S81</t>
  </si>
  <si>
    <t>S82</t>
  </si>
  <si>
    <t>S83</t>
  </si>
  <si>
    <t>S84</t>
  </si>
  <si>
    <t>S85</t>
  </si>
  <si>
    <t>S86</t>
  </si>
  <si>
    <t>S87</t>
  </si>
  <si>
    <t>U51</t>
  </si>
  <si>
    <t>U52</t>
  </si>
  <si>
    <t>U53</t>
  </si>
  <si>
    <t>U54</t>
  </si>
  <si>
    <t>U55</t>
  </si>
  <si>
    <t>U56</t>
  </si>
  <si>
    <t>U57</t>
  </si>
  <si>
    <t>U58</t>
  </si>
  <si>
    <t>U59</t>
  </si>
  <si>
    <t>U60</t>
  </si>
  <si>
    <t>U61</t>
  </si>
  <si>
    <t>U73</t>
  </si>
  <si>
    <t>U74</t>
  </si>
  <si>
    <t>U75</t>
  </si>
  <si>
    <t>U77</t>
  </si>
  <si>
    <t>U78</t>
  </si>
  <si>
    <t>U79</t>
  </si>
  <si>
    <t>U80</t>
  </si>
  <si>
    <t>U81</t>
  </si>
  <si>
    <t>U82</t>
  </si>
  <si>
    <t>U83</t>
  </si>
  <si>
    <t>U84</t>
  </si>
  <si>
    <t>U85</t>
  </si>
  <si>
    <t>U86</t>
  </si>
  <si>
    <t>U87</t>
  </si>
  <si>
    <t>S76</t>
  </si>
  <si>
    <t>U76</t>
  </si>
  <si>
    <t>R76</t>
  </si>
  <si>
    <r>
      <t>NIKI rekenmodel CO</t>
    </r>
    <r>
      <rPr>
        <b/>
        <vertAlign val="subscript"/>
        <sz val="22"/>
        <color theme="0"/>
        <rFont val="Calibri"/>
        <family val="2"/>
        <scheme val="minor"/>
      </rPr>
      <t>2</t>
    </r>
    <r>
      <rPr>
        <b/>
        <sz val="22"/>
        <color theme="0"/>
        <rFont val="Calibri"/>
        <family val="2"/>
        <scheme val="minor"/>
      </rPr>
      <t>-emissiereductie</t>
    </r>
  </si>
  <si>
    <r>
      <t>• U heeft op elk tabblad de mogelijkheid om eigen berekeningen toe te voegen en toe te lichten, als u op basis van de NIKI CO</t>
    </r>
    <r>
      <rPr>
        <b/>
        <vertAlign val="subscript"/>
        <sz val="12"/>
        <color theme="1"/>
        <rFont val="Calibri"/>
        <family val="2"/>
        <scheme val="minor"/>
      </rPr>
      <t>2</t>
    </r>
    <r>
      <rPr>
        <b/>
        <sz val="12"/>
        <color theme="1"/>
        <rFont val="Calibri"/>
        <family val="2"/>
        <scheme val="minor"/>
      </rPr>
      <t>-emissiereductiemethode data of tussenstappen moet toepassen die niet precies in het NIKI rekenmodel CO</t>
    </r>
    <r>
      <rPr>
        <b/>
        <vertAlign val="subscript"/>
        <sz val="12"/>
        <color theme="1"/>
        <rFont val="Calibri"/>
        <family val="2"/>
        <scheme val="minor"/>
      </rPr>
      <t>2</t>
    </r>
    <r>
      <rPr>
        <b/>
        <sz val="12"/>
        <color theme="1"/>
        <rFont val="Calibri"/>
        <family val="2"/>
        <scheme val="minor"/>
      </rPr>
      <t xml:space="preserve">-emissiereductie passen. Maak hier gebruik van, zodat RVO uw berekening goed kan begrijpen. </t>
    </r>
  </si>
  <si>
    <r>
      <t>• Het voorliggende NIKI rekenmodel CO</t>
    </r>
    <r>
      <rPr>
        <b/>
        <vertAlign val="subscript"/>
        <sz val="12"/>
        <color theme="1"/>
        <rFont val="Calibri"/>
        <family val="2"/>
        <scheme val="minor"/>
      </rPr>
      <t>2</t>
    </r>
    <r>
      <rPr>
        <b/>
        <sz val="12"/>
        <color theme="1"/>
        <rFont val="Calibri"/>
        <family val="2"/>
        <scheme val="minor"/>
      </rPr>
      <t>-emissiereductie gebruikt u om de CO</t>
    </r>
    <r>
      <rPr>
        <b/>
        <vertAlign val="subscript"/>
        <sz val="12"/>
        <color theme="1"/>
        <rFont val="Calibri"/>
        <family val="2"/>
        <scheme val="minor"/>
      </rPr>
      <t>2</t>
    </r>
    <r>
      <rPr>
        <b/>
        <sz val="12"/>
        <color theme="1"/>
        <rFont val="Calibri"/>
        <family val="2"/>
        <scheme val="minor"/>
      </rPr>
      <t>-emissiereductie van een NIKI-project te berekenen. Om dit te doen volgt u de 7 stappen van de NIKI CO</t>
    </r>
    <r>
      <rPr>
        <b/>
        <vertAlign val="subscript"/>
        <sz val="12"/>
        <color theme="1"/>
        <rFont val="Calibri"/>
        <family val="2"/>
        <scheme val="minor"/>
      </rPr>
      <t>2</t>
    </r>
    <r>
      <rPr>
        <b/>
        <sz val="12"/>
        <color theme="1"/>
        <rFont val="Calibri"/>
        <family val="2"/>
        <scheme val="minor"/>
      </rPr>
      <t>-emissiereductie methode, met behulp van het NIKI rekenmodel CO</t>
    </r>
    <r>
      <rPr>
        <b/>
        <vertAlign val="subscript"/>
        <sz val="12"/>
        <color theme="1"/>
        <rFont val="Calibri"/>
        <family val="2"/>
        <scheme val="minor"/>
      </rPr>
      <t>2-</t>
    </r>
    <r>
      <rPr>
        <b/>
        <sz val="12"/>
        <color theme="1"/>
        <rFont val="Calibri"/>
        <family val="2"/>
        <scheme val="minor"/>
      </rPr>
      <t xml:space="preserve">emissiereductie. </t>
    </r>
  </si>
  <si>
    <r>
      <t>• U bent verplicht om voor uw NIKI-aanvraag gebruik te maken van het NIKI rekenmodel CO</t>
    </r>
    <r>
      <rPr>
        <b/>
        <vertAlign val="subscript"/>
        <sz val="12"/>
        <color theme="1"/>
        <rFont val="Calibri"/>
        <family val="2"/>
        <scheme val="minor"/>
      </rPr>
      <t>2</t>
    </r>
    <r>
      <rPr>
        <b/>
        <sz val="12"/>
        <color theme="1"/>
        <rFont val="Calibri"/>
        <family val="2"/>
        <scheme val="minor"/>
      </rPr>
      <t>-emissiereductie. Bij onduidelijkheden zijn de instructies in de NIKI CO</t>
    </r>
    <r>
      <rPr>
        <b/>
        <vertAlign val="subscript"/>
        <sz val="12"/>
        <color theme="1"/>
        <rFont val="Calibri"/>
        <family val="2"/>
        <scheme val="minor"/>
      </rPr>
      <t>2</t>
    </r>
    <r>
      <rPr>
        <b/>
        <sz val="12"/>
        <color theme="1"/>
        <rFont val="Calibri"/>
        <family val="2"/>
        <scheme val="minor"/>
      </rPr>
      <t>-emissiereductiemethode leidend boven het NIKI rekenmodel CO</t>
    </r>
    <r>
      <rPr>
        <b/>
        <vertAlign val="subscript"/>
        <sz val="12"/>
        <color theme="1"/>
        <rFont val="Calibri"/>
        <family val="2"/>
        <scheme val="minor"/>
      </rPr>
      <t>2</t>
    </r>
    <r>
      <rPr>
        <b/>
        <sz val="12"/>
        <color theme="1"/>
        <rFont val="Calibri"/>
        <family val="2"/>
        <scheme val="minor"/>
      </rPr>
      <t xml:space="preserve">-emissiereductie. </t>
    </r>
  </si>
  <si>
    <t>9.12</t>
  </si>
  <si>
    <t>-Bugfixes op tab S6
-Toevoegen emissiefactoren CE Delft</t>
  </si>
  <si>
    <t>Ammoniak</t>
  </si>
  <si>
    <t>Benzeen</t>
  </si>
  <si>
    <t>Xyleen</t>
  </si>
  <si>
    <t>Etheen</t>
  </si>
  <si>
    <t>LDPE</t>
  </si>
  <si>
    <t>Nafta</t>
  </si>
  <si>
    <t>PET</t>
  </si>
  <si>
    <t>NH3</t>
  </si>
  <si>
    <t>Low Density Polyethyleen</t>
  </si>
  <si>
    <t>Polyethyleen terphthalate</t>
  </si>
  <si>
    <t>PUR</t>
  </si>
  <si>
    <t>Polyurethaan</t>
  </si>
  <si>
    <t>PVC</t>
  </si>
  <si>
    <t>Polyvinylchloride</t>
  </si>
  <si>
    <t>Waterstof</t>
  </si>
  <si>
    <t>H2</t>
  </si>
  <si>
    <t>Emissiefactor alleen einde levensduur</t>
  </si>
  <si>
    <t>Propeen</t>
  </si>
  <si>
    <t>Emissiefactor als grondstof 
(excl. einde levensduur)</t>
  </si>
  <si>
    <t>Ethyleen</t>
  </si>
  <si>
    <t>Tolueen</t>
  </si>
  <si>
    <t>Factor geldt voor alle xylenen: m, p en o</t>
  </si>
  <si>
    <t>Alternatieve naam of opmerking</t>
  </si>
  <si>
    <t>Netto warmte, na evt. aftrek retourcondensaat</t>
  </si>
  <si>
    <t>Propyleen</t>
  </si>
  <si>
    <t>9.13</t>
  </si>
  <si>
    <t>-Correctie massabalans op tabbladen S4 MEB Ref
-Formulefout gecorrigeerd op tab 6, L136:L178</t>
  </si>
  <si>
    <t>9.14</t>
  </si>
  <si>
    <t>-Fout in VERT.ZOEKEN, tab S6, G117 en J117</t>
  </si>
  <si>
    <t>10.0</t>
  </si>
  <si>
    <t>• Als een referentieproduct fysiek identiek is aan het NIKI product, laat u de levensfase einde levensduur buiten beschouwing. U vult dan in de onderstaande tabel een emissiefactor van 0 in met de vermelding dat het een fysiek identiek product betreft. Vul ook de juiste eenheid van de emissiefactor in.</t>
  </si>
  <si>
    <t>10.1</t>
  </si>
  <si>
    <r>
      <t>CO</t>
    </r>
    <r>
      <rPr>
        <b/>
        <vertAlign val="subscript"/>
        <sz val="12"/>
        <color theme="0"/>
        <rFont val="Calibri"/>
        <family val="2"/>
        <scheme val="minor"/>
      </rPr>
      <t>2</t>
    </r>
    <r>
      <rPr>
        <b/>
        <sz val="12"/>
        <color theme="0"/>
        <rFont val="Calibri"/>
        <family val="2"/>
        <scheme val="minor"/>
      </rPr>
      <t>-reductie per NIKI-product</t>
    </r>
  </si>
  <si>
    <t>Naam standaard referentieproduct</t>
  </si>
  <si>
    <t>hide</t>
  </si>
  <si>
    <r>
      <t>CO</t>
    </r>
    <r>
      <rPr>
        <b/>
        <vertAlign val="subscript"/>
        <sz val="12"/>
        <color theme="0"/>
        <rFont val="Calibri"/>
        <family val="2"/>
        <scheme val="minor"/>
      </rPr>
      <t>2</t>
    </r>
    <r>
      <rPr>
        <b/>
        <sz val="12"/>
        <color theme="0"/>
        <rFont val="Calibri"/>
        <family val="2"/>
        <scheme val="minor"/>
      </rPr>
      <t>-emissies NIKI-product, 
uit massa-allocatie 
(ton CO2eq/ton NIKI-product)</t>
    </r>
  </si>
  <si>
    <t>(Naam referentieproduct)</t>
  </si>
  <si>
    <r>
      <t>CO</t>
    </r>
    <r>
      <rPr>
        <b/>
        <vertAlign val="subscript"/>
        <sz val="12"/>
        <color theme="0"/>
        <rFont val="Calibri"/>
        <family val="2"/>
        <scheme val="minor"/>
      </rPr>
      <t>2</t>
    </r>
    <r>
      <rPr>
        <b/>
        <sz val="12"/>
        <color theme="0"/>
        <rFont val="Calibri"/>
        <family val="2"/>
        <scheme val="minor"/>
      </rPr>
      <t xml:space="preserve">-emissies referentieproces 1 
(ton CO2eq/ton NIKI-product)
</t>
    </r>
  </si>
  <si>
    <r>
      <t>CO</t>
    </r>
    <r>
      <rPr>
        <b/>
        <vertAlign val="subscript"/>
        <sz val="12"/>
        <color theme="0"/>
        <rFont val="Calibri"/>
        <family val="2"/>
        <scheme val="minor"/>
      </rPr>
      <t>2</t>
    </r>
    <r>
      <rPr>
        <b/>
        <sz val="12"/>
        <color theme="0"/>
        <rFont val="Calibri"/>
        <family val="2"/>
        <scheme val="minor"/>
      </rPr>
      <t xml:space="preserve">-emissies standaard referentieproducten 
(ton CO2eq/ton-NIKI product)
</t>
    </r>
  </si>
  <si>
    <r>
      <t>CO</t>
    </r>
    <r>
      <rPr>
        <b/>
        <vertAlign val="subscript"/>
        <sz val="12"/>
        <color theme="0"/>
        <rFont val="Calibri"/>
        <family val="2"/>
        <scheme val="minor"/>
      </rPr>
      <t>2</t>
    </r>
    <r>
      <rPr>
        <b/>
        <sz val="12"/>
        <color theme="0"/>
        <rFont val="Calibri"/>
        <family val="2"/>
        <scheme val="minor"/>
      </rPr>
      <t xml:space="preserve">-emissies referentieproces 2
(ton CO2eq/ton-NIKI product)
</t>
    </r>
  </si>
  <si>
    <r>
      <t>CO</t>
    </r>
    <r>
      <rPr>
        <b/>
        <vertAlign val="subscript"/>
        <sz val="12"/>
        <color theme="0"/>
        <rFont val="Calibri"/>
        <family val="2"/>
        <scheme val="minor"/>
      </rPr>
      <t>2</t>
    </r>
    <r>
      <rPr>
        <b/>
        <sz val="12"/>
        <color theme="0"/>
        <rFont val="Calibri"/>
        <family val="2"/>
        <scheme val="minor"/>
      </rPr>
      <t xml:space="preserve">-emissies referentieproces 3
(ton CO2eq/ton-NIKI product)
</t>
    </r>
  </si>
  <si>
    <r>
      <t>CO</t>
    </r>
    <r>
      <rPr>
        <b/>
        <vertAlign val="subscript"/>
        <sz val="12"/>
        <color theme="0"/>
        <rFont val="Calibri"/>
        <family val="2"/>
        <scheme val="minor"/>
      </rPr>
      <t>2</t>
    </r>
    <r>
      <rPr>
        <b/>
        <sz val="12"/>
        <color theme="0"/>
        <rFont val="Calibri"/>
        <family val="2"/>
        <scheme val="minor"/>
      </rPr>
      <t xml:space="preserve">-emissies totaal referenties
(ton CO2eq/ton NIKI-product)
</t>
    </r>
  </si>
  <si>
    <t>CO2-reductie NIKI-product
(ton CO2eq/ton NIKI-product)</t>
  </si>
  <si>
    <t>10.2</t>
  </si>
  <si>
    <r>
      <t>CO</t>
    </r>
    <r>
      <rPr>
        <b/>
        <vertAlign val="subscript"/>
        <sz val="12"/>
        <color theme="0"/>
        <rFont val="Calibri"/>
        <family val="2"/>
        <scheme val="minor"/>
      </rPr>
      <t>2</t>
    </r>
    <r>
      <rPr>
        <b/>
        <sz val="12"/>
        <color theme="0"/>
        <rFont val="Calibri"/>
        <family val="2"/>
        <scheme val="minor"/>
      </rPr>
      <t xml:space="preserve">-emissies standaard referentieproducten 
(ton CO2eq/uur)
</t>
    </r>
  </si>
  <si>
    <r>
      <t>CO</t>
    </r>
    <r>
      <rPr>
        <b/>
        <vertAlign val="subscript"/>
        <sz val="12"/>
        <color theme="0"/>
        <rFont val="Calibri"/>
        <family val="2"/>
        <scheme val="minor"/>
      </rPr>
      <t>2</t>
    </r>
    <r>
      <rPr>
        <b/>
        <sz val="12"/>
        <color theme="0"/>
        <rFont val="Calibri"/>
        <family val="2"/>
        <scheme val="minor"/>
      </rPr>
      <t>-reductie per NIKI-product (ter info)</t>
    </r>
  </si>
  <si>
    <t>Massastroom NIKI-product
(ton/uur)</t>
  </si>
  <si>
    <r>
      <t>Emissie NIKI-product uit massa-allocatie
(ton CO</t>
    </r>
    <r>
      <rPr>
        <b/>
        <vertAlign val="subscript"/>
        <sz val="12"/>
        <color theme="0"/>
        <rFont val="Calibri"/>
        <family val="2"/>
        <scheme val="minor"/>
      </rPr>
      <t>2</t>
    </r>
    <r>
      <rPr>
        <b/>
        <sz val="12"/>
        <color theme="0"/>
        <rFont val="Calibri"/>
        <family val="2"/>
        <scheme val="minor"/>
      </rPr>
      <t>eq/uur)</t>
    </r>
  </si>
  <si>
    <r>
      <t>Emissies NIKI-product totaal
(ton CO</t>
    </r>
    <r>
      <rPr>
        <b/>
        <vertAlign val="subscript"/>
        <sz val="12"/>
        <color theme="0"/>
        <rFont val="Calibri"/>
        <family val="2"/>
        <scheme val="minor"/>
      </rPr>
      <t>2</t>
    </r>
    <r>
      <rPr>
        <b/>
        <sz val="12"/>
        <color theme="0"/>
        <rFont val="Calibri"/>
        <family val="2"/>
        <scheme val="minor"/>
      </rPr>
      <t>eq/uur)</t>
    </r>
  </si>
  <si>
    <r>
      <t>Emissies NIKI-product einde levensduur
(ton CO</t>
    </r>
    <r>
      <rPr>
        <b/>
        <vertAlign val="subscript"/>
        <sz val="12"/>
        <color theme="0"/>
        <rFont val="Calibri"/>
        <family val="2"/>
        <scheme val="minor"/>
      </rPr>
      <t>2</t>
    </r>
    <r>
      <rPr>
        <b/>
        <sz val="12"/>
        <color theme="0"/>
        <rFont val="Calibri"/>
        <family val="2"/>
        <scheme val="minor"/>
      </rPr>
      <t>eq/uur)</t>
    </r>
  </si>
  <si>
    <t>-Bugfix EoL emissiefactor tab S5. EoL niet invullen geeft foutmelding, instructie toegevoegd dat je EoL = 0 moet invullen bij fysiek identiek.</t>
  </si>
  <si>
    <t>10.3</t>
  </si>
  <si>
    <t xml:space="preserve">• De correctiefactor is 1 kg NIKI-product per kg referentieproduct als het het referentieproduct fysiek identiek is aan het NIKI product. Vul in dat geval 1 in. </t>
  </si>
  <si>
    <t>Correctiefactor (kg NIKI-product/kg ref product)</t>
  </si>
  <si>
    <t>Correctiefactor
(kg NIKI-product/kg ref. product)</t>
  </si>
  <si>
    <t>• De correctiefactor wordt in stap 6 automatisch toegepast in de berekening van de totale emissiereductie. Let er dus op dat u de massa- en energiebalans van het referentieproces niet wijzigt om te corrigeren voor verschil in functie tussen het referentieproduct en het NIKI-product. Deze correctie wordt volledig gedaan door de correctiefactor.</t>
  </si>
  <si>
    <t>emissiefactor uit literatuur</t>
  </si>
  <si>
    <t>Standaard emissiefactor of emissiefactor uit literatuur toepassen?</t>
  </si>
  <si>
    <r>
      <rPr>
        <b/>
        <sz val="12"/>
        <color theme="1"/>
        <rFont val="Calibri"/>
        <family val="2"/>
      </rPr>
      <t>•</t>
    </r>
    <r>
      <rPr>
        <b/>
        <sz val="9.6"/>
        <color theme="1"/>
        <rFont val="Calibri"/>
        <family val="2"/>
      </rPr>
      <t xml:space="preserve"> </t>
    </r>
    <r>
      <rPr>
        <b/>
        <sz val="12"/>
        <color theme="1"/>
        <rFont val="Calibri"/>
        <family val="2"/>
        <scheme val="minor"/>
      </rPr>
      <t>Als u geen standaard emissiefactor of emissiefactor uit de literatuur toepast, bepaalt u voor het referentieproduct een referentieproces volgens de hiërarchie, zoals beschreven in stap 2.2 van de NIKI CO</t>
    </r>
    <r>
      <rPr>
        <b/>
        <vertAlign val="subscript"/>
        <sz val="12"/>
        <color theme="1"/>
        <rFont val="Calibri"/>
        <family val="2"/>
        <scheme val="minor"/>
      </rPr>
      <t>2</t>
    </r>
    <r>
      <rPr>
        <b/>
        <sz val="12"/>
        <color theme="1"/>
        <rFont val="Calibri"/>
        <family val="2"/>
        <scheme val="minor"/>
      </rPr>
      <t>-emissiereductiemethode. Hieronder beschrijft u elk referentieproces.</t>
    </r>
  </si>
  <si>
    <r>
      <t>• Bepaal of u een beschikbare emissiefactor moet toepassen 
     ◦Ga na of een emissiefactor beschikbaar is op de lijst van co2-emissiefactoren.nl of de lijst van RVO standaard referentie-emissief</t>
    </r>
    <r>
      <rPr>
        <b/>
        <sz val="12"/>
        <color theme="1"/>
        <rFont val="Calibri"/>
        <family val="2"/>
        <scheme val="minor"/>
      </rPr>
      <t xml:space="preserve">actoren (zie tabblad 'A. RVO std ref EF'). </t>
    </r>
    <r>
      <rPr>
        <b/>
        <sz val="12"/>
        <rFont val="Calibri"/>
        <family val="2"/>
        <scheme val="minor"/>
      </rPr>
      <t xml:space="preserve">
     ◦U vult bij "Standaard emissiefactor of emissiefactor uit literatuur toepassen?" ja in, als u deze emissiefactor 1-op-1 kunt toepassen. 
     ◦Als u een gedeeltelijke berekening van een emissiefactor toepast (niveau 3 in de hiërarchie), vult u hier "nee" in. In de beschrijving van de procesgrenzen van het referentieproces kunt u vervolgens aangeven dat u een gedeelte van een berekening toepast.</t>
    </r>
  </si>
  <si>
    <t>Verbranding met energieterugwinning</t>
  </si>
  <si>
    <t>Decompositie</t>
  </si>
  <si>
    <t>10.4</t>
  </si>
  <si>
    <t>-Einde levensduur opties gewijzigd (verbranding met energieterugwinning/decompositie) [Memo 10]</t>
  </si>
  <si>
    <t>-In stap S2 mogelijkheid toegevoegd voor emissiefactor uit de literatuur [Memo 30]
-In S5 ref verwijderd dat energiestroom als output opgevoerd moet worden als negatieve emissiefactor. [Memo 43]
-Toelichting op correctiefactor gewijzigd in S2. [Memo 22&amp;48]</t>
  </si>
  <si>
    <t>-CO2-reductie per NIKI-product berekend [Memo 21]</t>
  </si>
  <si>
    <t>-Massa-allocatie coproducten gecorrigeerd [Memo 43]
  -Mogelijkheid invoeren EoL voor coproducten verwijderd</t>
  </si>
  <si>
    <t>• Bepaal of u een emissiefactor uit de literatuur kunt toepassen 
     ◦U mag een emissiefactor uit de literatuur gebruiken als er geen standaard emissiefactor beschikbaar is én het referentieproduct niet fysiek identiek is aan het NIKI-product.
     ◦U vult bij "Standaard emissiefactor of emissiefactor uit literatuur toepassen?" ja in.
• Als u geen standaard emissiefactor of emissiefactor uit literatuur toepast, vult u "Nee" in en laat u de kolommen H-K leeg. U geeft in kolom L aan onder welk referentieproces u de productie van het referentieproduct gaat beschrijven.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</si>
</sst>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 #,##0.00_ ;_ * \-#,##0.00_ ;_ * &quot;-&quot;??_ ;_ @_ "/>
    <numFmt numFmtId="164" formatCode="0.000"/>
    <numFmt numFmtId="165" formatCode="0.0"/>
    <numFmt numFmtId="166" formatCode="_ * #,##0_ ;_ * \-#,##0_ ;_ * &quot;-&quot;??_ ;_ @_ "/>
    <numFmt numFmtId="167" formatCode="#,##0.00_ ;\-#,##0.00\ "/>
    <numFmt numFmtId="168" formatCode="#,##0.000"/>
    <numFmt numFmtId="169" formatCode="#,##0.000_ ;\-#,##0.000\ "/>
  </numFmts>
  <fonts count="51">
    <font>
      <sz val="11"/>
      <color theme="1"/>
      <name val="Calibri"/>
      <family val="2"/>
      <scheme val="minor"/>
    </font>
    <font>
      <sz val="12"/>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8"/>
      <name val="Calibri"/>
      <family val="2"/>
      <scheme val="minor"/>
    </font>
    <font>
      <sz val="11"/>
      <color rgb="FFFF0000"/>
      <name val="Calibri"/>
      <family val="2"/>
      <scheme val="minor"/>
    </font>
    <font>
      <sz val="11"/>
      <name val="Calibri"/>
      <family val="2"/>
      <scheme val="minor"/>
    </font>
    <font>
      <b/>
      <sz val="11"/>
      <color theme="1"/>
      <name val="Calibri"/>
      <family val="2"/>
      <scheme val="minor"/>
    </font>
    <font>
      <sz val="11"/>
      <color rgb="FF9C0006"/>
      <name val="Calibri"/>
      <family val="2"/>
      <scheme val="minor"/>
    </font>
    <font>
      <u/>
      <sz val="11"/>
      <color theme="10"/>
      <name val="Calibri"/>
      <family val="2"/>
      <scheme val="minor"/>
    </font>
    <font>
      <vertAlign val="subscript"/>
      <sz val="11"/>
      <color theme="1"/>
      <name val="Calibri"/>
      <family val="2"/>
      <scheme val="minor"/>
    </font>
    <font>
      <b/>
      <sz val="14"/>
      <color theme="1"/>
      <name val="Calibri"/>
      <family val="2"/>
      <scheme val="minor"/>
    </font>
    <font>
      <b/>
      <vertAlign val="subscript"/>
      <sz val="11"/>
      <color theme="1"/>
      <name val="Calibri"/>
      <family val="2"/>
      <scheme val="minor"/>
    </font>
    <font>
      <b/>
      <sz val="11"/>
      <name val="Calibri"/>
      <family val="2"/>
      <scheme val="minor"/>
    </font>
    <font>
      <b/>
      <sz val="11"/>
      <color rgb="FF002060"/>
      <name val="Calibri"/>
      <family val="2"/>
      <scheme val="minor"/>
    </font>
    <font>
      <sz val="10"/>
      <color rgb="FFFF0000"/>
      <name val="Arial Unicode MS"/>
      <family val="2"/>
    </font>
    <font>
      <b/>
      <sz val="11"/>
      <color rgb="FFFF0000"/>
      <name val="Calibri"/>
      <family val="2"/>
      <scheme val="minor"/>
    </font>
    <font>
      <sz val="14"/>
      <color theme="1"/>
      <name val="Calibri"/>
      <family val="2"/>
      <scheme val="minor"/>
    </font>
    <font>
      <sz val="14"/>
      <name val="Calibri"/>
      <family val="2"/>
      <scheme val="minor"/>
    </font>
    <font>
      <b/>
      <sz val="14"/>
      <name val="Calibri"/>
      <family val="2"/>
      <scheme val="minor"/>
    </font>
    <font>
      <b/>
      <sz val="12"/>
      <color theme="1"/>
      <name val="Calibri"/>
      <family val="2"/>
      <scheme val="minor"/>
    </font>
    <font>
      <b/>
      <vertAlign val="subscript"/>
      <sz val="12"/>
      <color theme="1"/>
      <name val="Calibri"/>
      <family val="2"/>
      <scheme val="minor"/>
    </font>
    <font>
      <b/>
      <sz val="12"/>
      <color theme="0"/>
      <name val="Calibri"/>
      <family val="2"/>
      <scheme val="minor"/>
    </font>
    <font>
      <b/>
      <sz val="16"/>
      <name val="Calibri"/>
      <family val="2"/>
      <scheme val="minor"/>
    </font>
    <font>
      <b/>
      <sz val="12"/>
      <name val="Calibri"/>
      <family val="2"/>
      <scheme val="minor"/>
    </font>
    <font>
      <b/>
      <vertAlign val="subscript"/>
      <sz val="12"/>
      <name val="Calibri"/>
      <family val="2"/>
      <scheme val="minor"/>
    </font>
    <font>
      <b/>
      <sz val="14"/>
      <color theme="0"/>
      <name val="Calibri"/>
      <family val="2"/>
      <scheme val="minor"/>
    </font>
    <font>
      <b/>
      <sz val="18"/>
      <color theme="0"/>
      <name val="Calibri"/>
      <family val="2"/>
      <scheme val="minor"/>
    </font>
    <font>
      <b/>
      <vertAlign val="subscript"/>
      <sz val="14"/>
      <color theme="0"/>
      <name val="Calibri"/>
      <family val="2"/>
      <scheme val="minor"/>
    </font>
    <font>
      <b/>
      <vertAlign val="subscript"/>
      <sz val="14"/>
      <name val="Calibri"/>
      <family val="2"/>
      <scheme val="minor"/>
    </font>
    <font>
      <b/>
      <sz val="22"/>
      <color theme="0"/>
      <name val="Calibri"/>
      <family val="2"/>
      <scheme val="minor"/>
    </font>
    <font>
      <b/>
      <vertAlign val="subscript"/>
      <sz val="22"/>
      <color theme="0"/>
      <name val="Calibri"/>
      <family val="2"/>
      <scheme val="minor"/>
    </font>
    <font>
      <b/>
      <sz val="22"/>
      <name val="Calibri"/>
      <family val="2"/>
      <scheme val="minor"/>
    </font>
    <font>
      <b/>
      <sz val="22"/>
      <color theme="1"/>
      <name val="Calibri"/>
      <family val="2"/>
      <scheme val="minor"/>
    </font>
    <font>
      <sz val="18"/>
      <color theme="0"/>
      <name val="Calibri"/>
      <family val="2"/>
      <scheme val="minor"/>
    </font>
    <font>
      <b/>
      <sz val="12"/>
      <color rgb="FFFF0000"/>
      <name val="Calibri"/>
      <family val="2"/>
      <scheme val="minor"/>
    </font>
    <font>
      <b/>
      <sz val="16"/>
      <color theme="0"/>
      <name val="Calibri"/>
      <family val="2"/>
      <scheme val="minor"/>
    </font>
    <font>
      <sz val="11"/>
      <color theme="8" tint="-0.499984740745262"/>
      <name val="Calibri"/>
      <family val="2"/>
      <scheme val="minor"/>
    </font>
    <font>
      <b/>
      <vertAlign val="subscript"/>
      <sz val="11"/>
      <name val="Calibri"/>
      <family val="2"/>
      <scheme val="minor"/>
    </font>
    <font>
      <sz val="16"/>
      <color theme="0"/>
      <name val="Calibri"/>
      <family val="2"/>
      <scheme val="minor"/>
    </font>
    <font>
      <b/>
      <u/>
      <sz val="12"/>
      <name val="Calibri"/>
      <family val="2"/>
      <scheme val="minor"/>
    </font>
    <font>
      <b/>
      <vertAlign val="subscript"/>
      <sz val="12"/>
      <color theme="0"/>
      <name val="Calibri"/>
      <family val="2"/>
      <scheme val="minor"/>
    </font>
    <font>
      <b/>
      <vertAlign val="subscript"/>
      <sz val="18"/>
      <color theme="0"/>
      <name val="Calibri"/>
      <family val="2"/>
      <scheme val="minor"/>
    </font>
    <font>
      <sz val="11"/>
      <color rgb="FF3F3F76"/>
      <name val="Calibri"/>
      <family val="2"/>
      <scheme val="minor"/>
    </font>
    <font>
      <sz val="11"/>
      <color theme="4"/>
      <name val="Calibri"/>
      <family val="2"/>
      <scheme val="minor"/>
    </font>
    <font>
      <sz val="10"/>
      <color theme="1"/>
      <name val="Arial Unicode MS"/>
      <family val="2"/>
    </font>
    <font>
      <sz val="11"/>
      <color theme="6"/>
      <name val="Calibri"/>
      <family val="2"/>
      <scheme val="minor"/>
    </font>
    <font>
      <b/>
      <i/>
      <sz val="12"/>
      <name val="Calibri"/>
      <family val="2"/>
      <scheme val="minor"/>
    </font>
    <font>
      <b/>
      <sz val="12"/>
      <color theme="1"/>
      <name val="Calibri"/>
      <family val="2"/>
    </font>
    <font>
      <b/>
      <sz val="9.6"/>
      <color theme="1"/>
      <name val="Calibri"/>
      <family val="2"/>
    </font>
  </fonts>
  <fills count="24">
    <fill>
      <patternFill patternType="none"/>
    </fill>
    <fill>
      <patternFill patternType="gray125"/>
    </fill>
    <fill>
      <patternFill patternType="solid">
        <fgColor theme="7"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499984740745262"/>
        <bgColor indexed="64"/>
      </patternFill>
    </fill>
    <fill>
      <patternFill patternType="solid">
        <fgColor theme="9"/>
        <bgColor indexed="64"/>
      </patternFill>
    </fill>
    <fill>
      <patternFill patternType="solid">
        <fgColor theme="5"/>
        <bgColor indexed="64"/>
      </patternFill>
    </fill>
    <fill>
      <patternFill patternType="solid">
        <fgColor rgb="FFFFC7CE"/>
      </patternFill>
    </fill>
    <fill>
      <patternFill patternType="solid">
        <fgColor rgb="FFFF000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FFFF00"/>
        <bgColor indexed="64"/>
      </patternFill>
    </fill>
    <fill>
      <patternFill patternType="solid">
        <fgColor rgb="FF7030A0"/>
        <bgColor indexed="64"/>
      </patternFill>
    </fill>
    <fill>
      <patternFill patternType="solid">
        <fgColor theme="7"/>
        <bgColor indexed="64"/>
      </patternFill>
    </fill>
    <fill>
      <patternFill patternType="solid">
        <fgColor theme="9" tint="0.39997558519241921"/>
        <bgColor indexed="64"/>
      </patternFill>
    </fill>
    <fill>
      <patternFill patternType="solid">
        <fgColor rgb="FFB17ED8"/>
        <bgColor indexed="64"/>
      </patternFill>
    </fill>
    <fill>
      <patternFill patternType="solid">
        <fgColor theme="8" tint="0.59999389629810485"/>
        <bgColor indexed="64"/>
      </patternFill>
    </fill>
    <fill>
      <patternFill patternType="solid">
        <fgColor theme="2"/>
        <bgColor indexed="64"/>
      </patternFill>
    </fill>
    <fill>
      <patternFill patternType="solid">
        <fgColor theme="6" tint="0.79998168889431442"/>
        <bgColor indexed="64"/>
      </patternFill>
    </fill>
    <fill>
      <patternFill patternType="solid">
        <fgColor theme="0"/>
        <bgColor indexed="64"/>
      </patternFill>
    </fill>
    <fill>
      <patternFill patternType="solid">
        <fgColor rgb="FFFFCC99"/>
      </patternFill>
    </fill>
    <fill>
      <patternFill patternType="solid">
        <fgColor theme="6" tint="0.59999389629810485"/>
        <bgColor indexed="64"/>
      </patternFill>
    </fill>
  </fills>
  <borders count="1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s>
  <cellStyleXfs count="6">
    <xf numFmtId="0" fontId="0" fillId="0" borderId="0"/>
    <xf numFmtId="9" fontId="2" fillId="0" borderId="0" applyFont="0" applyFill="0" applyBorder="0" applyAlignment="0" applyProtection="0"/>
    <xf numFmtId="0" fontId="9" fillId="9" borderId="0" applyNumberFormat="0" applyBorder="0" applyAlignment="0" applyProtection="0"/>
    <xf numFmtId="0" fontId="10" fillId="0" borderId="0" applyNumberFormat="0" applyFill="0" applyBorder="0" applyAlignment="0" applyProtection="0"/>
    <xf numFmtId="43" fontId="2" fillId="0" borderId="0" applyFont="0" applyFill="0" applyBorder="0" applyAlignment="0" applyProtection="0"/>
    <xf numFmtId="0" fontId="44" fillId="22" borderId="16" applyNumberFormat="0" applyAlignment="0" applyProtection="0"/>
  </cellStyleXfs>
  <cellXfs count="1136">
    <xf numFmtId="0" fontId="0" fillId="0" borderId="0" xfId="0"/>
    <xf numFmtId="4" fontId="0" fillId="4" borderId="0" xfId="0" applyNumberFormat="1" applyFill="1" applyAlignment="1">
      <alignment horizontal="left" vertical="top"/>
    </xf>
    <xf numFmtId="0" fontId="0" fillId="0" borderId="0" xfId="0" applyAlignment="1">
      <alignment wrapText="1"/>
    </xf>
    <xf numFmtId="0" fontId="4" fillId="0" borderId="0" xfId="0" applyFont="1"/>
    <xf numFmtId="0" fontId="0" fillId="0" borderId="0" xfId="0" applyAlignment="1">
      <alignment vertical="top"/>
    </xf>
    <xf numFmtId="0" fontId="6" fillId="0" borderId="0" xfId="0" applyFont="1"/>
    <xf numFmtId="0" fontId="0" fillId="0" borderId="0" xfId="0" applyAlignment="1">
      <alignment horizontal="left" vertical="top"/>
    </xf>
    <xf numFmtId="2" fontId="0" fillId="0" borderId="0" xfId="0" applyNumberFormat="1"/>
    <xf numFmtId="0" fontId="0" fillId="0" borderId="1" xfId="0" applyBorder="1"/>
    <xf numFmtId="0" fontId="0" fillId="0" borderId="0" xfId="0" applyAlignment="1">
      <alignment vertical="top" wrapText="1"/>
    </xf>
    <xf numFmtId="0" fontId="0" fillId="0" borderId="5" xfId="0" applyBorder="1"/>
    <xf numFmtId="0" fontId="0" fillId="0" borderId="3" xfId="0" applyBorder="1"/>
    <xf numFmtId="0" fontId="8" fillId="0" borderId="0" xfId="0" applyFont="1"/>
    <xf numFmtId="0" fontId="8" fillId="0" borderId="0" xfId="0" applyFont="1" applyAlignment="1">
      <alignment vertical="top"/>
    </xf>
    <xf numFmtId="0" fontId="8" fillId="0" borderId="0" xfId="0" applyFont="1" applyAlignment="1">
      <alignment vertical="top" wrapText="1"/>
    </xf>
    <xf numFmtId="0" fontId="8" fillId="0" borderId="0" xfId="0" applyFont="1" applyAlignment="1">
      <alignment horizontal="left" vertical="top" wrapText="1"/>
    </xf>
    <xf numFmtId="0" fontId="0" fillId="7" borderId="0" xfId="0" applyFill="1" applyAlignment="1">
      <alignment vertical="center"/>
    </xf>
    <xf numFmtId="0" fontId="0" fillId="0" borderId="15" xfId="0" applyBorder="1"/>
    <xf numFmtId="0" fontId="0" fillId="0" borderId="7" xfId="0" applyBorder="1"/>
    <xf numFmtId="0" fontId="0" fillId="0" borderId="9" xfId="0" applyBorder="1"/>
    <xf numFmtId="0" fontId="8" fillId="0" borderId="0" xfId="0" applyFont="1" applyAlignment="1">
      <alignment horizontal="left" vertical="top"/>
    </xf>
    <xf numFmtId="0" fontId="0" fillId="0" borderId="0" xfId="0" quotePrefix="1"/>
    <xf numFmtId="0" fontId="6" fillId="0" borderId="1" xfId="0" applyFont="1" applyBorder="1"/>
    <xf numFmtId="0" fontId="6" fillId="0" borderId="4" xfId="0" applyFont="1" applyBorder="1"/>
    <xf numFmtId="0" fontId="6" fillId="4" borderId="4" xfId="0" applyFont="1" applyFill="1" applyBorder="1"/>
    <xf numFmtId="0" fontId="6" fillId="0" borderId="8" xfId="0" applyFont="1" applyBorder="1"/>
    <xf numFmtId="0" fontId="6" fillId="0" borderId="5" xfId="0" applyFont="1" applyBorder="1"/>
    <xf numFmtId="0" fontId="6" fillId="0" borderId="0" xfId="0" applyFont="1" applyAlignment="1">
      <alignment vertical="top"/>
    </xf>
    <xf numFmtId="0" fontId="7" fillId="0" borderId="0" xfId="0" applyFont="1" applyAlignment="1">
      <alignment vertical="top"/>
    </xf>
    <xf numFmtId="0" fontId="21" fillId="19" borderId="0" xfId="0" applyFont="1" applyFill="1" applyAlignment="1">
      <alignment vertical="top"/>
    </xf>
    <xf numFmtId="0" fontId="0" fillId="19" borderId="0" xfId="0" applyFill="1"/>
    <xf numFmtId="0" fontId="0" fillId="19" borderId="0" xfId="0" applyFill="1" applyAlignment="1">
      <alignment vertical="top"/>
    </xf>
    <xf numFmtId="0" fontId="8" fillId="19" borderId="0" xfId="0" applyFont="1" applyFill="1" applyAlignment="1">
      <alignment vertical="top"/>
    </xf>
    <xf numFmtId="0" fontId="0" fillId="0" borderId="14" xfId="0" applyBorder="1" applyAlignment="1">
      <alignment vertical="top"/>
    </xf>
    <xf numFmtId="0" fontId="25" fillId="19" borderId="0" xfId="0" applyFont="1" applyFill="1" applyAlignment="1">
      <alignment vertical="top"/>
    </xf>
    <xf numFmtId="0" fontId="6" fillId="19" borderId="0" xfId="0" applyFont="1" applyFill="1"/>
    <xf numFmtId="0" fontId="12" fillId="0" borderId="11" xfId="0" applyFont="1" applyBorder="1"/>
    <xf numFmtId="0" fontId="0" fillId="2" borderId="12" xfId="0" applyFill="1" applyBorder="1"/>
    <xf numFmtId="0" fontId="0" fillId="5" borderId="12" xfId="0" applyFill="1" applyBorder="1"/>
    <xf numFmtId="0" fontId="0" fillId="4" borderId="13" xfId="0" applyFill="1" applyBorder="1"/>
    <xf numFmtId="0" fontId="4" fillId="0" borderId="0" xfId="0" applyFont="1" applyAlignment="1">
      <alignment vertical="top" wrapText="1"/>
    </xf>
    <xf numFmtId="0" fontId="27" fillId="6" borderId="11" xfId="0" applyFont="1" applyFill="1" applyBorder="1" applyAlignment="1">
      <alignment vertical="top" wrapText="1"/>
    </xf>
    <xf numFmtId="0" fontId="12" fillId="19" borderId="0" xfId="0" applyFont="1" applyFill="1" applyAlignment="1">
      <alignment vertical="top"/>
    </xf>
    <xf numFmtId="0" fontId="3" fillId="0" borderId="0" xfId="0" applyFont="1" applyAlignment="1">
      <alignment vertical="top"/>
    </xf>
    <xf numFmtId="0" fontId="12" fillId="0" borderId="11" xfId="0" applyFont="1" applyBorder="1" applyAlignment="1">
      <alignment vertical="top"/>
    </xf>
    <xf numFmtId="0" fontId="0" fillId="2" borderId="12" xfId="0" applyFill="1" applyBorder="1" applyAlignment="1">
      <alignment vertical="top"/>
    </xf>
    <xf numFmtId="0" fontId="0" fillId="5" borderId="12" xfId="0" applyFill="1" applyBorder="1" applyAlignment="1">
      <alignment vertical="top"/>
    </xf>
    <xf numFmtId="0" fontId="0" fillId="4" borderId="13" xfId="0" applyFill="1" applyBorder="1" applyAlignment="1">
      <alignment vertical="top"/>
    </xf>
    <xf numFmtId="0" fontId="0" fillId="2" borderId="0" xfId="0" applyFill="1" applyAlignment="1">
      <alignment vertical="top"/>
    </xf>
    <xf numFmtId="0" fontId="0" fillId="4" borderId="0" xfId="0" applyFill="1" applyAlignment="1">
      <alignment vertical="top"/>
    </xf>
    <xf numFmtId="0" fontId="27" fillId="7" borderId="10" xfId="0" applyFont="1" applyFill="1" applyBorder="1" applyAlignment="1">
      <alignment vertical="top" wrapText="1"/>
    </xf>
    <xf numFmtId="0" fontId="20" fillId="16" borderId="10" xfId="0" applyFont="1" applyFill="1" applyBorder="1" applyAlignment="1">
      <alignment vertical="top" wrapText="1"/>
    </xf>
    <xf numFmtId="0" fontId="20" fillId="15" borderId="10" xfId="0" applyFont="1" applyFill="1" applyBorder="1" applyAlignment="1">
      <alignment vertical="top" wrapText="1"/>
    </xf>
    <xf numFmtId="0" fontId="27" fillId="11" borderId="4" xfId="0" applyFont="1" applyFill="1" applyBorder="1" applyAlignment="1">
      <alignment vertical="top" wrapText="1"/>
    </xf>
    <xf numFmtId="0" fontId="27" fillId="8" borderId="10" xfId="0" applyFont="1" applyFill="1" applyBorder="1" applyAlignment="1">
      <alignment horizontal="left" vertical="top" wrapText="1"/>
    </xf>
    <xf numFmtId="0" fontId="27" fillId="12" borderId="4" xfId="0" applyFont="1" applyFill="1" applyBorder="1" applyAlignment="1">
      <alignment vertical="top" wrapText="1"/>
    </xf>
    <xf numFmtId="0" fontId="27" fillId="14" borderId="10" xfId="0" applyFont="1" applyFill="1" applyBorder="1" applyAlignment="1">
      <alignment vertical="top" wrapText="1"/>
    </xf>
    <xf numFmtId="0" fontId="27" fillId="17" borderId="4" xfId="0" applyFont="1" applyFill="1" applyBorder="1" applyAlignment="1">
      <alignment vertical="top" wrapText="1"/>
    </xf>
    <xf numFmtId="0" fontId="20" fillId="3" borderId="2" xfId="0" applyFont="1" applyFill="1" applyBorder="1" applyAlignment="1">
      <alignment vertical="top" wrapText="1"/>
    </xf>
    <xf numFmtId="0" fontId="27" fillId="10" borderId="8" xfId="0" applyFont="1" applyFill="1" applyBorder="1" applyAlignment="1">
      <alignment vertical="top" wrapText="1"/>
    </xf>
    <xf numFmtId="0" fontId="23" fillId="0" borderId="0" xfId="0" applyFont="1" applyAlignment="1">
      <alignment vertical="top" wrapText="1"/>
    </xf>
    <xf numFmtId="0" fontId="8" fillId="19" borderId="0" xfId="0" applyFont="1" applyFill="1" applyAlignment="1">
      <alignment horizontal="left" vertical="top" wrapText="1"/>
    </xf>
    <xf numFmtId="0" fontId="0" fillId="8" borderId="0" xfId="0" applyFill="1" applyAlignment="1">
      <alignment vertical="top"/>
    </xf>
    <xf numFmtId="0" fontId="4" fillId="0" borderId="0" xfId="0" applyFont="1" applyAlignment="1">
      <alignment vertical="top"/>
    </xf>
    <xf numFmtId="9" fontId="0" fillId="0" borderId="0" xfId="1" applyFont="1" applyFill="1" applyAlignment="1">
      <alignment vertical="top"/>
    </xf>
    <xf numFmtId="2" fontId="0" fillId="0" borderId="0" xfId="1" applyNumberFormat="1" applyFont="1" applyFill="1" applyAlignment="1">
      <alignment vertical="top"/>
    </xf>
    <xf numFmtId="0" fontId="0" fillId="0" borderId="5" xfId="0" applyBorder="1" applyAlignment="1">
      <alignment vertical="top"/>
    </xf>
    <xf numFmtId="0" fontId="4" fillId="0" borderId="0" xfId="0" applyFont="1" applyAlignment="1">
      <alignment horizontal="center" vertical="top"/>
    </xf>
    <xf numFmtId="0" fontId="31" fillId="14" borderId="10" xfId="0" applyFont="1" applyFill="1" applyBorder="1" applyAlignment="1">
      <alignment vertical="top"/>
    </xf>
    <xf numFmtId="0" fontId="0" fillId="3" borderId="0" xfId="0" applyFill="1" applyAlignment="1">
      <alignment vertical="top"/>
    </xf>
    <xf numFmtId="0" fontId="10" fillId="0" borderId="0" xfId="3" applyFill="1" applyAlignment="1">
      <alignment vertical="top"/>
    </xf>
    <xf numFmtId="0" fontId="10" fillId="0" borderId="0" xfId="3" applyFill="1" applyBorder="1" applyAlignment="1">
      <alignment vertical="top"/>
    </xf>
    <xf numFmtId="0" fontId="3" fillId="0" borderId="0" xfId="0" applyFont="1" applyAlignment="1">
      <alignment vertical="top" wrapText="1"/>
    </xf>
    <xf numFmtId="0" fontId="21" fillId="19" borderId="0" xfId="0" applyFont="1" applyFill="1" applyAlignment="1">
      <alignment vertical="top" wrapText="1"/>
    </xf>
    <xf numFmtId="0" fontId="8" fillId="20" borderId="0" xfId="0" applyFont="1" applyFill="1" applyAlignment="1">
      <alignment vertical="top" wrapText="1"/>
    </xf>
    <xf numFmtId="0" fontId="36" fillId="19" borderId="0" xfId="0" applyFont="1" applyFill="1" applyAlignment="1">
      <alignment vertical="top"/>
    </xf>
    <xf numFmtId="9" fontId="8" fillId="10" borderId="0" xfId="1" applyFont="1" applyFill="1" applyAlignment="1">
      <alignment vertical="top"/>
    </xf>
    <xf numFmtId="0" fontId="21" fillId="0" borderId="0" xfId="0" applyFont="1" applyAlignment="1">
      <alignment vertical="top" wrapText="1"/>
    </xf>
    <xf numFmtId="0" fontId="23" fillId="0" borderId="0" xfId="0" applyFont="1" applyAlignment="1">
      <alignment vertical="top"/>
    </xf>
    <xf numFmtId="0" fontId="25" fillId="19" borderId="0" xfId="0" applyFont="1" applyFill="1" applyAlignment="1">
      <alignment horizontal="left" vertical="top"/>
    </xf>
    <xf numFmtId="0" fontId="6" fillId="0" borderId="0" xfId="3" applyNumberFormat="1" applyFont="1" applyFill="1" applyAlignment="1">
      <alignment vertical="top"/>
    </xf>
    <xf numFmtId="0" fontId="6" fillId="0" borderId="0" xfId="3" applyNumberFormat="1" applyFont="1" applyFill="1" applyBorder="1" applyAlignment="1">
      <alignment vertical="top"/>
    </xf>
    <xf numFmtId="0" fontId="23" fillId="0" borderId="0" xfId="0" applyFont="1" applyAlignment="1">
      <alignment horizontal="left" vertical="top"/>
    </xf>
    <xf numFmtId="0" fontId="14" fillId="0" borderId="0" xfId="0" applyFont="1" applyAlignment="1">
      <alignment vertical="top"/>
    </xf>
    <xf numFmtId="43" fontId="0" fillId="4" borderId="0" xfId="4" applyFont="1" applyFill="1" applyBorder="1" applyAlignment="1">
      <alignment vertical="top"/>
    </xf>
    <xf numFmtId="43" fontId="0" fillId="0" borderId="0" xfId="4" applyFont="1" applyFill="1" applyBorder="1" applyAlignment="1">
      <alignment vertical="top"/>
    </xf>
    <xf numFmtId="0" fontId="0" fillId="0" borderId="0" xfId="0" applyAlignment="1">
      <alignment horizontal="right" vertical="top"/>
    </xf>
    <xf numFmtId="0" fontId="0" fillId="0" borderId="1" xfId="0" applyBorder="1" applyAlignment="1">
      <alignment vertical="top"/>
    </xf>
    <xf numFmtId="0" fontId="0" fillId="0" borderId="0" xfId="0" quotePrefix="1" applyAlignment="1">
      <alignment vertical="top"/>
    </xf>
    <xf numFmtId="0" fontId="0" fillId="13" borderId="0" xfId="0" applyFill="1" applyAlignment="1">
      <alignment vertical="top"/>
    </xf>
    <xf numFmtId="0" fontId="0" fillId="2" borderId="1" xfId="0" applyFill="1" applyBorder="1" applyAlignment="1">
      <alignment vertical="top"/>
    </xf>
    <xf numFmtId="166" fontId="0" fillId="4" borderId="0" xfId="4" applyNumberFormat="1" applyFont="1" applyFill="1" applyBorder="1" applyAlignment="1">
      <alignment horizontal="left" vertical="top"/>
    </xf>
    <xf numFmtId="0" fontId="21" fillId="19" borderId="0" xfId="0" applyFont="1" applyFill="1" applyAlignment="1">
      <alignment horizontal="left" vertical="top"/>
    </xf>
    <xf numFmtId="0" fontId="16" fillId="0" borderId="0" xfId="0" applyFont="1" applyAlignment="1">
      <alignment horizontal="left" vertical="center"/>
    </xf>
    <xf numFmtId="0" fontId="36" fillId="0" borderId="0" xfId="0" applyFont="1" applyAlignment="1">
      <alignment vertical="top" wrapText="1"/>
    </xf>
    <xf numFmtId="0" fontId="1" fillId="0" borderId="0" xfId="0" applyFont="1"/>
    <xf numFmtId="43" fontId="0" fillId="4" borderId="0" xfId="4" applyFont="1" applyFill="1" applyBorder="1" applyAlignment="1">
      <alignment horizontal="left" vertical="top"/>
    </xf>
    <xf numFmtId="10" fontId="0" fillId="4" borderId="0" xfId="4" applyNumberFormat="1" applyFont="1" applyFill="1" applyBorder="1" applyAlignment="1">
      <alignment vertical="top"/>
    </xf>
    <xf numFmtId="10" fontId="0" fillId="0" borderId="0" xfId="4" applyNumberFormat="1" applyFont="1" applyFill="1" applyBorder="1" applyAlignment="1">
      <alignment vertical="top"/>
    </xf>
    <xf numFmtId="0" fontId="0" fillId="20" borderId="0" xfId="0" applyFill="1"/>
    <xf numFmtId="0" fontId="31" fillId="17" borderId="10" xfId="0" applyFont="1" applyFill="1" applyBorder="1" applyAlignment="1">
      <alignment vertical="top"/>
    </xf>
    <xf numFmtId="0" fontId="27" fillId="6" borderId="14" xfId="0" applyFont="1" applyFill="1" applyBorder="1" applyAlignment="1">
      <alignment vertical="top" wrapText="1"/>
    </xf>
    <xf numFmtId="0" fontId="8" fillId="0" borderId="5" xfId="0" applyFont="1" applyBorder="1"/>
    <xf numFmtId="0" fontId="0" fillId="19" borderId="5" xfId="0" applyFill="1" applyBorder="1"/>
    <xf numFmtId="0" fontId="45" fillId="0" borderId="0" xfId="0" applyFont="1"/>
    <xf numFmtId="0" fontId="45" fillId="0" borderId="0" xfId="0" applyFont="1" applyAlignment="1">
      <alignment vertical="top"/>
    </xf>
    <xf numFmtId="0" fontId="8" fillId="19" borderId="5" xfId="0" applyFont="1" applyFill="1" applyBorder="1"/>
    <xf numFmtId="0" fontId="0" fillId="0" borderId="4" xfId="0" applyBorder="1"/>
    <xf numFmtId="0" fontId="17" fillId="0" borderId="0" xfId="0" applyFont="1" applyAlignment="1">
      <alignment horizontal="left" wrapText="1"/>
    </xf>
    <xf numFmtId="0" fontId="7" fillId="0" borderId="0" xfId="0" applyFont="1"/>
    <xf numFmtId="0" fontId="7" fillId="0" borderId="0" xfId="0" applyFont="1" applyAlignment="1">
      <alignment horizontal="left" wrapText="1"/>
    </xf>
    <xf numFmtId="0" fontId="8" fillId="0" borderId="10" xfId="0" applyFont="1" applyBorder="1"/>
    <xf numFmtId="0" fontId="47" fillId="0" borderId="7" xfId="0" applyFont="1" applyBorder="1"/>
    <xf numFmtId="0" fontId="6" fillId="0" borderId="15" xfId="0" applyFont="1" applyBorder="1"/>
    <xf numFmtId="0" fontId="16" fillId="0" borderId="1" xfId="0" applyFont="1" applyBorder="1" applyAlignment="1">
      <alignment horizontal="left" vertical="center"/>
    </xf>
    <xf numFmtId="0" fontId="6" fillId="0" borderId="3" xfId="0" applyFont="1" applyBorder="1"/>
    <xf numFmtId="0" fontId="0" fillId="0" borderId="6" xfId="0" applyBorder="1"/>
    <xf numFmtId="0" fontId="8" fillId="0" borderId="2" xfId="0" applyFont="1" applyBorder="1"/>
    <xf numFmtId="0" fontId="0" fillId="0" borderId="7" xfId="0" applyBorder="1" applyAlignment="1">
      <alignment wrapText="1"/>
    </xf>
    <xf numFmtId="0" fontId="46" fillId="0" borderId="4" xfId="0" applyFont="1" applyBorder="1" applyAlignment="1">
      <alignment horizontal="right" vertical="center"/>
    </xf>
    <xf numFmtId="0" fontId="6" fillId="4" borderId="7" xfId="0" applyFont="1" applyFill="1" applyBorder="1"/>
    <xf numFmtId="0" fontId="0" fillId="0" borderId="8" xfId="0" applyBorder="1"/>
    <xf numFmtId="0" fontId="8" fillId="0" borderId="1" xfId="0" applyFont="1" applyBorder="1"/>
    <xf numFmtId="0" fontId="46" fillId="4" borderId="7" xfId="0" quotePrefix="1" applyFont="1" applyFill="1" applyBorder="1" applyAlignment="1">
      <alignment horizontal="left" vertical="center"/>
    </xf>
    <xf numFmtId="0" fontId="0" fillId="0" borderId="5" xfId="0" applyBorder="1" applyAlignment="1">
      <alignment horizontal="left" vertical="top"/>
    </xf>
    <xf numFmtId="0" fontId="0" fillId="0" borderId="11" xfId="0" applyBorder="1"/>
    <xf numFmtId="0" fontId="0" fillId="0" borderId="12" xfId="0" applyBorder="1"/>
    <xf numFmtId="0" fontId="0" fillId="0" borderId="12" xfId="0" quotePrefix="1" applyBorder="1"/>
    <xf numFmtId="0" fontId="0" fillId="19" borderId="12" xfId="0" applyFill="1" applyBorder="1"/>
    <xf numFmtId="0" fontId="0" fillId="19" borderId="13" xfId="0" applyFill="1" applyBorder="1"/>
    <xf numFmtId="0" fontId="8" fillId="0" borderId="14" xfId="0" applyFont="1" applyBorder="1"/>
    <xf numFmtId="0" fontId="0" fillId="0" borderId="13" xfId="0" applyBorder="1"/>
    <xf numFmtId="0" fontId="0" fillId="0" borderId="14" xfId="0" applyBorder="1"/>
    <xf numFmtId="0" fontId="0" fillId="21" borderId="0" xfId="0" applyFill="1"/>
    <xf numFmtId="0" fontId="0" fillId="21" borderId="0" xfId="0" applyFill="1" applyAlignment="1">
      <alignment vertical="top" wrapText="1"/>
    </xf>
    <xf numFmtId="0" fontId="0" fillId="21" borderId="0" xfId="0" applyFill="1" applyAlignment="1">
      <alignment wrapText="1"/>
    </xf>
    <xf numFmtId="0" fontId="6" fillId="21" borderId="0" xfId="0" applyFont="1" applyFill="1" applyAlignment="1">
      <alignment vertical="top"/>
    </xf>
    <xf numFmtId="0" fontId="0" fillId="21" borderId="0" xfId="0" applyFill="1" applyAlignment="1">
      <alignment vertical="top"/>
    </xf>
    <xf numFmtId="0" fontId="8" fillId="21" borderId="0" xfId="0" applyFont="1" applyFill="1" applyAlignment="1">
      <alignment vertical="top"/>
    </xf>
    <xf numFmtId="0" fontId="25" fillId="21" borderId="12" xfId="0" applyFont="1" applyFill="1" applyBorder="1" applyAlignment="1">
      <alignment vertical="top"/>
    </xf>
    <xf numFmtId="0" fontId="25" fillId="21" borderId="13" xfId="0" applyFont="1" applyFill="1" applyBorder="1" applyAlignment="1">
      <alignment vertical="top"/>
    </xf>
    <xf numFmtId="0" fontId="31" fillId="6" borderId="10" xfId="0" applyFont="1" applyFill="1" applyBorder="1" applyAlignment="1">
      <alignment vertical="top"/>
    </xf>
    <xf numFmtId="0" fontId="4" fillId="6" borderId="15" xfId="0" applyFont="1" applyFill="1" applyBorder="1"/>
    <xf numFmtId="0" fontId="27" fillId="6" borderId="4" xfId="0" applyFont="1" applyFill="1" applyBorder="1" applyAlignment="1">
      <alignment vertical="top"/>
    </xf>
    <xf numFmtId="0" fontId="4" fillId="6" borderId="7" xfId="0" applyFont="1" applyFill="1" applyBorder="1"/>
    <xf numFmtId="0" fontId="4" fillId="6" borderId="4" xfId="0" applyFont="1" applyFill="1" applyBorder="1" applyAlignment="1">
      <alignment vertical="top"/>
    </xf>
    <xf numFmtId="0" fontId="4" fillId="6" borderId="8" xfId="0" applyFont="1" applyFill="1" applyBorder="1" applyAlignment="1">
      <alignment vertical="top" wrapText="1"/>
    </xf>
    <xf numFmtId="0" fontId="4" fillId="6" borderId="9" xfId="0" applyFont="1" applyFill="1" applyBorder="1" applyAlignment="1">
      <alignment wrapText="1"/>
    </xf>
    <xf numFmtId="0" fontId="28" fillId="6" borderId="2" xfId="0" applyFont="1" applyFill="1" applyBorder="1" applyAlignment="1">
      <alignment vertical="top"/>
    </xf>
    <xf numFmtId="0" fontId="28" fillId="6" borderId="3" xfId="0" applyFont="1" applyFill="1" applyBorder="1" applyAlignment="1">
      <alignment vertical="top"/>
    </xf>
    <xf numFmtId="0" fontId="28" fillId="6" borderId="6" xfId="0" applyFont="1" applyFill="1" applyBorder="1" applyAlignment="1">
      <alignment vertical="top"/>
    </xf>
    <xf numFmtId="0" fontId="21" fillId="21" borderId="0" xfId="0" applyFont="1" applyFill="1" applyAlignment="1">
      <alignment vertical="top"/>
    </xf>
    <xf numFmtId="0" fontId="10" fillId="21" borderId="11" xfId="3" applyFill="1" applyBorder="1" applyAlignment="1">
      <alignment horizontal="left" vertical="top" wrapText="1"/>
    </xf>
    <xf numFmtId="0" fontId="0" fillId="21" borderId="11" xfId="0" applyFill="1" applyBorder="1" applyAlignment="1">
      <alignment vertical="top" wrapText="1"/>
    </xf>
    <xf numFmtId="0" fontId="0" fillId="21" borderId="14" xfId="0" applyFill="1" applyBorder="1" applyAlignment="1">
      <alignment vertical="top"/>
    </xf>
    <xf numFmtId="0" fontId="10" fillId="21" borderId="12" xfId="3" applyFill="1" applyBorder="1" applyAlignment="1">
      <alignment horizontal="left" vertical="top" wrapText="1"/>
    </xf>
    <xf numFmtId="0" fontId="0" fillId="21" borderId="12" xfId="0" applyFill="1" applyBorder="1" applyAlignment="1">
      <alignment vertical="top"/>
    </xf>
    <xf numFmtId="0" fontId="10" fillId="21" borderId="4" xfId="3" applyFill="1" applyBorder="1" applyAlignment="1">
      <alignment horizontal="left" vertical="top" wrapText="1"/>
    </xf>
    <xf numFmtId="0" fontId="0" fillId="21" borderId="12" xfId="0" applyFill="1" applyBorder="1" applyAlignment="1">
      <alignment vertical="top" wrapText="1"/>
    </xf>
    <xf numFmtId="0" fontId="0" fillId="21" borderId="13" xfId="0" applyFill="1" applyBorder="1" applyAlignment="1">
      <alignment vertical="top" wrapText="1"/>
    </xf>
    <xf numFmtId="0" fontId="10" fillId="21" borderId="14" xfId="3" applyFill="1" applyBorder="1" applyAlignment="1">
      <alignment horizontal="left" vertical="top" wrapText="1"/>
    </xf>
    <xf numFmtId="0" fontId="0" fillId="21" borderId="14" xfId="0" applyFill="1" applyBorder="1" applyAlignment="1">
      <alignment vertical="top" wrapText="1"/>
    </xf>
    <xf numFmtId="0" fontId="10" fillId="21" borderId="13" xfId="3" applyFill="1" applyBorder="1" applyAlignment="1">
      <alignment horizontal="left" vertical="top" wrapText="1"/>
    </xf>
    <xf numFmtId="0" fontId="8" fillId="21" borderId="0" xfId="0" applyFont="1" applyFill="1" applyAlignment="1">
      <alignment vertical="top" wrapText="1"/>
    </xf>
    <xf numFmtId="0" fontId="12" fillId="19" borderId="10" xfId="0" applyFont="1" applyFill="1" applyBorder="1"/>
    <xf numFmtId="0" fontId="0" fillId="19" borderId="1" xfId="0" applyFill="1" applyBorder="1"/>
    <xf numFmtId="0" fontId="0" fillId="19" borderId="15" xfId="0" applyFill="1" applyBorder="1"/>
    <xf numFmtId="0" fontId="23" fillId="6" borderId="2" xfId="0" applyFont="1" applyFill="1" applyBorder="1" applyAlignment="1">
      <alignment vertical="top"/>
    </xf>
    <xf numFmtId="0" fontId="23" fillId="6" borderId="3" xfId="0" applyFont="1" applyFill="1" applyBorder="1" applyAlignment="1">
      <alignment vertical="top" wrapText="1"/>
    </xf>
    <xf numFmtId="0" fontId="23" fillId="6" borderId="6" xfId="0" applyFont="1" applyFill="1" applyBorder="1" applyAlignment="1">
      <alignment vertical="top" wrapText="1"/>
    </xf>
    <xf numFmtId="0" fontId="31" fillId="7" borderId="10" xfId="0" applyFont="1" applyFill="1" applyBorder="1"/>
    <xf numFmtId="0" fontId="0" fillId="7" borderId="1" xfId="0" applyFill="1" applyBorder="1"/>
    <xf numFmtId="0" fontId="0" fillId="7" borderId="15" xfId="0" applyFill="1" applyBorder="1"/>
    <xf numFmtId="0" fontId="27" fillId="7" borderId="4" xfId="0" applyFont="1" applyFill="1" applyBorder="1"/>
    <xf numFmtId="0" fontId="0" fillId="7" borderId="0" xfId="0" applyFill="1"/>
    <xf numFmtId="0" fontId="0" fillId="7" borderId="7" xfId="0" applyFill="1" applyBorder="1"/>
    <xf numFmtId="0" fontId="0" fillId="7" borderId="4" xfId="0" applyFill="1" applyBorder="1"/>
    <xf numFmtId="0" fontId="0" fillId="7" borderId="0" xfId="0" applyFill="1" applyAlignment="1">
      <alignment vertical="top" wrapText="1"/>
    </xf>
    <xf numFmtId="0" fontId="0" fillId="7" borderId="7" xfId="0" applyFill="1" applyBorder="1" applyAlignment="1">
      <alignment vertical="top" wrapText="1"/>
    </xf>
    <xf numFmtId="0" fontId="0" fillId="7" borderId="8" xfId="0" applyFill="1" applyBorder="1"/>
    <xf numFmtId="0" fontId="8" fillId="7" borderId="5" xfId="0" applyFont="1" applyFill="1" applyBorder="1" applyAlignment="1">
      <alignment vertical="top" wrapText="1"/>
    </xf>
    <xf numFmtId="0" fontId="8" fillId="7" borderId="9" xfId="0" applyFont="1" applyFill="1" applyBorder="1" applyAlignment="1">
      <alignment vertical="top" wrapText="1"/>
    </xf>
    <xf numFmtId="0" fontId="21" fillId="20" borderId="10" xfId="0" applyFont="1" applyFill="1" applyBorder="1" applyAlignment="1">
      <alignment vertical="top"/>
    </xf>
    <xf numFmtId="0" fontId="21" fillId="20" borderId="1" xfId="0" applyFont="1" applyFill="1" applyBorder="1" applyAlignment="1">
      <alignment vertical="top"/>
    </xf>
    <xf numFmtId="0" fontId="21" fillId="20" borderId="15" xfId="0" applyFont="1" applyFill="1" applyBorder="1" applyAlignment="1">
      <alignment vertical="top"/>
    </xf>
    <xf numFmtId="0" fontId="21" fillId="20" borderId="4" xfId="0" applyFont="1" applyFill="1" applyBorder="1" applyAlignment="1">
      <alignment vertical="top"/>
    </xf>
    <xf numFmtId="0" fontId="21" fillId="20" borderId="7" xfId="0" applyFont="1" applyFill="1" applyBorder="1" applyAlignment="1">
      <alignment vertical="top"/>
    </xf>
    <xf numFmtId="0" fontId="21" fillId="20" borderId="7" xfId="0" applyFont="1" applyFill="1" applyBorder="1" applyAlignment="1">
      <alignment vertical="top" wrapText="1"/>
    </xf>
    <xf numFmtId="0" fontId="21" fillId="20" borderId="8" xfId="0" applyFont="1" applyFill="1" applyBorder="1" applyAlignment="1">
      <alignment vertical="top"/>
    </xf>
    <xf numFmtId="0" fontId="8" fillId="20" borderId="5" xfId="0" applyFont="1" applyFill="1" applyBorder="1" applyAlignment="1">
      <alignment vertical="top" wrapText="1"/>
    </xf>
    <xf numFmtId="0" fontId="8" fillId="20" borderId="9" xfId="0" applyFont="1" applyFill="1" applyBorder="1" applyAlignment="1">
      <alignment vertical="top" wrapText="1"/>
    </xf>
    <xf numFmtId="0" fontId="23" fillId="6" borderId="14" xfId="0" applyFont="1" applyFill="1" applyBorder="1" applyAlignment="1">
      <alignment vertical="top"/>
    </xf>
    <xf numFmtId="0" fontId="0" fillId="2" borderId="11" xfId="0" applyFill="1" applyBorder="1"/>
    <xf numFmtId="0" fontId="0" fillId="2" borderId="13" xfId="0" applyFill="1" applyBorder="1"/>
    <xf numFmtId="0" fontId="23" fillId="6" borderId="14" xfId="0" applyFont="1" applyFill="1" applyBorder="1" applyAlignment="1">
      <alignment vertical="top" wrapText="1"/>
    </xf>
    <xf numFmtId="0" fontId="6" fillId="21" borderId="0" xfId="0" applyFont="1" applyFill="1"/>
    <xf numFmtId="0" fontId="28" fillId="6" borderId="2" xfId="0" applyFont="1" applyFill="1" applyBorder="1" applyAlignment="1">
      <alignment horizontal="left" vertical="top"/>
    </xf>
    <xf numFmtId="0" fontId="4" fillId="6" borderId="3" xfId="0" applyFont="1" applyFill="1" applyBorder="1"/>
    <xf numFmtId="0" fontId="4" fillId="6" borderId="6" xfId="0" applyFont="1" applyFill="1" applyBorder="1"/>
    <xf numFmtId="0" fontId="36" fillId="0" borderId="3" xfId="0" applyFont="1" applyBorder="1" applyAlignment="1">
      <alignment vertical="top"/>
    </xf>
    <xf numFmtId="0" fontId="23" fillId="6" borderId="3" xfId="0" applyFont="1" applyFill="1" applyBorder="1" applyAlignment="1">
      <alignment vertical="top"/>
    </xf>
    <xf numFmtId="0" fontId="23" fillId="0" borderId="3" xfId="0" applyFont="1" applyBorder="1" applyAlignment="1">
      <alignment vertical="top"/>
    </xf>
    <xf numFmtId="0" fontId="0" fillId="4" borderId="1" xfId="0" applyFill="1" applyBorder="1" applyAlignment="1">
      <alignment horizontal="left" vertical="top"/>
    </xf>
    <xf numFmtId="0" fontId="6" fillId="0" borderId="1" xfId="0" applyFont="1" applyBorder="1" applyAlignment="1">
      <alignment horizontal="left" vertical="top"/>
    </xf>
    <xf numFmtId="0" fontId="0" fillId="4" borderId="0" xfId="0" applyFill="1" applyAlignment="1">
      <alignment horizontal="left" vertical="top"/>
    </xf>
    <xf numFmtId="0" fontId="6" fillId="0" borderId="0" xfId="0" applyFont="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43" fontId="0" fillId="4" borderId="12" xfId="4" applyFont="1" applyFill="1" applyBorder="1" applyAlignment="1">
      <alignment horizontal="left" vertical="top"/>
    </xf>
    <xf numFmtId="0" fontId="25" fillId="19" borderId="10" xfId="0" applyFont="1" applyFill="1" applyBorder="1" applyAlignment="1">
      <alignment horizontal="left" vertical="top"/>
    </xf>
    <xf numFmtId="0" fontId="25" fillId="19" borderId="4" xfId="0" applyFont="1" applyFill="1" applyBorder="1" applyAlignment="1">
      <alignment horizontal="left" vertical="top"/>
    </xf>
    <xf numFmtId="0" fontId="25" fillId="19" borderId="7" xfId="0" applyFont="1" applyFill="1" applyBorder="1" applyAlignment="1">
      <alignment horizontal="left" vertical="top"/>
    </xf>
    <xf numFmtId="0" fontId="27" fillId="6" borderId="2" xfId="0" applyFont="1" applyFill="1" applyBorder="1" applyAlignment="1">
      <alignment vertical="top"/>
    </xf>
    <xf numFmtId="0" fontId="27" fillId="6" borderId="3" xfId="0" applyFont="1" applyFill="1" applyBorder="1" applyAlignment="1">
      <alignment vertical="top" wrapText="1"/>
    </xf>
    <xf numFmtId="0" fontId="27" fillId="6" borderId="6" xfId="0" applyFont="1" applyFill="1" applyBorder="1" applyAlignment="1">
      <alignment vertical="top" wrapText="1"/>
    </xf>
    <xf numFmtId="0" fontId="23" fillId="6" borderId="3" xfId="0" applyFont="1" applyFill="1" applyBorder="1" applyAlignment="1">
      <alignment horizontal="left" vertical="top" wrapText="1"/>
    </xf>
    <xf numFmtId="0" fontId="7" fillId="2" borderId="11" xfId="0" applyFont="1" applyFill="1" applyBorder="1"/>
    <xf numFmtId="0" fontId="7" fillId="2" borderId="12" xfId="0" applyFont="1" applyFill="1" applyBorder="1"/>
    <xf numFmtId="0" fontId="7" fillId="2" borderId="13" xfId="0" applyFont="1" applyFill="1" applyBorder="1"/>
    <xf numFmtId="0" fontId="23" fillId="6" borderId="6" xfId="0" applyFont="1" applyFill="1" applyBorder="1" applyAlignment="1">
      <alignment horizontal="left" vertical="top" wrapText="1"/>
    </xf>
    <xf numFmtId="0" fontId="25" fillId="19" borderId="8" xfId="0" applyFont="1" applyFill="1" applyBorder="1" applyAlignment="1">
      <alignment horizontal="left" vertical="top"/>
    </xf>
    <xf numFmtId="0" fontId="34" fillId="15" borderId="10" xfId="0" applyFont="1" applyFill="1" applyBorder="1"/>
    <xf numFmtId="0" fontId="0" fillId="15" borderId="1" xfId="0" applyFill="1" applyBorder="1"/>
    <xf numFmtId="0" fontId="0" fillId="15" borderId="15" xfId="0" applyFill="1" applyBorder="1"/>
    <xf numFmtId="0" fontId="18" fillId="15" borderId="4" xfId="0" applyFont="1" applyFill="1" applyBorder="1"/>
    <xf numFmtId="0" fontId="0" fillId="15" borderId="0" xfId="0" applyFill="1"/>
    <xf numFmtId="0" fontId="0" fillId="15" borderId="7" xfId="0" applyFill="1" applyBorder="1"/>
    <xf numFmtId="0" fontId="8" fillId="15" borderId="4" xfId="0" applyFont="1" applyFill="1" applyBorder="1" applyAlignment="1">
      <alignment vertical="top" wrapText="1"/>
    </xf>
    <xf numFmtId="0" fontId="8" fillId="15" borderId="0" xfId="0" applyFont="1" applyFill="1" applyAlignment="1">
      <alignment vertical="top" wrapText="1"/>
    </xf>
    <xf numFmtId="0" fontId="15" fillId="15" borderId="8" xfId="0" applyFont="1" applyFill="1" applyBorder="1"/>
    <xf numFmtId="0" fontId="8" fillId="15" borderId="5" xfId="0" applyFont="1" applyFill="1" applyBorder="1" applyAlignment="1">
      <alignment vertical="top"/>
    </xf>
    <xf numFmtId="0" fontId="0" fillId="15" borderId="5" xfId="0" applyFill="1" applyBorder="1"/>
    <xf numFmtId="0" fontId="0" fillId="15" borderId="9" xfId="0" applyFill="1" applyBorder="1"/>
    <xf numFmtId="0" fontId="33" fillId="16" borderId="10" xfId="0" applyFont="1" applyFill="1" applyBorder="1" applyAlignment="1">
      <alignment vertical="top"/>
    </xf>
    <xf numFmtId="0" fontId="33" fillId="0" borderId="1" xfId="0" applyFont="1" applyBorder="1" applyAlignment="1">
      <alignment vertical="top"/>
    </xf>
    <xf numFmtId="0" fontId="24" fillId="16" borderId="1" xfId="0" applyFont="1" applyFill="1" applyBorder="1" applyAlignment="1">
      <alignment vertical="top"/>
    </xf>
    <xf numFmtId="0" fontId="24" fillId="0" borderId="1" xfId="0" applyFont="1" applyBorder="1" applyAlignment="1">
      <alignment vertical="top"/>
    </xf>
    <xf numFmtId="0" fontId="4" fillId="16" borderId="1" xfId="0" applyFont="1" applyFill="1" applyBorder="1" applyAlignment="1">
      <alignment vertical="top"/>
    </xf>
    <xf numFmtId="0" fontId="4" fillId="0" borderId="1" xfId="0" applyFont="1" applyBorder="1" applyAlignment="1">
      <alignment vertical="top"/>
    </xf>
    <xf numFmtId="0" fontId="4" fillId="16" borderId="15" xfId="0" applyFont="1" applyFill="1" applyBorder="1" applyAlignment="1">
      <alignment vertical="top"/>
    </xf>
    <xf numFmtId="0" fontId="19" fillId="16" borderId="4" xfId="0" applyFont="1" applyFill="1" applyBorder="1" applyAlignment="1">
      <alignment vertical="top"/>
    </xf>
    <xf numFmtId="0" fontId="19" fillId="0" borderId="0" xfId="0" applyFont="1" applyAlignment="1">
      <alignment vertical="top"/>
    </xf>
    <xf numFmtId="0" fontId="4" fillId="16" borderId="0" xfId="0" applyFont="1" applyFill="1" applyAlignment="1">
      <alignment vertical="top"/>
    </xf>
    <xf numFmtId="0" fontId="4" fillId="16" borderId="0" xfId="0" applyFont="1" applyFill="1" applyAlignment="1">
      <alignment vertical="top" wrapText="1"/>
    </xf>
    <xf numFmtId="0" fontId="4" fillId="16" borderId="7" xfId="0" applyFont="1" applyFill="1" applyBorder="1" applyAlignment="1">
      <alignment vertical="top"/>
    </xf>
    <xf numFmtId="0" fontId="4" fillId="16" borderId="4" xfId="0" applyFont="1" applyFill="1" applyBorder="1" applyAlignment="1">
      <alignment vertical="top"/>
    </xf>
    <xf numFmtId="0" fontId="4" fillId="16" borderId="7" xfId="0" applyFont="1" applyFill="1" applyBorder="1" applyAlignment="1">
      <alignment vertical="top" wrapText="1"/>
    </xf>
    <xf numFmtId="0" fontId="4" fillId="16" borderId="8" xfId="0" applyFont="1" applyFill="1" applyBorder="1" applyAlignment="1">
      <alignment vertical="top" wrapText="1"/>
    </xf>
    <xf numFmtId="0" fontId="4" fillId="0" borderId="5" xfId="0" applyFont="1" applyBorder="1" applyAlignment="1">
      <alignment vertical="top" wrapText="1"/>
    </xf>
    <xf numFmtId="0" fontId="4" fillId="16" borderId="5" xfId="0" applyFont="1" applyFill="1" applyBorder="1" applyAlignment="1">
      <alignment vertical="top" wrapText="1"/>
    </xf>
    <xf numFmtId="0" fontId="0" fillId="16" borderId="5" xfId="0" applyFill="1" applyBorder="1" applyAlignment="1">
      <alignment vertical="top" wrapText="1"/>
    </xf>
    <xf numFmtId="0" fontId="0" fillId="16" borderId="9" xfId="0" applyFill="1" applyBorder="1" applyAlignment="1">
      <alignment vertical="top" wrapText="1"/>
    </xf>
    <xf numFmtId="0" fontId="0" fillId="0" borderId="3" xfId="0" applyBorder="1" applyAlignment="1">
      <alignment vertical="top"/>
    </xf>
    <xf numFmtId="0" fontId="0" fillId="0" borderId="3" xfId="0" applyBorder="1" applyAlignment="1">
      <alignment vertical="top" wrapText="1"/>
    </xf>
    <xf numFmtId="0" fontId="15" fillId="21" borderId="0" xfId="0" applyFont="1" applyFill="1" applyAlignment="1">
      <alignment vertical="top"/>
    </xf>
    <xf numFmtId="0" fontId="36" fillId="0" borderId="3" xfId="0" applyFont="1" applyBorder="1" applyAlignment="1">
      <alignment horizontal="left" vertical="top" wrapText="1"/>
    </xf>
    <xf numFmtId="0" fontId="0" fillId="2" borderId="10" xfId="0" applyFill="1" applyBorder="1" applyAlignment="1">
      <alignment vertical="top"/>
    </xf>
    <xf numFmtId="0" fontId="6" fillId="0" borderId="1" xfId="0" applyFont="1" applyBorder="1" applyAlignment="1">
      <alignment vertical="top"/>
    </xf>
    <xf numFmtId="0" fontId="0" fillId="2" borderId="4" xfId="0" applyFill="1" applyBorder="1" applyAlignment="1">
      <alignment vertical="top"/>
    </xf>
    <xf numFmtId="0" fontId="0" fillId="2" borderId="8" xfId="0" applyFill="1" applyBorder="1" applyAlignment="1">
      <alignment vertical="top"/>
    </xf>
    <xf numFmtId="0" fontId="6" fillId="0" borderId="5" xfId="0" applyFont="1" applyBorder="1" applyAlignment="1">
      <alignment vertical="top"/>
    </xf>
    <xf numFmtId="0" fontId="0" fillId="4" borderId="5" xfId="0" applyFill="1" applyBorder="1" applyAlignment="1">
      <alignment vertical="top"/>
    </xf>
    <xf numFmtId="0" fontId="23" fillId="6" borderId="14" xfId="0" applyFont="1" applyFill="1" applyBorder="1" applyAlignment="1">
      <alignment horizontal="left" vertical="top" wrapText="1"/>
    </xf>
    <xf numFmtId="0" fontId="0" fillId="2" borderId="11" xfId="0" applyFill="1" applyBorder="1" applyAlignment="1">
      <alignment vertical="top"/>
    </xf>
    <xf numFmtId="0" fontId="0" fillId="2" borderId="13" xfId="0" applyFill="1" applyBorder="1" applyAlignment="1">
      <alignment vertical="top"/>
    </xf>
    <xf numFmtId="0" fontId="0" fillId="4" borderId="11" xfId="0" applyFill="1" applyBorder="1" applyAlignment="1">
      <alignment vertical="top"/>
    </xf>
    <xf numFmtId="0" fontId="0" fillId="4" borderId="12" xfId="0" applyFill="1" applyBorder="1" applyAlignment="1">
      <alignment vertical="top"/>
    </xf>
    <xf numFmtId="0" fontId="23" fillId="6" borderId="2" xfId="0" applyFont="1" applyFill="1" applyBorder="1" applyAlignment="1">
      <alignment vertical="top" wrapText="1"/>
    </xf>
    <xf numFmtId="0" fontId="23" fillId="0" borderId="3" xfId="0" applyFont="1" applyBorder="1" applyAlignment="1">
      <alignment vertical="top" wrapText="1"/>
    </xf>
    <xf numFmtId="0" fontId="23" fillId="0" borderId="3" xfId="0" applyFont="1" applyBorder="1" applyAlignment="1">
      <alignment horizontal="left" vertical="top" wrapText="1"/>
    </xf>
    <xf numFmtId="0" fontId="12" fillId="0" borderId="1" xfId="0" applyFont="1" applyBorder="1"/>
    <xf numFmtId="0" fontId="34" fillId="11" borderId="10" xfId="0" applyFont="1" applyFill="1" applyBorder="1"/>
    <xf numFmtId="0" fontId="0" fillId="11" borderId="1" xfId="0" applyFill="1" applyBorder="1"/>
    <xf numFmtId="0" fontId="0" fillId="11" borderId="15" xfId="0" applyFill="1" applyBorder="1"/>
    <xf numFmtId="0" fontId="18" fillId="11" borderId="4" xfId="0" applyFont="1" applyFill="1" applyBorder="1"/>
    <xf numFmtId="0" fontId="0" fillId="11" borderId="0" xfId="0" applyFill="1"/>
    <xf numFmtId="0" fontId="0" fillId="11" borderId="7" xfId="0" applyFill="1" applyBorder="1"/>
    <xf numFmtId="0" fontId="8" fillId="11" borderId="4" xfId="0" applyFont="1" applyFill="1" applyBorder="1" applyAlignment="1">
      <alignment vertical="top" wrapText="1"/>
    </xf>
    <xf numFmtId="0" fontId="8" fillId="11" borderId="0" xfId="0" applyFont="1" applyFill="1" applyAlignment="1">
      <alignment vertical="top" wrapText="1"/>
    </xf>
    <xf numFmtId="0" fontId="15" fillId="11" borderId="8" xfId="0" applyFont="1" applyFill="1" applyBorder="1"/>
    <xf numFmtId="0" fontId="8" fillId="11" borderId="5" xfId="0" applyFont="1" applyFill="1" applyBorder="1" applyAlignment="1">
      <alignment vertical="top"/>
    </xf>
    <xf numFmtId="0" fontId="0" fillId="11" borderId="5" xfId="0" applyFill="1" applyBorder="1"/>
    <xf numFmtId="0" fontId="0" fillId="11" borderId="9" xfId="0" applyFill="1" applyBorder="1"/>
    <xf numFmtId="0" fontId="8" fillId="21" borderId="0" xfId="0" applyFont="1" applyFill="1" applyAlignment="1">
      <alignment horizontal="left" vertical="top"/>
    </xf>
    <xf numFmtId="0" fontId="0" fillId="21" borderId="0" xfId="0" applyFill="1" applyAlignment="1">
      <alignment horizontal="left" vertical="top"/>
    </xf>
    <xf numFmtId="0" fontId="8" fillId="21" borderId="0" xfId="0" applyFont="1" applyFill="1" applyAlignment="1">
      <alignment horizontal="left" vertical="top" wrapText="1"/>
    </xf>
    <xf numFmtId="0" fontId="4" fillId="21" borderId="0" xfId="0" applyFont="1" applyFill="1" applyAlignment="1">
      <alignment horizontal="center" vertical="top"/>
    </xf>
    <xf numFmtId="0" fontId="4" fillId="21" borderId="0" xfId="0" applyFont="1" applyFill="1" applyAlignment="1">
      <alignment vertical="top"/>
    </xf>
    <xf numFmtId="0" fontId="23" fillId="21" borderId="0" xfId="0" applyFont="1" applyFill="1" applyAlignment="1">
      <alignment vertical="top" wrapText="1"/>
    </xf>
    <xf numFmtId="0" fontId="6" fillId="21" borderId="0" xfId="3" applyNumberFormat="1" applyFont="1" applyFill="1" applyAlignment="1">
      <alignment vertical="top"/>
    </xf>
    <xf numFmtId="0" fontId="6" fillId="21" borderId="0" xfId="3" applyNumberFormat="1" applyFont="1" applyFill="1" applyBorder="1" applyAlignment="1">
      <alignment vertical="top"/>
    </xf>
    <xf numFmtId="9" fontId="0" fillId="21" borderId="0" xfId="1" applyFont="1" applyFill="1" applyAlignment="1">
      <alignment vertical="top"/>
    </xf>
    <xf numFmtId="0" fontId="0" fillId="21" borderId="0" xfId="1" applyNumberFormat="1" applyFont="1" applyFill="1" applyAlignment="1">
      <alignment vertical="top"/>
    </xf>
    <xf numFmtId="43" fontId="0" fillId="21" borderId="0" xfId="4" applyFont="1" applyFill="1" applyAlignment="1">
      <alignment vertical="top"/>
    </xf>
    <xf numFmtId="0" fontId="25" fillId="21" borderId="0" xfId="0" applyFont="1" applyFill="1"/>
    <xf numFmtId="0" fontId="21" fillId="21" borderId="11" xfId="0" applyFont="1" applyFill="1" applyBorder="1" applyAlignment="1">
      <alignment vertical="top"/>
    </xf>
    <xf numFmtId="0" fontId="21" fillId="21" borderId="12" xfId="0" applyFont="1" applyFill="1" applyBorder="1" applyAlignment="1">
      <alignment vertical="top"/>
    </xf>
    <xf numFmtId="0" fontId="21" fillId="21" borderId="13" xfId="0" applyFont="1" applyFill="1" applyBorder="1" applyAlignment="1">
      <alignment vertical="top"/>
    </xf>
    <xf numFmtId="43" fontId="0" fillId="4" borderId="11" xfId="4" applyFont="1" applyFill="1" applyBorder="1" applyAlignment="1">
      <alignment vertical="top"/>
    </xf>
    <xf numFmtId="43" fontId="0" fillId="4" borderId="13" xfId="0" applyNumberFormat="1" applyFill="1" applyBorder="1" applyAlignment="1">
      <alignment vertical="top"/>
    </xf>
    <xf numFmtId="2" fontId="0" fillId="4" borderId="14" xfId="0" applyNumberFormat="1" applyFill="1" applyBorder="1" applyAlignment="1">
      <alignment vertical="top"/>
    </xf>
    <xf numFmtId="43" fontId="0" fillId="4" borderId="2" xfId="4" applyFont="1" applyFill="1" applyBorder="1" applyAlignment="1">
      <alignment vertical="top"/>
    </xf>
    <xf numFmtId="43" fontId="0" fillId="4" borderId="6" xfId="4" applyFont="1" applyFill="1" applyBorder="1" applyAlignment="1">
      <alignment vertical="top"/>
    </xf>
    <xf numFmtId="0" fontId="0" fillId="21" borderId="10" xfId="0" applyFill="1" applyBorder="1" applyAlignment="1">
      <alignment vertical="top"/>
    </xf>
    <xf numFmtId="9" fontId="0" fillId="7" borderId="15" xfId="1" applyFont="1" applyFill="1" applyBorder="1" applyAlignment="1">
      <alignment vertical="top"/>
    </xf>
    <xf numFmtId="0" fontId="0" fillId="21" borderId="4" xfId="0" applyFill="1" applyBorder="1" applyAlignment="1">
      <alignment vertical="top"/>
    </xf>
    <xf numFmtId="9" fontId="0" fillId="7" borderId="7" xfId="1" applyFont="1" applyFill="1" applyBorder="1" applyAlignment="1">
      <alignment vertical="top"/>
    </xf>
    <xf numFmtId="0" fontId="0" fillId="21" borderId="8" xfId="0" applyFill="1" applyBorder="1" applyAlignment="1">
      <alignment vertical="top"/>
    </xf>
    <xf numFmtId="9" fontId="0" fillId="7" borderId="9" xfId="1" applyFont="1" applyFill="1" applyBorder="1" applyAlignment="1">
      <alignment vertical="top"/>
    </xf>
    <xf numFmtId="9" fontId="0" fillId="7" borderId="11" xfId="1" applyFont="1" applyFill="1" applyBorder="1" applyAlignment="1">
      <alignment vertical="top"/>
    </xf>
    <xf numFmtId="9" fontId="0" fillId="7" borderId="12" xfId="1" applyFont="1" applyFill="1" applyBorder="1" applyAlignment="1">
      <alignment vertical="top"/>
    </xf>
    <xf numFmtId="9" fontId="0" fillId="7" borderId="13" xfId="1" applyFont="1" applyFill="1" applyBorder="1" applyAlignment="1">
      <alignment vertical="top"/>
    </xf>
    <xf numFmtId="43" fontId="0" fillId="4" borderId="14" xfId="0" applyNumberFormat="1" applyFill="1" applyBorder="1" applyAlignment="1">
      <alignment vertical="top"/>
    </xf>
    <xf numFmtId="0" fontId="4" fillId="0" borderId="3" xfId="0" applyFont="1" applyBorder="1" applyAlignment="1">
      <alignment vertical="top"/>
    </xf>
    <xf numFmtId="0" fontId="4" fillId="6" borderId="3" xfId="0" applyFont="1" applyFill="1" applyBorder="1" applyAlignment="1">
      <alignment vertical="top"/>
    </xf>
    <xf numFmtId="0" fontId="4" fillId="6" borderId="6" xfId="0" applyFont="1" applyFill="1" applyBorder="1" applyAlignment="1">
      <alignment vertical="top"/>
    </xf>
    <xf numFmtId="0" fontId="6" fillId="0" borderId="1" xfId="0" applyFont="1" applyBorder="1" applyAlignment="1">
      <alignment vertical="top" wrapText="1"/>
    </xf>
    <xf numFmtId="0" fontId="10" fillId="4" borderId="15" xfId="3" applyNumberFormat="1" applyFill="1" applyBorder="1" applyAlignment="1">
      <alignment horizontal="right" vertical="top"/>
    </xf>
    <xf numFmtId="0" fontId="6" fillId="0" borderId="0" xfId="0" applyFont="1" applyAlignment="1">
      <alignment vertical="top" wrapText="1"/>
    </xf>
    <xf numFmtId="0" fontId="10" fillId="4" borderId="7" xfId="3" applyNumberFormat="1" applyFill="1" applyBorder="1" applyAlignment="1">
      <alignment horizontal="right" vertical="top"/>
    </xf>
    <xf numFmtId="0" fontId="6" fillId="0" borderId="5" xfId="0" applyFont="1" applyBorder="1" applyAlignment="1">
      <alignment vertical="top" wrapText="1"/>
    </xf>
    <xf numFmtId="0" fontId="10" fillId="4" borderId="9" xfId="3" applyNumberFormat="1" applyFill="1" applyBorder="1" applyAlignment="1">
      <alignment horizontal="right" vertical="top"/>
    </xf>
    <xf numFmtId="0" fontId="10" fillId="4" borderId="11" xfId="3" applyNumberFormat="1" applyFill="1" applyBorder="1" applyAlignment="1">
      <alignment horizontal="right" vertical="top"/>
    </xf>
    <xf numFmtId="0" fontId="10" fillId="4" borderId="12" xfId="3" applyNumberFormat="1" applyFill="1" applyBorder="1" applyAlignment="1">
      <alignment horizontal="right" vertical="top"/>
    </xf>
    <xf numFmtId="0" fontId="10" fillId="4" borderId="13" xfId="3" applyNumberFormat="1" applyFill="1" applyBorder="1" applyAlignment="1">
      <alignment horizontal="right" vertical="top"/>
    </xf>
    <xf numFmtId="0" fontId="8" fillId="0" borderId="1" xfId="0" applyFont="1" applyBorder="1" applyAlignment="1">
      <alignment horizontal="left" vertical="top" wrapText="1"/>
    </xf>
    <xf numFmtId="0" fontId="8" fillId="19" borderId="1" xfId="0" applyFont="1" applyFill="1" applyBorder="1" applyAlignment="1">
      <alignment horizontal="left" vertical="top" wrapText="1"/>
    </xf>
    <xf numFmtId="0" fontId="0" fillId="19" borderId="1" xfId="0" applyFill="1" applyBorder="1" applyAlignment="1">
      <alignment vertical="top"/>
    </xf>
    <xf numFmtId="0" fontId="0" fillId="19" borderId="15" xfId="0" applyFill="1" applyBorder="1" applyAlignment="1">
      <alignment vertical="top"/>
    </xf>
    <xf numFmtId="0" fontId="0" fillId="19" borderId="7" xfId="0" applyFill="1" applyBorder="1" applyAlignment="1">
      <alignment vertical="top"/>
    </xf>
    <xf numFmtId="0" fontId="0" fillId="19" borderId="5" xfId="0" applyFill="1" applyBorder="1" applyAlignment="1">
      <alignment vertical="top"/>
    </xf>
    <xf numFmtId="0" fontId="0" fillId="19" borderId="9" xfId="0" applyFill="1" applyBorder="1" applyAlignment="1">
      <alignment vertical="top"/>
    </xf>
    <xf numFmtId="0" fontId="34" fillId="8" borderId="10" xfId="0" applyFont="1" applyFill="1" applyBorder="1" applyAlignment="1">
      <alignment vertical="top"/>
    </xf>
    <xf numFmtId="0" fontId="0" fillId="8" borderId="1" xfId="0" applyFill="1" applyBorder="1" applyAlignment="1">
      <alignment vertical="top"/>
    </xf>
    <xf numFmtId="0" fontId="0" fillId="8" borderId="15" xfId="0" applyFill="1" applyBorder="1" applyAlignment="1">
      <alignment vertical="top"/>
    </xf>
    <xf numFmtId="0" fontId="12" fillId="8" borderId="4" xfId="0" applyFont="1" applyFill="1" applyBorder="1" applyAlignment="1">
      <alignment vertical="top"/>
    </xf>
    <xf numFmtId="0" fontId="0" fillId="8" borderId="7" xfId="0" applyFill="1" applyBorder="1" applyAlignment="1">
      <alignment vertical="top"/>
    </xf>
    <xf numFmtId="0" fontId="0" fillId="8" borderId="4" xfId="0" applyFill="1" applyBorder="1" applyAlignment="1">
      <alignment vertical="top"/>
    </xf>
    <xf numFmtId="0" fontId="8" fillId="8" borderId="8" xfId="0" applyFont="1" applyFill="1" applyBorder="1" applyAlignment="1">
      <alignment vertical="top"/>
    </xf>
    <xf numFmtId="0" fontId="8" fillId="8" borderId="5" xfId="0" applyFont="1" applyFill="1" applyBorder="1" applyAlignment="1">
      <alignment vertical="top"/>
    </xf>
    <xf numFmtId="0" fontId="8" fillId="0" borderId="5" xfId="0" applyFont="1" applyBorder="1" applyAlignment="1">
      <alignment vertical="top"/>
    </xf>
    <xf numFmtId="0" fontId="0" fillId="8" borderId="5" xfId="0" applyFill="1" applyBorder="1" applyAlignment="1">
      <alignment vertical="top"/>
    </xf>
    <xf numFmtId="0" fontId="0" fillId="8" borderId="9" xfId="0" applyFill="1" applyBorder="1" applyAlignment="1">
      <alignment vertical="top"/>
    </xf>
    <xf numFmtId="9" fontId="0" fillId="4" borderId="14" xfId="1" applyFont="1" applyFill="1" applyBorder="1" applyAlignment="1">
      <alignment vertical="top"/>
    </xf>
    <xf numFmtId="9" fontId="0" fillId="4" borderId="13" xfId="1" applyFont="1" applyFill="1" applyBorder="1" applyAlignment="1">
      <alignment vertical="top"/>
    </xf>
    <xf numFmtId="0" fontId="35" fillId="0" borderId="3" xfId="0" applyFont="1" applyBorder="1" applyAlignment="1">
      <alignment vertical="top"/>
    </xf>
    <xf numFmtId="0" fontId="35" fillId="6" borderId="3" xfId="0" applyFont="1" applyFill="1" applyBorder="1" applyAlignment="1">
      <alignment vertical="top"/>
    </xf>
    <xf numFmtId="9" fontId="35" fillId="6" borderId="3" xfId="1" applyFont="1" applyFill="1" applyBorder="1" applyAlignment="1">
      <alignment vertical="top"/>
    </xf>
    <xf numFmtId="0" fontId="0" fillId="6" borderId="3" xfId="0" applyFill="1" applyBorder="1" applyAlignment="1">
      <alignment vertical="top"/>
    </xf>
    <xf numFmtId="9" fontId="0" fillId="0" borderId="3" xfId="1" applyFont="1" applyFill="1" applyBorder="1" applyAlignment="1">
      <alignment vertical="top"/>
    </xf>
    <xf numFmtId="9" fontId="0" fillId="6" borderId="3" xfId="1" applyFont="1" applyFill="1" applyBorder="1" applyAlignment="1">
      <alignment vertical="top"/>
    </xf>
    <xf numFmtId="0" fontId="6" fillId="6" borderId="3" xfId="0" applyFont="1" applyFill="1" applyBorder="1"/>
    <xf numFmtId="0" fontId="0" fillId="6" borderId="6" xfId="0" applyFill="1" applyBorder="1" applyAlignment="1">
      <alignment vertical="top"/>
    </xf>
    <xf numFmtId="0" fontId="40" fillId="0" borderId="3" xfId="0" applyFont="1" applyBorder="1" applyAlignment="1">
      <alignment vertical="top"/>
    </xf>
    <xf numFmtId="0" fontId="40" fillId="6" borderId="3" xfId="0" applyFont="1" applyFill="1" applyBorder="1" applyAlignment="1">
      <alignment vertical="top"/>
    </xf>
    <xf numFmtId="9" fontId="40" fillId="6" borderId="3" xfId="1" applyFont="1" applyFill="1" applyBorder="1" applyAlignment="1">
      <alignment vertical="top"/>
    </xf>
    <xf numFmtId="9" fontId="40" fillId="0" borderId="3" xfId="1" applyFont="1" applyFill="1" applyBorder="1" applyAlignment="1">
      <alignment vertical="top"/>
    </xf>
    <xf numFmtId="43" fontId="0" fillId="21" borderId="0" xfId="0" applyNumberFormat="1" applyFill="1" applyAlignment="1">
      <alignment horizontal="left" vertical="top"/>
    </xf>
    <xf numFmtId="0" fontId="0" fillId="21" borderId="0" xfId="0" applyFill="1" applyAlignment="1">
      <alignment horizontal="left" vertical="top" wrapText="1"/>
    </xf>
    <xf numFmtId="0" fontId="0" fillId="2" borderId="10" xfId="0" applyFill="1" applyBorder="1" applyAlignment="1">
      <alignment horizontal="left" vertical="top"/>
    </xf>
    <xf numFmtId="0" fontId="0" fillId="0" borderId="1" xfId="0" applyBorder="1" applyAlignment="1">
      <alignment horizontal="left" vertical="top"/>
    </xf>
    <xf numFmtId="43" fontId="0" fillId="4" borderId="1" xfId="0" applyNumberFormat="1" applyFill="1" applyBorder="1" applyAlignment="1">
      <alignment horizontal="left" vertical="top"/>
    </xf>
    <xf numFmtId="43" fontId="0" fillId="0" borderId="1" xfId="0" applyNumberFormat="1" applyBorder="1" applyAlignment="1">
      <alignment horizontal="left" vertical="top"/>
    </xf>
    <xf numFmtId="167" fontId="0" fillId="4" borderId="1" xfId="0" applyNumberFormat="1" applyFill="1" applyBorder="1" applyAlignment="1">
      <alignment horizontal="left" vertical="top"/>
    </xf>
    <xf numFmtId="10" fontId="0" fillId="4" borderId="1" xfId="0" applyNumberFormat="1" applyFill="1" applyBorder="1" applyAlignment="1">
      <alignment horizontal="left" vertical="top"/>
    </xf>
    <xf numFmtId="0" fontId="0" fillId="2" borderId="4" xfId="0" applyFill="1" applyBorder="1" applyAlignment="1">
      <alignment horizontal="left" vertical="top"/>
    </xf>
    <xf numFmtId="43" fontId="0" fillId="4" borderId="0" xfId="0" applyNumberFormat="1" applyFill="1" applyAlignment="1">
      <alignment horizontal="left" vertical="top"/>
    </xf>
    <xf numFmtId="43" fontId="0" fillId="0" borderId="0" xfId="0" applyNumberFormat="1" applyAlignment="1">
      <alignment horizontal="left" vertical="top"/>
    </xf>
    <xf numFmtId="167" fontId="0" fillId="4" borderId="0" xfId="0" applyNumberFormat="1" applyFill="1" applyAlignment="1">
      <alignment horizontal="left" vertical="top"/>
    </xf>
    <xf numFmtId="10" fontId="0" fillId="4" borderId="0" xfId="0" applyNumberFormat="1" applyFill="1" applyAlignment="1">
      <alignment horizontal="left" vertical="top"/>
    </xf>
    <xf numFmtId="0" fontId="0" fillId="2" borderId="8" xfId="0" applyFill="1" applyBorder="1" applyAlignment="1">
      <alignment horizontal="left" vertical="top"/>
    </xf>
    <xf numFmtId="43" fontId="0" fillId="4" borderId="5" xfId="0" applyNumberFormat="1" applyFill="1" applyBorder="1" applyAlignment="1">
      <alignment horizontal="left" vertical="top"/>
    </xf>
    <xf numFmtId="43" fontId="0" fillId="0" borderId="5" xfId="0" applyNumberFormat="1" applyBorder="1" applyAlignment="1">
      <alignment horizontal="left" vertical="top"/>
    </xf>
    <xf numFmtId="167" fontId="0" fillId="4" borderId="5" xfId="0" applyNumberFormat="1" applyFill="1" applyBorder="1" applyAlignment="1">
      <alignment horizontal="left" vertical="top"/>
    </xf>
    <xf numFmtId="10" fontId="0" fillId="4" borderId="5" xfId="0" applyNumberFormat="1"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13" xfId="0" applyFill="1" applyBorder="1" applyAlignment="1">
      <alignment horizontal="left" vertical="top"/>
    </xf>
    <xf numFmtId="167" fontId="0" fillId="4" borderId="11" xfId="0" applyNumberFormat="1" applyFill="1" applyBorder="1" applyAlignment="1">
      <alignment horizontal="left" vertical="top"/>
    </xf>
    <xf numFmtId="167" fontId="0" fillId="4" borderId="12" xfId="0" applyNumberFormat="1" applyFill="1" applyBorder="1" applyAlignment="1">
      <alignment horizontal="left" vertical="top"/>
    </xf>
    <xf numFmtId="167" fontId="0" fillId="4" borderId="13" xfId="0" applyNumberFormat="1" applyFill="1" applyBorder="1" applyAlignment="1">
      <alignment horizontal="left" vertical="top"/>
    </xf>
    <xf numFmtId="10" fontId="0" fillId="4" borderId="11" xfId="0" applyNumberFormat="1" applyFill="1" applyBorder="1" applyAlignment="1">
      <alignment horizontal="left" vertical="top"/>
    </xf>
    <xf numFmtId="10" fontId="0" fillId="4" borderId="12" xfId="0" applyNumberFormat="1" applyFill="1" applyBorder="1" applyAlignment="1">
      <alignment horizontal="left" vertical="top"/>
    </xf>
    <xf numFmtId="10" fontId="0" fillId="4" borderId="13" xfId="0" applyNumberFormat="1" applyFill="1" applyBorder="1" applyAlignment="1">
      <alignment horizontal="left" vertical="top"/>
    </xf>
    <xf numFmtId="0" fontId="3" fillId="0" borderId="3" xfId="0" applyFont="1" applyBorder="1" applyAlignment="1">
      <alignment vertical="top"/>
    </xf>
    <xf numFmtId="0" fontId="38" fillId="6" borderId="3" xfId="0" applyFont="1" applyFill="1" applyBorder="1" applyAlignment="1">
      <alignment vertical="top"/>
    </xf>
    <xf numFmtId="0" fontId="38" fillId="0" borderId="3" xfId="0" applyFont="1" applyBorder="1" applyAlignment="1">
      <alignment vertical="top"/>
    </xf>
    <xf numFmtId="0" fontId="0" fillId="4" borderId="5" xfId="0" applyFill="1" applyBorder="1" applyAlignment="1">
      <alignment horizontal="left" vertical="top"/>
    </xf>
    <xf numFmtId="4" fontId="0" fillId="4" borderId="5" xfId="0" applyNumberFormat="1" applyFill="1" applyBorder="1" applyAlignment="1">
      <alignment horizontal="left" vertical="top"/>
    </xf>
    <xf numFmtId="0" fontId="23" fillId="0" borderId="3" xfId="0" applyFont="1" applyBorder="1" applyAlignment="1">
      <alignment horizontal="left" vertical="top"/>
    </xf>
    <xf numFmtId="0" fontId="23" fillId="6" borderId="3" xfId="0" applyFont="1" applyFill="1" applyBorder="1" applyAlignment="1">
      <alignment horizontal="left" vertical="top"/>
    </xf>
    <xf numFmtId="0" fontId="0" fillId="4" borderId="13" xfId="0" applyFill="1" applyBorder="1" applyAlignment="1">
      <alignment horizontal="left" vertical="top"/>
    </xf>
    <xf numFmtId="4" fontId="0" fillId="4" borderId="12" xfId="0" applyNumberFormat="1" applyFill="1" applyBorder="1" applyAlignment="1">
      <alignment horizontal="left" vertical="top"/>
    </xf>
    <xf numFmtId="4" fontId="0" fillId="4" borderId="13" xfId="0" applyNumberFormat="1" applyFill="1" applyBorder="1" applyAlignment="1">
      <alignment horizontal="left" vertical="top"/>
    </xf>
    <xf numFmtId="0" fontId="23" fillId="6" borderId="2" xfId="0" applyFont="1" applyFill="1" applyBorder="1" applyAlignment="1">
      <alignment horizontal="left" vertical="top"/>
    </xf>
    <xf numFmtId="0" fontId="34" fillId="12" borderId="10" xfId="0" applyFont="1" applyFill="1" applyBorder="1" applyAlignment="1">
      <alignment vertical="top"/>
    </xf>
    <xf numFmtId="0" fontId="0" fillId="12" borderId="1" xfId="0" applyFill="1" applyBorder="1" applyAlignment="1">
      <alignment vertical="top"/>
    </xf>
    <xf numFmtId="0" fontId="0" fillId="12" borderId="15" xfId="0" applyFill="1" applyBorder="1" applyAlignment="1">
      <alignment vertical="top"/>
    </xf>
    <xf numFmtId="0" fontId="12" fillId="12" borderId="4" xfId="0" applyFont="1" applyFill="1" applyBorder="1" applyAlignment="1">
      <alignment vertical="top"/>
    </xf>
    <xf numFmtId="0" fontId="0" fillId="12" borderId="0" xfId="0" applyFill="1" applyAlignment="1">
      <alignment vertical="top"/>
    </xf>
    <xf numFmtId="0" fontId="0" fillId="12" borderId="7" xfId="0" applyFill="1" applyBorder="1" applyAlignment="1">
      <alignment vertical="top"/>
    </xf>
    <xf numFmtId="0" fontId="0" fillId="12" borderId="4" xfId="0" applyFill="1" applyBorder="1" applyAlignment="1">
      <alignment vertical="top"/>
    </xf>
    <xf numFmtId="0" fontId="8" fillId="12" borderId="8" xfId="0" applyFont="1" applyFill="1" applyBorder="1" applyAlignment="1">
      <alignment vertical="top"/>
    </xf>
    <xf numFmtId="0" fontId="8" fillId="12" borderId="5" xfId="0" applyFont="1" applyFill="1" applyBorder="1" applyAlignment="1">
      <alignment vertical="top"/>
    </xf>
    <xf numFmtId="0" fontId="0" fillId="12" borderId="5" xfId="0" applyFill="1" applyBorder="1" applyAlignment="1">
      <alignment vertical="top"/>
    </xf>
    <xf numFmtId="0" fontId="0" fillId="12" borderId="9" xfId="0" applyFill="1" applyBorder="1" applyAlignment="1">
      <alignment vertical="top"/>
    </xf>
    <xf numFmtId="49" fontId="0" fillId="4" borderId="11" xfId="0" applyNumberFormat="1" applyFill="1" applyBorder="1" applyAlignment="1">
      <alignment vertical="top"/>
    </xf>
    <xf numFmtId="49" fontId="0" fillId="4" borderId="12" xfId="0" applyNumberFormat="1" applyFill="1" applyBorder="1" applyAlignment="1">
      <alignment vertical="top"/>
    </xf>
    <xf numFmtId="49" fontId="0" fillId="4" borderId="13" xfId="0" applyNumberFormat="1" applyFill="1" applyBorder="1" applyAlignment="1">
      <alignment vertical="top"/>
    </xf>
    <xf numFmtId="0" fontId="0" fillId="21" borderId="11" xfId="0" applyFill="1" applyBorder="1" applyAlignment="1">
      <alignment vertical="top"/>
    </xf>
    <xf numFmtId="0" fontId="0" fillId="21" borderId="13" xfId="0" applyFill="1" applyBorder="1" applyAlignment="1">
      <alignment vertical="top"/>
    </xf>
    <xf numFmtId="4" fontId="0" fillId="4" borderId="1" xfId="0" applyNumberFormat="1" applyFill="1" applyBorder="1" applyAlignment="1">
      <alignment horizontal="left" vertical="top"/>
    </xf>
    <xf numFmtId="4" fontId="0" fillId="4" borderId="11" xfId="0" applyNumberFormat="1" applyFill="1" applyBorder="1" applyAlignment="1">
      <alignment horizontal="left" vertical="top"/>
    </xf>
    <xf numFmtId="43" fontId="0" fillId="4" borderId="11" xfId="0" applyNumberFormat="1" applyFill="1" applyBorder="1" applyAlignment="1">
      <alignment horizontal="left" vertical="top"/>
    </xf>
    <xf numFmtId="43" fontId="0" fillId="4" borderId="12" xfId="0" applyNumberFormat="1" applyFill="1" applyBorder="1" applyAlignment="1">
      <alignment horizontal="left" vertical="top"/>
    </xf>
    <xf numFmtId="43" fontId="0" fillId="4" borderId="13" xfId="0" applyNumberFormat="1" applyFill="1" applyBorder="1" applyAlignment="1">
      <alignment horizontal="left" vertical="top"/>
    </xf>
    <xf numFmtId="0" fontId="17" fillId="21" borderId="0" xfId="0" applyFont="1" applyFill="1" applyAlignment="1">
      <alignment vertical="top"/>
    </xf>
    <xf numFmtId="43" fontId="0" fillId="21" borderId="0" xfId="0" applyNumberFormat="1" applyFill="1" applyAlignment="1">
      <alignment vertical="top"/>
    </xf>
    <xf numFmtId="0" fontId="17" fillId="21" borderId="0" xfId="0" applyFont="1" applyFill="1" applyAlignment="1">
      <alignment vertical="top" wrapText="1"/>
    </xf>
    <xf numFmtId="43" fontId="0" fillId="21" borderId="0" xfId="0" applyNumberFormat="1" applyFill="1" applyAlignment="1">
      <alignment horizontal="left" vertical="top" wrapText="1"/>
    </xf>
    <xf numFmtId="0" fontId="7" fillId="21" borderId="0" xfId="0" applyFont="1" applyFill="1" applyAlignment="1">
      <alignment vertical="top"/>
    </xf>
    <xf numFmtId="0" fontId="7" fillId="19" borderId="1" xfId="0" applyFont="1" applyFill="1" applyBorder="1" applyAlignment="1">
      <alignment vertical="top"/>
    </xf>
    <xf numFmtId="0" fontId="7" fillId="19" borderId="15" xfId="0" applyFont="1" applyFill="1" applyBorder="1" applyAlignment="1">
      <alignment vertical="top"/>
    </xf>
    <xf numFmtId="0" fontId="37" fillId="6" borderId="2" xfId="0" applyFont="1" applyFill="1" applyBorder="1" applyAlignment="1">
      <alignment vertical="top"/>
    </xf>
    <xf numFmtId="0" fontId="3" fillId="6" borderId="3" xfId="0" applyFont="1" applyFill="1" applyBorder="1" applyAlignment="1">
      <alignment vertical="top" wrapText="1"/>
    </xf>
    <xf numFmtId="0" fontId="3" fillId="0" borderId="3" xfId="0" applyFont="1" applyBorder="1" applyAlignment="1">
      <alignment vertical="top" wrapText="1"/>
    </xf>
    <xf numFmtId="0" fontId="3" fillId="6" borderId="3" xfId="0" applyFont="1" applyFill="1" applyBorder="1" applyAlignment="1">
      <alignment horizontal="left" vertical="top" wrapText="1"/>
    </xf>
    <xf numFmtId="0" fontId="3" fillId="6" borderId="6" xfId="0" applyFont="1" applyFill="1" applyBorder="1" applyAlignment="1">
      <alignment vertical="top" wrapText="1"/>
    </xf>
    <xf numFmtId="0" fontId="8" fillId="3" borderId="2" xfId="0" applyFont="1" applyFill="1" applyBorder="1" applyAlignment="1">
      <alignment vertical="top"/>
    </xf>
    <xf numFmtId="0" fontId="8" fillId="0" borderId="3" xfId="0" applyFont="1" applyBorder="1" applyAlignment="1">
      <alignment vertical="top"/>
    </xf>
    <xf numFmtId="0" fontId="8" fillId="3" borderId="3" xfId="0" applyFont="1" applyFill="1" applyBorder="1" applyAlignment="1">
      <alignment vertical="top"/>
    </xf>
    <xf numFmtId="0" fontId="8" fillId="3" borderId="3" xfId="0" applyFont="1" applyFill="1" applyBorder="1" applyAlignment="1">
      <alignment vertical="top" wrapText="1"/>
    </xf>
    <xf numFmtId="0" fontId="8" fillId="0" borderId="3" xfId="0" applyFont="1" applyBorder="1" applyAlignment="1">
      <alignment vertical="top" wrapText="1"/>
    </xf>
    <xf numFmtId="167" fontId="0" fillId="0" borderId="1" xfId="0" applyNumberFormat="1" applyBorder="1" applyAlignment="1">
      <alignment horizontal="left" vertical="top"/>
    </xf>
    <xf numFmtId="169" fontId="0" fillId="4" borderId="1" xfId="0" applyNumberFormat="1" applyFill="1" applyBorder="1" applyAlignment="1">
      <alignment horizontal="left" vertical="top"/>
    </xf>
    <xf numFmtId="167" fontId="0" fillId="0" borderId="0" xfId="0" applyNumberFormat="1" applyAlignment="1">
      <alignment horizontal="left" vertical="top"/>
    </xf>
    <xf numFmtId="169" fontId="0" fillId="4" borderId="0" xfId="0" applyNumberFormat="1" applyFill="1" applyAlignment="1">
      <alignment horizontal="left" vertical="top"/>
    </xf>
    <xf numFmtId="0" fontId="0" fillId="4" borderId="0" xfId="0" applyFill="1" applyAlignment="1">
      <alignment horizontal="left" vertical="top" wrapText="1"/>
    </xf>
    <xf numFmtId="0" fontId="0" fillId="4" borderId="5" xfId="0" applyFill="1" applyBorder="1" applyAlignment="1">
      <alignment horizontal="left" vertical="top" wrapText="1"/>
    </xf>
    <xf numFmtId="0" fontId="8" fillId="3" borderId="14" xfId="0" applyFont="1" applyFill="1" applyBorder="1" applyAlignment="1">
      <alignment vertical="top"/>
    </xf>
    <xf numFmtId="0" fontId="8" fillId="3" borderId="14" xfId="0" applyFont="1" applyFill="1" applyBorder="1" applyAlignment="1">
      <alignment vertical="top" wrapText="1"/>
    </xf>
    <xf numFmtId="169" fontId="0" fillId="4" borderId="11" xfId="0" applyNumberFormat="1" applyFill="1" applyBorder="1" applyAlignment="1">
      <alignment horizontal="left" vertical="top"/>
    </xf>
    <xf numFmtId="169" fontId="0" fillId="4" borderId="12" xfId="0" applyNumberFormat="1" applyFill="1" applyBorder="1" applyAlignment="1">
      <alignment horizontal="left" vertical="top"/>
    </xf>
    <xf numFmtId="43" fontId="0" fillId="4" borderId="1" xfId="0" applyNumberFormat="1" applyFill="1" applyBorder="1" applyAlignment="1">
      <alignment horizontal="left" vertical="top" wrapText="1"/>
    </xf>
    <xf numFmtId="43" fontId="0" fillId="4" borderId="0" xfId="0" applyNumberFormat="1" applyFill="1" applyAlignment="1">
      <alignment horizontal="left" vertical="top" wrapText="1"/>
    </xf>
    <xf numFmtId="167" fontId="0" fillId="0" borderId="5" xfId="0" applyNumberFormat="1" applyBorder="1" applyAlignment="1">
      <alignment horizontal="left" vertical="top"/>
    </xf>
    <xf numFmtId="169" fontId="0" fillId="4" borderId="5" xfId="0" applyNumberFormat="1" applyFill="1" applyBorder="1" applyAlignment="1">
      <alignment horizontal="left" vertical="top"/>
    </xf>
    <xf numFmtId="43" fontId="0" fillId="4" borderId="5" xfId="0" applyNumberFormat="1" applyFill="1" applyBorder="1" applyAlignment="1">
      <alignment horizontal="left" vertical="top" wrapText="1"/>
    </xf>
    <xf numFmtId="43" fontId="0" fillId="4" borderId="11" xfId="0" applyNumberFormat="1" applyFill="1" applyBorder="1" applyAlignment="1">
      <alignment horizontal="left" vertical="top" wrapText="1"/>
    </xf>
    <xf numFmtId="43" fontId="0" fillId="4" borderId="12" xfId="0" applyNumberFormat="1" applyFill="1" applyBorder="1" applyAlignment="1">
      <alignment horizontal="left" vertical="top" wrapText="1"/>
    </xf>
    <xf numFmtId="43" fontId="0" fillId="4" borderId="13" xfId="0" applyNumberFormat="1" applyFill="1" applyBorder="1" applyAlignment="1">
      <alignment horizontal="left" vertical="top" wrapText="1"/>
    </xf>
    <xf numFmtId="0" fontId="0" fillId="4" borderId="11" xfId="0" applyFill="1" applyBorder="1" applyAlignment="1">
      <alignment horizontal="left" vertical="top" wrapText="1"/>
    </xf>
    <xf numFmtId="0" fontId="0" fillId="4" borderId="12" xfId="0" applyFill="1" applyBorder="1" applyAlignment="1">
      <alignment horizontal="left" vertical="top" wrapText="1"/>
    </xf>
    <xf numFmtId="0" fontId="0" fillId="4" borderId="13" xfId="0" applyFill="1" applyBorder="1" applyAlignment="1">
      <alignment horizontal="left" vertical="top" wrapText="1"/>
    </xf>
    <xf numFmtId="0" fontId="0" fillId="19" borderId="3" xfId="0" applyFill="1" applyBorder="1" applyAlignment="1">
      <alignment vertical="top"/>
    </xf>
    <xf numFmtId="0" fontId="0" fillId="19" borderId="6" xfId="0" applyFill="1" applyBorder="1" applyAlignment="1">
      <alignment vertical="top"/>
    </xf>
    <xf numFmtId="0" fontId="27" fillId="0" borderId="3" xfId="0" applyFont="1" applyBorder="1" applyAlignment="1">
      <alignment vertical="top"/>
    </xf>
    <xf numFmtId="0" fontId="27" fillId="6" borderId="3" xfId="0" applyFont="1" applyFill="1" applyBorder="1" applyAlignment="1">
      <alignment vertical="top"/>
    </xf>
    <xf numFmtId="0" fontId="27" fillId="0" borderId="3" xfId="0" applyFont="1" applyBorder="1" applyAlignment="1">
      <alignment horizontal="left" vertical="top"/>
    </xf>
    <xf numFmtId="4" fontId="0" fillId="0" borderId="3" xfId="0" applyNumberFormat="1" applyBorder="1" applyAlignment="1">
      <alignment vertical="top"/>
    </xf>
    <xf numFmtId="43" fontId="0" fillId="0" borderId="3" xfId="4" applyFont="1" applyFill="1" applyBorder="1" applyAlignment="1">
      <alignment vertical="top"/>
    </xf>
    <xf numFmtId="4" fontId="0" fillId="4" borderId="3" xfId="1" applyNumberFormat="1" applyFont="1" applyFill="1" applyBorder="1" applyAlignment="1">
      <alignment vertical="top"/>
    </xf>
    <xf numFmtId="0" fontId="27" fillId="6" borderId="6" xfId="0" applyFont="1" applyFill="1" applyBorder="1" applyAlignment="1">
      <alignment vertical="top"/>
    </xf>
    <xf numFmtId="4" fontId="0" fillId="4" borderId="14" xfId="4" applyNumberFormat="1" applyFont="1" applyFill="1" applyBorder="1" applyAlignment="1">
      <alignment vertical="top"/>
    </xf>
    <xf numFmtId="4" fontId="0" fillId="4" borderId="14" xfId="1" applyNumberFormat="1" applyFont="1" applyFill="1" applyBorder="1" applyAlignment="1">
      <alignment vertical="top"/>
    </xf>
    <xf numFmtId="0" fontId="3" fillId="6" borderId="3" xfId="0" applyFont="1" applyFill="1" applyBorder="1" applyAlignment="1">
      <alignment vertical="top"/>
    </xf>
    <xf numFmtId="0" fontId="3" fillId="0" borderId="3" xfId="0" applyFont="1" applyBorder="1" applyAlignment="1">
      <alignment horizontal="left" vertical="top" wrapText="1"/>
    </xf>
    <xf numFmtId="0" fontId="8" fillId="3" borderId="2" xfId="0" applyFont="1" applyFill="1" applyBorder="1" applyAlignment="1">
      <alignment vertical="top" wrapText="1"/>
    </xf>
    <xf numFmtId="0" fontId="14" fillId="3" borderId="3" xfId="0" applyFont="1" applyFill="1" applyBorder="1" applyAlignment="1">
      <alignment vertical="top" wrapText="1"/>
    </xf>
    <xf numFmtId="0" fontId="14" fillId="3" borderId="6" xfId="0" applyFont="1" applyFill="1" applyBorder="1" applyAlignment="1">
      <alignment vertical="top" wrapText="1"/>
    </xf>
    <xf numFmtId="43" fontId="0" fillId="4" borderId="1" xfId="4" applyFont="1" applyFill="1" applyBorder="1" applyAlignment="1">
      <alignment vertical="top"/>
    </xf>
    <xf numFmtId="4" fontId="0" fillId="0" borderId="1" xfId="0" applyNumberFormat="1" applyBorder="1" applyAlignment="1">
      <alignment vertical="top"/>
    </xf>
    <xf numFmtId="10" fontId="0" fillId="4" borderId="1" xfId="4" applyNumberFormat="1" applyFont="1" applyFill="1" applyBorder="1" applyAlignment="1">
      <alignment vertical="top"/>
    </xf>
    <xf numFmtId="10" fontId="0" fillId="0" borderId="1" xfId="0" applyNumberFormat="1" applyBorder="1" applyAlignment="1">
      <alignment vertical="top"/>
    </xf>
    <xf numFmtId="4" fontId="0" fillId="4" borderId="1" xfId="1" applyNumberFormat="1" applyFont="1" applyFill="1" applyBorder="1" applyAlignment="1">
      <alignment vertical="top"/>
    </xf>
    <xf numFmtId="0" fontId="10" fillId="4" borderId="15" xfId="3" applyFill="1" applyBorder="1" applyAlignment="1">
      <alignment vertical="top"/>
    </xf>
    <xf numFmtId="4" fontId="0" fillId="0" borderId="0" xfId="0" applyNumberFormat="1" applyAlignment="1">
      <alignment vertical="top"/>
    </xf>
    <xf numFmtId="10" fontId="0" fillId="0" borderId="0" xfId="0" applyNumberFormat="1" applyAlignment="1">
      <alignment vertical="top"/>
    </xf>
    <xf numFmtId="4" fontId="0" fillId="4" borderId="0" xfId="1" applyNumberFormat="1" applyFont="1" applyFill="1" applyBorder="1" applyAlignment="1">
      <alignment vertical="top"/>
    </xf>
    <xf numFmtId="0" fontId="10" fillId="4" borderId="7" xfId="3" applyFill="1" applyBorder="1" applyAlignment="1">
      <alignment vertical="top"/>
    </xf>
    <xf numFmtId="43" fontId="0" fillId="4" borderId="5" xfId="4" applyFont="1" applyFill="1" applyBorder="1" applyAlignment="1">
      <alignment vertical="top"/>
    </xf>
    <xf numFmtId="4" fontId="0" fillId="0" borderId="5" xfId="0" applyNumberFormat="1" applyBorder="1" applyAlignment="1">
      <alignment vertical="top"/>
    </xf>
    <xf numFmtId="10" fontId="0" fillId="4" borderId="5" xfId="4" applyNumberFormat="1" applyFont="1" applyFill="1" applyBorder="1" applyAlignment="1">
      <alignment vertical="top"/>
    </xf>
    <xf numFmtId="10" fontId="0" fillId="0" borderId="5" xfId="0" applyNumberFormat="1" applyBorder="1" applyAlignment="1">
      <alignment vertical="top"/>
    </xf>
    <xf numFmtId="4" fontId="0" fillId="4" borderId="5" xfId="1" applyNumberFormat="1" applyFont="1" applyFill="1" applyBorder="1" applyAlignment="1">
      <alignment vertical="top"/>
    </xf>
    <xf numFmtId="0" fontId="10" fillId="4" borderId="9" xfId="3" applyFill="1" applyBorder="1" applyAlignment="1">
      <alignment vertical="top"/>
    </xf>
    <xf numFmtId="43" fontId="0" fillId="4" borderId="12" xfId="4" applyFont="1" applyFill="1" applyBorder="1" applyAlignment="1">
      <alignment vertical="top"/>
    </xf>
    <xf numFmtId="43" fontId="0" fillId="4" borderId="13" xfId="4" applyFont="1" applyFill="1" applyBorder="1" applyAlignment="1">
      <alignment vertical="top"/>
    </xf>
    <xf numFmtId="4" fontId="0" fillId="4" borderId="12" xfId="4" applyNumberFormat="1" applyFont="1" applyFill="1" applyBorder="1" applyAlignment="1">
      <alignment vertical="top"/>
    </xf>
    <xf numFmtId="4" fontId="0" fillId="4" borderId="13" xfId="4" applyNumberFormat="1" applyFont="1" applyFill="1" applyBorder="1" applyAlignment="1">
      <alignment vertical="top"/>
    </xf>
    <xf numFmtId="10" fontId="0" fillId="4" borderId="11" xfId="4" applyNumberFormat="1" applyFont="1" applyFill="1" applyBorder="1" applyAlignment="1">
      <alignment vertical="top"/>
    </xf>
    <xf numFmtId="10" fontId="0" fillId="4" borderId="12" xfId="4" applyNumberFormat="1" applyFont="1" applyFill="1" applyBorder="1" applyAlignment="1">
      <alignment vertical="top"/>
    </xf>
    <xf numFmtId="10" fontId="0" fillId="4" borderId="13" xfId="4" applyNumberFormat="1" applyFont="1" applyFill="1" applyBorder="1" applyAlignment="1">
      <alignment vertical="top"/>
    </xf>
    <xf numFmtId="0" fontId="14" fillId="3" borderId="14" xfId="0" applyFont="1" applyFill="1" applyBorder="1" applyAlignment="1">
      <alignment vertical="top" wrapText="1"/>
    </xf>
    <xf numFmtId="4" fontId="0" fillId="4" borderId="11" xfId="1" applyNumberFormat="1" applyFont="1" applyFill="1" applyBorder="1" applyAlignment="1">
      <alignment vertical="top"/>
    </xf>
    <xf numFmtId="4" fontId="0" fillId="4" borderId="12" xfId="1" applyNumberFormat="1" applyFont="1" applyFill="1" applyBorder="1" applyAlignment="1">
      <alignment vertical="top"/>
    </xf>
    <xf numFmtId="4" fontId="0" fillId="4" borderId="13" xfId="1" applyNumberFormat="1" applyFont="1" applyFill="1" applyBorder="1" applyAlignment="1">
      <alignment vertical="top"/>
    </xf>
    <xf numFmtId="0" fontId="0" fillId="0" borderId="3" xfId="0" applyBorder="1" applyAlignment="1">
      <alignment horizontal="left" vertical="top"/>
    </xf>
    <xf numFmtId="167" fontId="0" fillId="0" borderId="3" xfId="4" applyNumberFormat="1" applyFont="1" applyFill="1" applyBorder="1" applyAlignment="1">
      <alignment vertical="top"/>
    </xf>
    <xf numFmtId="167" fontId="0" fillId="4" borderId="14" xfId="4" applyNumberFormat="1" applyFont="1" applyFill="1" applyBorder="1" applyAlignment="1">
      <alignment vertical="top"/>
    </xf>
    <xf numFmtId="0" fontId="27" fillId="21" borderId="3" xfId="0" applyFont="1" applyFill="1" applyBorder="1" applyAlignment="1">
      <alignment vertical="top" wrapText="1"/>
    </xf>
    <xf numFmtId="0" fontId="27" fillId="0" borderId="3" xfId="0" applyFont="1" applyBorder="1" applyAlignment="1">
      <alignment vertical="top" wrapText="1"/>
    </xf>
    <xf numFmtId="43" fontId="0" fillId="0" borderId="1" xfId="4" applyFont="1" applyFill="1" applyBorder="1" applyAlignment="1">
      <alignment vertical="top"/>
    </xf>
    <xf numFmtId="10" fontId="0" fillId="0" borderId="1" xfId="4" applyNumberFormat="1" applyFont="1" applyFill="1" applyBorder="1" applyAlignment="1">
      <alignment vertical="top"/>
    </xf>
    <xf numFmtId="43" fontId="0" fillId="0" borderId="5" xfId="4" applyFont="1" applyFill="1" applyBorder="1" applyAlignment="1">
      <alignment vertical="top"/>
    </xf>
    <xf numFmtId="10" fontId="0" fillId="0" borderId="5" xfId="4" applyNumberFormat="1" applyFont="1" applyFill="1" applyBorder="1" applyAlignment="1">
      <alignment vertical="top"/>
    </xf>
    <xf numFmtId="0" fontId="10" fillId="4" borderId="12" xfId="3" applyFill="1" applyBorder="1" applyAlignment="1">
      <alignment vertical="top"/>
    </xf>
    <xf numFmtId="0" fontId="10" fillId="4" borderId="13" xfId="3" applyFill="1" applyBorder="1" applyAlignment="1">
      <alignment vertical="top"/>
    </xf>
    <xf numFmtId="0" fontId="37" fillId="0" borderId="3" xfId="0" applyFont="1" applyBorder="1" applyAlignment="1">
      <alignment vertical="top"/>
    </xf>
    <xf numFmtId="0" fontId="37" fillId="6" borderId="3" xfId="0" applyFont="1" applyFill="1" applyBorder="1" applyAlignment="1">
      <alignment vertical="top"/>
    </xf>
    <xf numFmtId="0" fontId="4" fillId="0" borderId="3" xfId="0" applyFont="1" applyBorder="1" applyAlignment="1">
      <alignment horizontal="left" vertical="top"/>
    </xf>
    <xf numFmtId="0" fontId="37" fillId="6" borderId="2" xfId="0" applyFont="1" applyFill="1" applyBorder="1" applyAlignment="1">
      <alignment horizontal="left" vertical="top"/>
    </xf>
    <xf numFmtId="0" fontId="3" fillId="6" borderId="3" xfId="0" applyFont="1" applyFill="1" applyBorder="1" applyAlignment="1">
      <alignment horizontal="left" vertical="top"/>
    </xf>
    <xf numFmtId="0" fontId="3" fillId="0" borderId="3" xfId="0" applyFont="1" applyBorder="1" applyAlignment="1">
      <alignment horizontal="left" vertical="top"/>
    </xf>
    <xf numFmtId="0" fontId="3" fillId="6" borderId="6" xfId="0" applyFont="1" applyFill="1" applyBorder="1" applyAlignment="1">
      <alignment vertical="top"/>
    </xf>
    <xf numFmtId="0" fontId="8" fillId="19" borderId="8" xfId="0" applyFont="1" applyFill="1" applyBorder="1" applyAlignment="1">
      <alignment horizontal="left" vertical="top"/>
    </xf>
    <xf numFmtId="0" fontId="8" fillId="19" borderId="5" xfId="0" applyFont="1" applyFill="1" applyBorder="1" applyAlignment="1">
      <alignment horizontal="left" vertical="top" wrapText="1"/>
    </xf>
    <xf numFmtId="0" fontId="8" fillId="19" borderId="9" xfId="0" applyFont="1" applyFill="1" applyBorder="1" applyAlignment="1">
      <alignment horizontal="left" vertical="top" wrapText="1"/>
    </xf>
    <xf numFmtId="0" fontId="0" fillId="14" borderId="1" xfId="0" applyFill="1" applyBorder="1" applyAlignment="1">
      <alignment vertical="top"/>
    </xf>
    <xf numFmtId="0" fontId="0" fillId="14" borderId="1" xfId="0" applyFill="1" applyBorder="1" applyAlignment="1">
      <alignment horizontal="center" vertical="top"/>
    </xf>
    <xf numFmtId="0" fontId="0" fillId="14" borderId="15" xfId="0" applyFill="1" applyBorder="1" applyAlignment="1">
      <alignment vertical="top"/>
    </xf>
    <xf numFmtId="0" fontId="27" fillId="14" borderId="4" xfId="0" applyFont="1" applyFill="1" applyBorder="1" applyAlignment="1">
      <alignment vertical="top"/>
    </xf>
    <xf numFmtId="0" fontId="0" fillId="14" borderId="0" xfId="0" applyFill="1" applyAlignment="1">
      <alignment vertical="top"/>
    </xf>
    <xf numFmtId="0" fontId="0" fillId="14" borderId="0" xfId="0" applyFill="1" applyAlignment="1">
      <alignment horizontal="center" vertical="top"/>
    </xf>
    <xf numFmtId="0" fontId="0" fillId="14" borderId="7" xfId="0" applyFill="1" applyBorder="1" applyAlignment="1">
      <alignment vertical="top"/>
    </xf>
    <xf numFmtId="0" fontId="0" fillId="14" borderId="4" xfId="0" applyFill="1" applyBorder="1" applyAlignment="1">
      <alignment vertical="top"/>
    </xf>
    <xf numFmtId="0" fontId="0" fillId="14" borderId="8" xfId="0" applyFill="1" applyBorder="1" applyAlignment="1">
      <alignment vertical="top"/>
    </xf>
    <xf numFmtId="0" fontId="8" fillId="14" borderId="5" xfId="0" applyFont="1" applyFill="1" applyBorder="1" applyAlignment="1">
      <alignment vertical="top"/>
    </xf>
    <xf numFmtId="0" fontId="8" fillId="14" borderId="5" xfId="0" quotePrefix="1" applyFont="1" applyFill="1" applyBorder="1" applyAlignment="1">
      <alignment vertical="top"/>
    </xf>
    <xf numFmtId="0" fontId="8" fillId="14" borderId="9" xfId="0" applyFont="1" applyFill="1" applyBorder="1" applyAlignment="1">
      <alignment vertical="top"/>
    </xf>
    <xf numFmtId="0" fontId="0" fillId="17" borderId="1" xfId="0" applyFill="1" applyBorder="1" applyAlignment="1">
      <alignment vertical="top"/>
    </xf>
    <xf numFmtId="0" fontId="0" fillId="17" borderId="1" xfId="0" applyFill="1" applyBorder="1" applyAlignment="1">
      <alignment horizontal="center" vertical="top"/>
    </xf>
    <xf numFmtId="0" fontId="0" fillId="17" borderId="15" xfId="0" applyFill="1" applyBorder="1" applyAlignment="1">
      <alignment vertical="top"/>
    </xf>
    <xf numFmtId="0" fontId="27" fillId="17" borderId="4" xfId="0" applyFont="1" applyFill="1" applyBorder="1" applyAlignment="1">
      <alignment vertical="top"/>
    </xf>
    <xf numFmtId="0" fontId="0" fillId="17" borderId="0" xfId="0" applyFill="1" applyAlignment="1">
      <alignment vertical="top"/>
    </xf>
    <xf numFmtId="0" fontId="0" fillId="17" borderId="0" xfId="0" applyFill="1" applyAlignment="1">
      <alignment horizontal="center" vertical="top"/>
    </xf>
    <xf numFmtId="0" fontId="0" fillId="17" borderId="7" xfId="0" applyFill="1" applyBorder="1" applyAlignment="1">
      <alignment vertical="top"/>
    </xf>
    <xf numFmtId="0" fontId="0" fillId="17" borderId="4" xfId="0" applyFill="1" applyBorder="1" applyAlignment="1">
      <alignment vertical="top"/>
    </xf>
    <xf numFmtId="0" fontId="0" fillId="17" borderId="8" xfId="0" applyFill="1" applyBorder="1" applyAlignment="1">
      <alignment vertical="top"/>
    </xf>
    <xf numFmtId="0" fontId="8" fillId="17" borderId="5" xfId="0" applyFont="1" applyFill="1" applyBorder="1" applyAlignment="1">
      <alignment vertical="top"/>
    </xf>
    <xf numFmtId="0" fontId="8" fillId="17" borderId="5" xfId="0" quotePrefix="1" applyFont="1" applyFill="1" applyBorder="1" applyAlignment="1">
      <alignment vertical="top"/>
    </xf>
    <xf numFmtId="0" fontId="8" fillId="17" borderId="9" xfId="0" applyFont="1" applyFill="1" applyBorder="1" applyAlignment="1">
      <alignment vertical="top"/>
    </xf>
    <xf numFmtId="0" fontId="0" fillId="21" borderId="0" xfId="0" applyFill="1" applyAlignment="1">
      <alignment horizontal="center" vertical="top" wrapText="1"/>
    </xf>
    <xf numFmtId="166" fontId="0" fillId="21" borderId="0" xfId="4" applyNumberFormat="1" applyFont="1" applyFill="1" applyAlignment="1">
      <alignment vertical="top"/>
    </xf>
    <xf numFmtId="0" fontId="0" fillId="21" borderId="0" xfId="0" applyFill="1" applyAlignment="1">
      <alignment horizontal="right" vertical="top"/>
    </xf>
    <xf numFmtId="166" fontId="0" fillId="21" borderId="0" xfId="4" applyNumberFormat="1" applyFont="1" applyFill="1" applyAlignment="1">
      <alignment horizontal="right" vertical="top"/>
    </xf>
    <xf numFmtId="0" fontId="10" fillId="21" borderId="0" xfId="3" applyFill="1" applyAlignment="1">
      <alignment vertical="top"/>
    </xf>
    <xf numFmtId="0" fontId="10" fillId="21" borderId="0" xfId="3" applyFill="1" applyBorder="1" applyAlignment="1">
      <alignment vertical="top"/>
    </xf>
    <xf numFmtId="0" fontId="28" fillId="21" borderId="0" xfId="0" applyFont="1" applyFill="1" applyAlignment="1">
      <alignment horizontal="left" vertical="top"/>
    </xf>
    <xf numFmtId="0" fontId="23" fillId="21" borderId="0" xfId="0" applyFont="1" applyFill="1" applyAlignment="1">
      <alignment vertical="top"/>
    </xf>
    <xf numFmtId="0" fontId="23" fillId="21" borderId="0" xfId="0" applyFont="1" applyFill="1" applyAlignment="1">
      <alignment horizontal="left" vertical="top"/>
    </xf>
    <xf numFmtId="0" fontId="31" fillId="3" borderId="10" xfId="0" applyFont="1" applyFill="1" applyBorder="1" applyAlignment="1">
      <alignment vertical="top"/>
    </xf>
    <xf numFmtId="0" fontId="3" fillId="0" borderId="1" xfId="0" applyFont="1" applyBorder="1" applyAlignment="1">
      <alignment vertical="top"/>
    </xf>
    <xf numFmtId="0" fontId="3" fillId="3" borderId="1" xfId="0" applyFont="1" applyFill="1" applyBorder="1" applyAlignment="1">
      <alignment vertical="top"/>
    </xf>
    <xf numFmtId="0" fontId="3" fillId="0" borderId="1" xfId="0" applyFont="1" applyBorder="1" applyAlignment="1">
      <alignment vertical="top" wrapText="1"/>
    </xf>
    <xf numFmtId="0" fontId="4" fillId="3" borderId="1" xfId="0" applyFont="1" applyFill="1" applyBorder="1" applyAlignment="1">
      <alignment vertical="top"/>
    </xf>
    <xf numFmtId="0" fontId="0" fillId="3" borderId="1" xfId="0" applyFill="1" applyBorder="1" applyAlignment="1">
      <alignment vertical="top"/>
    </xf>
    <xf numFmtId="0" fontId="0" fillId="3" borderId="15" xfId="0" applyFill="1" applyBorder="1" applyAlignment="1">
      <alignment vertical="top"/>
    </xf>
    <xf numFmtId="0" fontId="3" fillId="3" borderId="4" xfId="0" applyFont="1" applyFill="1" applyBorder="1" applyAlignment="1">
      <alignment vertical="top"/>
    </xf>
    <xf numFmtId="0" fontId="3" fillId="3" borderId="0" xfId="0" applyFont="1" applyFill="1" applyAlignment="1">
      <alignment vertical="top" wrapText="1"/>
    </xf>
    <xf numFmtId="0" fontId="4" fillId="3" borderId="0" xfId="0" applyFont="1" applyFill="1" applyAlignment="1">
      <alignment vertical="top"/>
    </xf>
    <xf numFmtId="0" fontId="0" fillId="3" borderId="7" xfId="0" applyFill="1" applyBorder="1" applyAlignment="1">
      <alignment vertical="top"/>
    </xf>
    <xf numFmtId="0" fontId="4" fillId="3" borderId="4" xfId="0" applyFont="1" applyFill="1" applyBorder="1" applyAlignment="1">
      <alignment vertical="top"/>
    </xf>
    <xf numFmtId="0" fontId="4" fillId="3" borderId="8" xfId="0" applyFont="1" applyFill="1" applyBorder="1" applyAlignment="1">
      <alignment vertical="top"/>
    </xf>
    <xf numFmtId="0" fontId="3" fillId="0" borderId="5" xfId="0" applyFont="1" applyBorder="1" applyAlignment="1">
      <alignment vertical="top" wrapText="1"/>
    </xf>
    <xf numFmtId="0" fontId="3" fillId="3" borderId="5" xfId="0" applyFont="1" applyFill="1" applyBorder="1" applyAlignment="1">
      <alignment vertical="top" wrapText="1"/>
    </xf>
    <xf numFmtId="0" fontId="0" fillId="3" borderId="5" xfId="0" applyFill="1" applyBorder="1" applyAlignment="1">
      <alignment vertical="top"/>
    </xf>
    <xf numFmtId="0" fontId="0" fillId="3" borderId="9" xfId="0" applyFill="1" applyBorder="1" applyAlignment="1">
      <alignment vertical="top"/>
    </xf>
    <xf numFmtId="0" fontId="0" fillId="2" borderId="2" xfId="0" applyFill="1" applyBorder="1" applyAlignment="1">
      <alignment horizontal="right" vertical="top"/>
    </xf>
    <xf numFmtId="0" fontId="0" fillId="2" borderId="14" xfId="0" applyFill="1" applyBorder="1" applyAlignment="1">
      <alignment horizontal="right" vertical="top"/>
    </xf>
    <xf numFmtId="0" fontId="0" fillId="2" borderId="14" xfId="0" applyFill="1" applyBorder="1" applyAlignment="1">
      <alignment vertical="top"/>
    </xf>
    <xf numFmtId="166" fontId="0" fillId="4" borderId="14" xfId="4" applyNumberFormat="1" applyFont="1" applyFill="1" applyBorder="1" applyAlignment="1">
      <alignment vertical="top"/>
    </xf>
    <xf numFmtId="0" fontId="0" fillId="2" borderId="14" xfId="0" applyFill="1" applyBorder="1" applyAlignment="1">
      <alignment horizontal="left" vertical="top"/>
    </xf>
    <xf numFmtId="166" fontId="0" fillId="4" borderId="1" xfId="4" applyNumberFormat="1" applyFont="1" applyFill="1" applyBorder="1" applyAlignment="1">
      <alignment horizontal="left" vertical="top"/>
    </xf>
    <xf numFmtId="166" fontId="0" fillId="4" borderId="5" xfId="4" applyNumberFormat="1" applyFont="1" applyFill="1" applyBorder="1" applyAlignment="1">
      <alignment horizontal="left" vertical="top"/>
    </xf>
    <xf numFmtId="166" fontId="0" fillId="4" borderId="11" xfId="4" applyNumberFormat="1" applyFont="1" applyFill="1" applyBorder="1" applyAlignment="1">
      <alignment vertical="top"/>
    </xf>
    <xf numFmtId="166" fontId="0" fillId="4" borderId="12" xfId="4" applyNumberFormat="1" applyFont="1" applyFill="1" applyBorder="1" applyAlignment="1">
      <alignment vertical="top"/>
    </xf>
    <xf numFmtId="166" fontId="0" fillId="4" borderId="13" xfId="4" applyNumberFormat="1" applyFont="1" applyFill="1" applyBorder="1" applyAlignment="1">
      <alignment vertical="top"/>
    </xf>
    <xf numFmtId="166" fontId="0" fillId="4" borderId="11" xfId="4" applyNumberFormat="1" applyFont="1" applyFill="1" applyBorder="1" applyAlignment="1">
      <alignment horizontal="left" vertical="top"/>
    </xf>
    <xf numFmtId="166" fontId="0" fillId="4" borderId="12" xfId="4" applyNumberFormat="1" applyFont="1" applyFill="1" applyBorder="1" applyAlignment="1">
      <alignment horizontal="left" vertical="top"/>
    </xf>
    <xf numFmtId="166" fontId="0" fillId="4" borderId="13" xfId="4" applyNumberFormat="1" applyFont="1" applyFill="1" applyBorder="1" applyAlignment="1">
      <alignment horizontal="left" vertical="top"/>
    </xf>
    <xf numFmtId="166" fontId="0" fillId="4" borderId="12" xfId="0" applyNumberFormat="1" applyFill="1" applyBorder="1" applyAlignment="1">
      <alignment vertical="top"/>
    </xf>
    <xf numFmtId="0" fontId="0" fillId="4" borderId="7" xfId="0" applyFill="1" applyBorder="1" applyAlignment="1">
      <alignment vertical="top"/>
    </xf>
    <xf numFmtId="0" fontId="0" fillId="4" borderId="9" xfId="0" applyFill="1" applyBorder="1" applyAlignment="1">
      <alignment vertical="top"/>
    </xf>
    <xf numFmtId="166" fontId="2" fillId="4" borderId="7" xfId="4" applyNumberFormat="1" applyFont="1" applyFill="1" applyBorder="1" applyAlignment="1">
      <alignment vertical="top"/>
    </xf>
    <xf numFmtId="164" fontId="0" fillId="4" borderId="9" xfId="0" applyNumberFormat="1" applyFill="1" applyBorder="1" applyAlignment="1">
      <alignment vertical="top"/>
    </xf>
    <xf numFmtId="0" fontId="8" fillId="2" borderId="11" xfId="0" applyFont="1" applyFill="1" applyBorder="1" applyAlignment="1">
      <alignment vertical="top"/>
    </xf>
    <xf numFmtId="0" fontId="8" fillId="2" borderId="13" xfId="0" applyFont="1" applyFill="1" applyBorder="1" applyAlignment="1">
      <alignment vertical="top"/>
    </xf>
    <xf numFmtId="165" fontId="0" fillId="4" borderId="11" xfId="4" applyNumberFormat="1" applyFont="1" applyFill="1" applyBorder="1" applyAlignment="1">
      <alignment vertical="top"/>
    </xf>
    <xf numFmtId="165" fontId="0" fillId="4" borderId="12" xfId="0" applyNumberFormat="1" applyFill="1" applyBorder="1" applyAlignment="1">
      <alignment vertical="top"/>
    </xf>
    <xf numFmtId="0" fontId="23" fillId="6" borderId="6" xfId="0" applyFont="1" applyFill="1" applyBorder="1" applyAlignment="1">
      <alignment horizontal="left" vertical="top"/>
    </xf>
    <xf numFmtId="166" fontId="0" fillId="0" borderId="1" xfId="4" applyNumberFormat="1" applyFont="1" applyFill="1" applyBorder="1" applyAlignment="1">
      <alignment vertical="top"/>
    </xf>
    <xf numFmtId="0" fontId="0" fillId="4" borderId="15" xfId="0" applyFill="1" applyBorder="1" applyAlignment="1">
      <alignment vertical="top"/>
    </xf>
    <xf numFmtId="166" fontId="0" fillId="0" borderId="0" xfId="4" applyNumberFormat="1" applyFont="1" applyFill="1" applyBorder="1" applyAlignment="1">
      <alignment vertical="top"/>
    </xf>
    <xf numFmtId="0" fontId="0" fillId="2" borderId="5" xfId="0" applyFill="1" applyBorder="1" applyAlignment="1">
      <alignment vertical="top"/>
    </xf>
    <xf numFmtId="166" fontId="0" fillId="0" borderId="5" xfId="4" applyNumberFormat="1" applyFont="1" applyFill="1" applyBorder="1" applyAlignment="1">
      <alignment vertical="top"/>
    </xf>
    <xf numFmtId="0" fontId="25" fillId="19" borderId="2" xfId="0" applyFont="1" applyFill="1" applyBorder="1" applyAlignment="1">
      <alignment horizontal="left" vertical="top"/>
    </xf>
    <xf numFmtId="0" fontId="25" fillId="0" borderId="3" xfId="0" applyFont="1" applyBorder="1" applyAlignment="1">
      <alignment vertical="top" wrapText="1"/>
    </xf>
    <xf numFmtId="0" fontId="25" fillId="19" borderId="3" xfId="0" applyFont="1" applyFill="1" applyBorder="1" applyAlignment="1">
      <alignment vertical="top" wrapText="1"/>
    </xf>
    <xf numFmtId="0" fontId="25" fillId="0" borderId="3" xfId="0" applyFont="1" applyBorder="1" applyAlignment="1">
      <alignment vertical="top"/>
    </xf>
    <xf numFmtId="0" fontId="25" fillId="19" borderId="3" xfId="0" applyFont="1" applyFill="1" applyBorder="1" applyAlignment="1">
      <alignment vertical="top"/>
    </xf>
    <xf numFmtId="0" fontId="41" fillId="0" borderId="3" xfId="3" applyFont="1" applyFill="1" applyBorder="1" applyAlignment="1">
      <alignment vertical="top"/>
    </xf>
    <xf numFmtId="0" fontId="0" fillId="7" borderId="6" xfId="0" applyFill="1" applyBorder="1" applyAlignment="1">
      <alignment vertical="top"/>
    </xf>
    <xf numFmtId="4" fontId="0" fillId="4" borderId="1" xfId="0" applyNumberFormat="1" applyFill="1" applyBorder="1" applyAlignment="1">
      <alignment vertical="top"/>
    </xf>
    <xf numFmtId="168" fontId="0" fillId="4" borderId="1" xfId="0" applyNumberFormat="1" applyFill="1" applyBorder="1" applyAlignment="1">
      <alignment vertical="top"/>
    </xf>
    <xf numFmtId="4" fontId="0" fillId="4" borderId="15" xfId="0" applyNumberFormat="1" applyFill="1" applyBorder="1" applyAlignment="1">
      <alignment vertical="top"/>
    </xf>
    <xf numFmtId="4" fontId="0" fillId="4" borderId="0" xfId="0" applyNumberFormat="1" applyFill="1" applyAlignment="1">
      <alignment vertical="top"/>
    </xf>
    <xf numFmtId="168" fontId="0" fillId="4" borderId="0" xfId="0" applyNumberFormat="1" applyFill="1" applyAlignment="1">
      <alignment vertical="top"/>
    </xf>
    <xf numFmtId="4" fontId="0" fillId="4" borderId="7" xfId="0" applyNumberFormat="1" applyFill="1" applyBorder="1" applyAlignment="1">
      <alignment vertical="top"/>
    </xf>
    <xf numFmtId="4" fontId="0" fillId="4" borderId="5" xfId="0" applyNumberFormat="1" applyFill="1" applyBorder="1" applyAlignment="1">
      <alignment vertical="top"/>
    </xf>
    <xf numFmtId="168" fontId="0" fillId="4" borderId="5" xfId="0" applyNumberFormat="1" applyFill="1" applyBorder="1" applyAlignment="1">
      <alignment vertical="top"/>
    </xf>
    <xf numFmtId="4" fontId="0" fillId="4" borderId="9" xfId="0" applyNumberFormat="1" applyFill="1" applyBorder="1" applyAlignment="1">
      <alignment vertical="top"/>
    </xf>
    <xf numFmtId="4" fontId="0" fillId="4" borderId="11" xfId="0" applyNumberFormat="1" applyFill="1" applyBorder="1" applyAlignment="1">
      <alignment vertical="top"/>
    </xf>
    <xf numFmtId="4" fontId="0" fillId="4" borderId="12" xfId="0" applyNumberFormat="1" applyFill="1" applyBorder="1" applyAlignment="1">
      <alignment vertical="top"/>
    </xf>
    <xf numFmtId="4" fontId="0" fillId="4" borderId="13" xfId="0" applyNumberFormat="1" applyFill="1" applyBorder="1" applyAlignment="1">
      <alignment vertical="top"/>
    </xf>
    <xf numFmtId="0" fontId="28" fillId="8" borderId="2" xfId="0" applyFont="1" applyFill="1" applyBorder="1" applyAlignment="1">
      <alignment vertical="top"/>
    </xf>
    <xf numFmtId="0" fontId="28" fillId="0" borderId="3" xfId="0" applyFont="1" applyBorder="1" applyAlignment="1">
      <alignment vertical="top"/>
    </xf>
    <xf numFmtId="0" fontId="28" fillId="8" borderId="3" xfId="0" applyFont="1" applyFill="1" applyBorder="1" applyAlignment="1">
      <alignment vertical="top"/>
    </xf>
    <xf numFmtId="0" fontId="0" fillId="8" borderId="3" xfId="0" applyFill="1" applyBorder="1" applyAlignment="1">
      <alignment vertical="top"/>
    </xf>
    <xf numFmtId="0" fontId="0" fillId="8" borderId="6" xfId="0" applyFill="1" applyBorder="1" applyAlignment="1">
      <alignment vertical="top"/>
    </xf>
    <xf numFmtId="0" fontId="7" fillId="4" borderId="12" xfId="0" applyFont="1" applyFill="1" applyBorder="1" applyAlignment="1">
      <alignment vertical="top"/>
    </xf>
    <xf numFmtId="0" fontId="7" fillId="4" borderId="13" xfId="0" applyFont="1" applyFill="1" applyBorder="1" applyAlignment="1">
      <alignment vertical="top"/>
    </xf>
    <xf numFmtId="0" fontId="28" fillId="8" borderId="10" xfId="0" applyFont="1" applyFill="1" applyBorder="1" applyAlignment="1">
      <alignment vertical="top"/>
    </xf>
    <xf numFmtId="0" fontId="0" fillId="8" borderId="1" xfId="0" applyFill="1" applyBorder="1" applyAlignment="1">
      <alignment horizontal="left" vertical="top"/>
    </xf>
    <xf numFmtId="0" fontId="0" fillId="8" borderId="1" xfId="0" applyFill="1" applyBorder="1" applyAlignment="1">
      <alignment horizontal="left" vertical="top" wrapText="1"/>
    </xf>
    <xf numFmtId="0" fontId="0" fillId="6" borderId="3" xfId="0" applyFill="1" applyBorder="1" applyAlignment="1">
      <alignment horizontal="left" vertical="top"/>
    </xf>
    <xf numFmtId="0" fontId="0" fillId="6" borderId="3" xfId="0" applyFill="1" applyBorder="1" applyAlignment="1">
      <alignment horizontal="left" vertical="top" wrapText="1"/>
    </xf>
    <xf numFmtId="0" fontId="6" fillId="0" borderId="3" xfId="0" applyFont="1" applyBorder="1" applyAlignment="1">
      <alignment vertical="top"/>
    </xf>
    <xf numFmtId="0" fontId="0" fillId="2" borderId="14" xfId="0" applyFill="1" applyBorder="1" applyAlignment="1">
      <alignment vertical="top" wrapText="1"/>
    </xf>
    <xf numFmtId="0" fontId="1" fillId="21" borderId="0" xfId="0" applyFont="1" applyFill="1"/>
    <xf numFmtId="0" fontId="21" fillId="21" borderId="0" xfId="0" applyFont="1" applyFill="1" applyAlignment="1">
      <alignment horizontal="left" vertical="top"/>
    </xf>
    <xf numFmtId="0" fontId="0" fillId="4" borderId="11" xfId="0" applyFill="1" applyBorder="1"/>
    <xf numFmtId="0" fontId="0" fillId="4" borderId="12" xfId="0" applyFill="1" applyBorder="1"/>
    <xf numFmtId="10" fontId="0" fillId="4" borderId="13" xfId="0" applyNumberFormat="1" applyFill="1" applyBorder="1"/>
    <xf numFmtId="0" fontId="23" fillId="6" borderId="12" xfId="0" applyFont="1" applyFill="1" applyBorder="1" applyAlignment="1">
      <alignment vertical="top" wrapText="1"/>
    </xf>
    <xf numFmtId="0" fontId="23" fillId="6" borderId="13" xfId="0" applyFont="1" applyFill="1" applyBorder="1" applyAlignment="1">
      <alignment vertical="top" wrapText="1"/>
    </xf>
    <xf numFmtId="0" fontId="0" fillId="4" borderId="14" xfId="0" applyFill="1" applyBorder="1"/>
    <xf numFmtId="0" fontId="0" fillId="4" borderId="0" xfId="0" applyFill="1"/>
    <xf numFmtId="4" fontId="0" fillId="4" borderId="0" xfId="0" applyNumberFormat="1" applyFill="1"/>
    <xf numFmtId="4" fontId="6" fillId="4" borderId="0" xfId="1" applyNumberFormat="1" applyFont="1" applyFill="1" applyBorder="1" applyAlignment="1">
      <alignment vertical="top"/>
    </xf>
    <xf numFmtId="10" fontId="6" fillId="4" borderId="0" xfId="1" applyNumberFormat="1" applyFont="1" applyFill="1" applyBorder="1" applyAlignment="1">
      <alignment vertical="top"/>
    </xf>
    <xf numFmtId="0" fontId="0" fillId="4" borderId="7" xfId="0" applyFill="1" applyBorder="1"/>
    <xf numFmtId="0" fontId="6" fillId="0" borderId="5" xfId="0" applyFont="1" applyBorder="1" applyAlignment="1">
      <alignment horizontal="left" vertical="top"/>
    </xf>
    <xf numFmtId="0" fontId="0" fillId="4" borderId="5" xfId="0" applyFill="1" applyBorder="1"/>
    <xf numFmtId="4" fontId="0" fillId="4" borderId="5" xfId="0" applyNumberFormat="1" applyFill="1" applyBorder="1"/>
    <xf numFmtId="4" fontId="6" fillId="4" borderId="5" xfId="1" applyNumberFormat="1" applyFont="1" applyFill="1" applyBorder="1" applyAlignment="1">
      <alignment vertical="top"/>
    </xf>
    <xf numFmtId="10" fontId="6" fillId="4" borderId="5" xfId="1" applyNumberFormat="1" applyFont="1" applyFill="1" applyBorder="1" applyAlignment="1">
      <alignment vertical="top"/>
    </xf>
    <xf numFmtId="0" fontId="0" fillId="4" borderId="9" xfId="0" applyFill="1" applyBorder="1"/>
    <xf numFmtId="0" fontId="1" fillId="0" borderId="3" xfId="0" applyFont="1" applyBorder="1"/>
    <xf numFmtId="4" fontId="0" fillId="4" borderId="12" xfId="0" applyNumberFormat="1" applyFill="1" applyBorder="1"/>
    <xf numFmtId="4" fontId="0" fillId="4" borderId="13" xfId="0" applyNumberFormat="1" applyFill="1" applyBorder="1"/>
    <xf numFmtId="0" fontId="31" fillId="10" borderId="10" xfId="0" applyFont="1" applyFill="1" applyBorder="1"/>
    <xf numFmtId="0" fontId="4" fillId="10" borderId="1" xfId="0" applyFont="1" applyFill="1" applyBorder="1"/>
    <xf numFmtId="0" fontId="0" fillId="10" borderId="1" xfId="0" applyFill="1" applyBorder="1"/>
    <xf numFmtId="0" fontId="0" fillId="10" borderId="15" xfId="0" applyFill="1" applyBorder="1"/>
    <xf numFmtId="0" fontId="8" fillId="10" borderId="4" xfId="0" applyFont="1" applyFill="1" applyBorder="1"/>
    <xf numFmtId="0" fontId="0" fillId="10" borderId="0" xfId="0" applyFill="1"/>
    <xf numFmtId="0" fontId="0" fillId="10" borderId="7" xfId="0" applyFill="1" applyBorder="1"/>
    <xf numFmtId="0" fontId="0" fillId="10" borderId="4" xfId="0" applyFill="1" applyBorder="1"/>
    <xf numFmtId="0" fontId="0" fillId="10" borderId="8" xfId="0" applyFill="1" applyBorder="1"/>
    <xf numFmtId="0" fontId="0" fillId="10" borderId="5" xfId="0" applyFill="1" applyBorder="1"/>
    <xf numFmtId="0" fontId="0" fillId="10" borderId="9" xfId="0" applyFill="1" applyBorder="1"/>
    <xf numFmtId="164" fontId="0" fillId="4" borderId="12" xfId="0" applyNumberFormat="1" applyFill="1" applyBorder="1"/>
    <xf numFmtId="0" fontId="4" fillId="21" borderId="0" xfId="0" applyFont="1" applyFill="1"/>
    <xf numFmtId="0" fontId="4" fillId="21" borderId="0" xfId="0" applyFont="1" applyFill="1" applyAlignment="1">
      <alignment vertical="top" wrapText="1"/>
    </xf>
    <xf numFmtId="0" fontId="0" fillId="0" borderId="8" xfId="0" applyBorder="1" applyAlignment="1">
      <alignment vertical="top"/>
    </xf>
    <xf numFmtId="0" fontId="16" fillId="21" borderId="0" xfId="0" applyFont="1" applyFill="1" applyAlignment="1">
      <alignment horizontal="left" vertical="center"/>
    </xf>
    <xf numFmtId="2" fontId="7" fillId="4" borderId="14" xfId="0" applyNumberFormat="1" applyFont="1" applyFill="1" applyBorder="1" applyAlignment="1">
      <alignment vertical="top"/>
    </xf>
    <xf numFmtId="0" fontId="0" fillId="21" borderId="1" xfId="0" applyFill="1" applyBorder="1" applyAlignment="1">
      <alignment vertical="top"/>
    </xf>
    <xf numFmtId="0" fontId="0" fillId="21" borderId="1" xfId="0" applyFill="1" applyBorder="1" applyAlignment="1">
      <alignment horizontal="left" vertical="top"/>
    </xf>
    <xf numFmtId="0" fontId="0" fillId="21" borderId="1" xfId="0" applyFill="1" applyBorder="1" applyAlignment="1">
      <alignment horizontal="left" vertical="top" wrapText="1"/>
    </xf>
    <xf numFmtId="0" fontId="6" fillId="21" borderId="1" xfId="0" applyFont="1" applyFill="1" applyBorder="1" applyAlignment="1">
      <alignment vertical="top"/>
    </xf>
    <xf numFmtId="0" fontId="28" fillId="21" borderId="1" xfId="0" applyFont="1" applyFill="1" applyBorder="1" applyAlignment="1">
      <alignment vertical="top"/>
    </xf>
    <xf numFmtId="0" fontId="0" fillId="21" borderId="3" xfId="0" applyFill="1" applyBorder="1" applyAlignment="1">
      <alignment vertical="top"/>
    </xf>
    <xf numFmtId="166" fontId="0" fillId="21" borderId="0" xfId="4" applyNumberFormat="1" applyFont="1" applyFill="1" applyBorder="1" applyAlignment="1">
      <alignment horizontal="left" vertical="top"/>
    </xf>
    <xf numFmtId="166" fontId="0" fillId="0" borderId="1" xfId="4" applyNumberFormat="1" applyFont="1" applyFill="1" applyBorder="1" applyAlignment="1">
      <alignment horizontal="left" vertical="top"/>
    </xf>
    <xf numFmtId="166" fontId="0" fillId="0" borderId="0" xfId="4" applyNumberFormat="1" applyFont="1" applyFill="1" applyBorder="1" applyAlignment="1">
      <alignment horizontal="left" vertical="top"/>
    </xf>
    <xf numFmtId="166" fontId="0" fillId="0" borderId="5" xfId="4" applyNumberFormat="1" applyFont="1" applyFill="1" applyBorder="1" applyAlignment="1">
      <alignment horizontal="left" vertical="top"/>
    </xf>
    <xf numFmtId="0" fontId="8" fillId="0" borderId="7" xfId="0" applyFont="1" applyBorder="1" applyAlignment="1">
      <alignment vertical="top"/>
    </xf>
    <xf numFmtId="0" fontId="8" fillId="0" borderId="9" xfId="0" applyFont="1" applyBorder="1" applyAlignment="1">
      <alignment vertical="top"/>
    </xf>
    <xf numFmtId="2" fontId="0" fillId="0" borderId="0" xfId="0" applyNumberFormat="1" applyAlignment="1">
      <alignment vertical="top"/>
    </xf>
    <xf numFmtId="0" fontId="23" fillId="0" borderId="6" xfId="0" applyFont="1" applyBorder="1" applyAlignment="1">
      <alignment vertical="top" wrapText="1"/>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166" fontId="0" fillId="21" borderId="0" xfId="4" applyNumberFormat="1" applyFont="1" applyFill="1" applyBorder="1" applyAlignment="1">
      <alignment vertical="top"/>
    </xf>
    <xf numFmtId="2" fontId="0" fillId="4" borderId="11" xfId="0" applyNumberFormat="1" applyFill="1" applyBorder="1" applyAlignment="1">
      <alignment vertical="top"/>
    </xf>
    <xf numFmtId="2" fontId="0" fillId="4" borderId="12" xfId="0" applyNumberFormat="1" applyFill="1" applyBorder="1" applyAlignment="1">
      <alignment vertical="top"/>
    </xf>
    <xf numFmtId="2" fontId="0" fillId="4" borderId="13" xfId="0" applyNumberFormat="1" applyFill="1" applyBorder="1" applyAlignment="1">
      <alignment vertical="top"/>
    </xf>
    <xf numFmtId="0" fontId="7" fillId="4" borderId="0" xfId="0" applyFont="1" applyFill="1" applyAlignment="1">
      <alignment horizontal="left" vertical="top"/>
    </xf>
    <xf numFmtId="0" fontId="7" fillId="4" borderId="12" xfId="0" applyFont="1" applyFill="1" applyBorder="1" applyAlignment="1">
      <alignment horizontal="left" vertical="top"/>
    </xf>
    <xf numFmtId="0" fontId="21" fillId="19" borderId="4" xfId="0" applyFont="1" applyFill="1" applyBorder="1" applyAlignment="1">
      <alignment horizontal="left" vertical="top"/>
    </xf>
    <xf numFmtId="0" fontId="21" fillId="19" borderId="4" xfId="0" applyFont="1" applyFill="1" applyBorder="1" applyAlignment="1">
      <alignment horizontal="left" vertical="top" wrapText="1"/>
    </xf>
    <xf numFmtId="0" fontId="21" fillId="19" borderId="0" xfId="0" applyFont="1" applyFill="1" applyAlignment="1">
      <alignment horizontal="left" vertical="top" wrapText="1"/>
    </xf>
    <xf numFmtId="0" fontId="21" fillId="19" borderId="7" xfId="0" applyFont="1" applyFill="1" applyBorder="1" applyAlignment="1">
      <alignment horizontal="left" vertical="top" wrapText="1"/>
    </xf>
    <xf numFmtId="0" fontId="0" fillId="2" borderId="14" xfId="0" applyFill="1" applyBorder="1"/>
    <xf numFmtId="0" fontId="21" fillId="20" borderId="0" xfId="0" applyFont="1" applyFill="1" applyAlignment="1">
      <alignment vertical="top"/>
    </xf>
    <xf numFmtId="0" fontId="21" fillId="20" borderId="0" xfId="0" applyFont="1" applyFill="1" applyAlignment="1">
      <alignment vertical="top" wrapText="1"/>
    </xf>
    <xf numFmtId="0" fontId="8" fillId="20" borderId="7" xfId="0" applyFont="1" applyFill="1" applyBorder="1" applyAlignment="1">
      <alignment vertical="top" wrapText="1"/>
    </xf>
    <xf numFmtId="0" fontId="21" fillId="21" borderId="0" xfId="0" applyFont="1" applyFill="1" applyAlignment="1">
      <alignment vertical="top" wrapText="1"/>
    </xf>
    <xf numFmtId="0" fontId="7" fillId="4" borderId="1" xfId="0" applyFont="1" applyFill="1" applyBorder="1" applyAlignment="1">
      <alignment horizontal="left" vertical="top"/>
    </xf>
    <xf numFmtId="0" fontId="7" fillId="4" borderId="11" xfId="0" applyFont="1" applyFill="1" applyBorder="1" applyAlignment="1">
      <alignment horizontal="left" vertical="top"/>
    </xf>
    <xf numFmtId="43" fontId="0" fillId="4" borderId="11" xfId="4" applyFont="1" applyFill="1" applyBorder="1" applyAlignment="1">
      <alignment horizontal="left" vertical="top"/>
    </xf>
    <xf numFmtId="43" fontId="0" fillId="4" borderId="1" xfId="4" applyFont="1" applyFill="1" applyBorder="1" applyAlignment="1">
      <alignment horizontal="left" vertical="top"/>
    </xf>
    <xf numFmtId="0" fontId="6" fillId="0" borderId="3" xfId="0" applyFont="1" applyBorder="1" applyAlignment="1">
      <alignment horizontal="left" vertical="top"/>
    </xf>
    <xf numFmtId="0" fontId="0" fillId="4" borderId="14" xfId="0" applyFill="1" applyBorder="1" applyAlignment="1">
      <alignment horizontal="left" vertical="top"/>
    </xf>
    <xf numFmtId="0" fontId="7" fillId="4" borderId="3" xfId="0" applyFont="1" applyFill="1" applyBorder="1" applyAlignment="1">
      <alignment horizontal="left" vertical="top"/>
    </xf>
    <xf numFmtId="0" fontId="7" fillId="4" borderId="14" xfId="0" applyFont="1" applyFill="1" applyBorder="1" applyAlignment="1">
      <alignment horizontal="left" vertical="top"/>
    </xf>
    <xf numFmtId="43" fontId="0" fillId="4" borderId="14" xfId="4" applyFont="1" applyFill="1" applyBorder="1" applyAlignment="1">
      <alignment horizontal="left" vertical="top"/>
    </xf>
    <xf numFmtId="43" fontId="0" fillId="4" borderId="3" xfId="4" applyFont="1" applyFill="1" applyBorder="1" applyAlignment="1">
      <alignment horizontal="left" vertical="top"/>
    </xf>
    <xf numFmtId="0" fontId="0" fillId="2" borderId="2" xfId="0" applyFill="1" applyBorder="1" applyAlignment="1">
      <alignment vertical="top"/>
    </xf>
    <xf numFmtId="0" fontId="0" fillId="4" borderId="14" xfId="0" applyFill="1" applyBorder="1" applyAlignment="1">
      <alignment vertical="top"/>
    </xf>
    <xf numFmtId="10" fontId="0" fillId="0" borderId="3" xfId="4" applyNumberFormat="1" applyFont="1" applyFill="1" applyBorder="1" applyAlignment="1">
      <alignment vertical="top"/>
    </xf>
    <xf numFmtId="0" fontId="10" fillId="4" borderId="6" xfId="3" applyFill="1" applyBorder="1" applyAlignment="1">
      <alignment vertical="top"/>
    </xf>
    <xf numFmtId="43" fontId="0" fillId="4" borderId="14" xfId="4" applyFont="1" applyFill="1" applyBorder="1" applyAlignment="1">
      <alignment vertical="top"/>
    </xf>
    <xf numFmtId="10" fontId="0" fillId="4" borderId="14" xfId="4" applyNumberFormat="1" applyFont="1" applyFill="1" applyBorder="1" applyAlignment="1">
      <alignment vertical="top"/>
    </xf>
    <xf numFmtId="0" fontId="10" fillId="4" borderId="11" xfId="3" applyFill="1" applyBorder="1" applyAlignment="1">
      <alignment vertical="top"/>
    </xf>
    <xf numFmtId="0" fontId="3" fillId="21" borderId="0" xfId="0" applyFont="1" applyFill="1" applyAlignment="1">
      <alignment vertical="top" wrapText="1"/>
    </xf>
    <xf numFmtId="4" fontId="0" fillId="4" borderId="6" xfId="1" applyNumberFormat="1" applyFont="1" applyFill="1" applyBorder="1" applyAlignment="1">
      <alignment vertical="top"/>
    </xf>
    <xf numFmtId="0" fontId="21" fillId="19" borderId="8" xfId="0" applyFont="1" applyFill="1" applyBorder="1" applyAlignment="1">
      <alignment horizontal="left" vertical="top" wrapText="1"/>
    </xf>
    <xf numFmtId="0" fontId="21" fillId="19" borderId="5" xfId="0" applyFont="1" applyFill="1" applyBorder="1" applyAlignment="1">
      <alignment horizontal="left" vertical="top" wrapText="1"/>
    </xf>
    <xf numFmtId="0" fontId="21" fillId="19" borderId="9" xfId="0" applyFont="1" applyFill="1" applyBorder="1" applyAlignment="1">
      <alignment horizontal="left" vertical="top" wrapText="1"/>
    </xf>
    <xf numFmtId="2" fontId="0" fillId="18" borderId="6" xfId="0" applyNumberFormat="1" applyFill="1" applyBorder="1" applyAlignment="1">
      <alignment vertical="top"/>
    </xf>
    <xf numFmtId="2" fontId="7" fillId="0" borderId="3" xfId="0" applyNumberFormat="1" applyFont="1" applyBorder="1" applyAlignment="1">
      <alignment vertical="top"/>
    </xf>
    <xf numFmtId="0" fontId="3" fillId="21" borderId="0" xfId="0" applyFont="1" applyFill="1" applyAlignment="1">
      <alignment vertical="top"/>
    </xf>
    <xf numFmtId="49" fontId="0" fillId="4" borderId="13" xfId="0" applyNumberFormat="1" applyFill="1" applyBorder="1" applyAlignment="1">
      <alignment horizontal="left" vertical="top"/>
    </xf>
    <xf numFmtId="0" fontId="10" fillId="4" borderId="14" xfId="3" applyNumberFormat="1" applyFill="1" applyBorder="1" applyAlignment="1">
      <alignment horizontal="right" vertical="top"/>
    </xf>
    <xf numFmtId="0" fontId="0" fillId="4" borderId="11" xfId="4" applyNumberFormat="1" applyFont="1" applyFill="1" applyBorder="1" applyAlignment="1">
      <alignment vertical="top"/>
    </xf>
    <xf numFmtId="0" fontId="0" fillId="4" borderId="1" xfId="4" applyNumberFormat="1" applyFont="1" applyFill="1" applyBorder="1" applyAlignment="1">
      <alignment vertical="top"/>
    </xf>
    <xf numFmtId="0" fontId="0" fillId="4" borderId="0" xfId="4" applyNumberFormat="1" applyFont="1" applyFill="1" applyBorder="1" applyAlignment="1">
      <alignment vertical="top"/>
    </xf>
    <xf numFmtId="0" fontId="0" fillId="4" borderId="12" xfId="4" applyNumberFormat="1" applyFont="1" applyFill="1" applyBorder="1" applyAlignment="1">
      <alignment vertical="top"/>
    </xf>
    <xf numFmtId="0" fontId="0" fillId="4" borderId="5" xfId="4" applyNumberFormat="1" applyFont="1" applyFill="1" applyBorder="1" applyAlignment="1">
      <alignment vertical="top"/>
    </xf>
    <xf numFmtId="43" fontId="0" fillId="4" borderId="15" xfId="4" applyFont="1" applyFill="1" applyBorder="1" applyAlignment="1">
      <alignment vertical="top"/>
    </xf>
    <xf numFmtId="0" fontId="0" fillId="4" borderId="13" xfId="4" applyNumberFormat="1" applyFont="1" applyFill="1" applyBorder="1" applyAlignment="1">
      <alignment vertical="top"/>
    </xf>
    <xf numFmtId="0" fontId="0" fillId="4" borderId="14" xfId="4" applyNumberFormat="1" applyFont="1" applyFill="1" applyBorder="1" applyAlignment="1">
      <alignment vertical="top"/>
    </xf>
    <xf numFmtId="0" fontId="21" fillId="19" borderId="8" xfId="0" applyFont="1" applyFill="1" applyBorder="1" applyAlignment="1">
      <alignment horizontal="left" vertical="top"/>
    </xf>
    <xf numFmtId="0" fontId="21" fillId="19" borderId="5" xfId="0" applyFont="1" applyFill="1" applyBorder="1" applyAlignment="1">
      <alignment horizontal="left" vertical="top"/>
    </xf>
    <xf numFmtId="0" fontId="21" fillId="19" borderId="9" xfId="0" applyFont="1" applyFill="1" applyBorder="1" applyAlignment="1">
      <alignment horizontal="left" vertical="top"/>
    </xf>
    <xf numFmtId="0" fontId="36" fillId="0" borderId="3" xfId="0" applyFont="1" applyBorder="1" applyAlignment="1">
      <alignment vertical="top" wrapText="1"/>
    </xf>
    <xf numFmtId="0" fontId="7" fillId="5" borderId="14" xfId="0" applyFont="1" applyFill="1" applyBorder="1" applyAlignment="1">
      <alignment vertical="top"/>
    </xf>
    <xf numFmtId="14" fontId="7" fillId="5" borderId="14" xfId="0" applyNumberFormat="1" applyFont="1" applyFill="1" applyBorder="1" applyAlignment="1">
      <alignment vertical="top"/>
    </xf>
    <xf numFmtId="0" fontId="7" fillId="5" borderId="14" xfId="0" quotePrefix="1" applyFont="1" applyFill="1" applyBorder="1" applyAlignment="1">
      <alignment vertical="top" wrapText="1"/>
    </xf>
    <xf numFmtId="0" fontId="7" fillId="5" borderId="14" xfId="0" quotePrefix="1" applyFont="1" applyFill="1" applyBorder="1" applyAlignment="1">
      <alignment vertical="top"/>
    </xf>
    <xf numFmtId="0" fontId="34" fillId="23" borderId="10" xfId="0" applyFont="1" applyFill="1" applyBorder="1" applyAlignment="1">
      <alignment vertical="top"/>
    </xf>
    <xf numFmtId="0" fontId="0" fillId="23" borderId="1" xfId="0" applyFill="1" applyBorder="1"/>
    <xf numFmtId="0" fontId="0" fillId="23" borderId="15" xfId="0" applyFill="1" applyBorder="1"/>
    <xf numFmtId="0" fontId="0" fillId="23" borderId="4" xfId="0" applyFill="1" applyBorder="1"/>
    <xf numFmtId="0" fontId="0" fillId="23" borderId="0" xfId="0" applyFill="1"/>
    <xf numFmtId="0" fontId="0" fillId="23" borderId="7" xfId="0" applyFill="1" applyBorder="1"/>
    <xf numFmtId="0" fontId="0" fillId="23" borderId="8" xfId="0" applyFill="1" applyBorder="1"/>
    <xf numFmtId="0" fontId="0" fillId="23" borderId="5" xfId="0" applyFill="1" applyBorder="1"/>
    <xf numFmtId="0" fontId="0" fillId="23" borderId="9" xfId="0" applyFill="1" applyBorder="1"/>
    <xf numFmtId="0" fontId="12" fillId="23" borderId="4" xfId="0" applyFont="1" applyFill="1" applyBorder="1"/>
    <xf numFmtId="0" fontId="21" fillId="19" borderId="1" xfId="0" applyFont="1" applyFill="1" applyBorder="1" applyAlignment="1">
      <alignment vertical="top" wrapText="1"/>
    </xf>
    <xf numFmtId="0" fontId="21" fillId="19" borderId="15" xfId="0" applyFont="1" applyFill="1" applyBorder="1" applyAlignment="1">
      <alignment vertical="top" wrapText="1"/>
    </xf>
    <xf numFmtId="0" fontId="25" fillId="19" borderId="2" xfId="0" applyFont="1" applyFill="1" applyBorder="1" applyAlignment="1">
      <alignment vertical="top"/>
    </xf>
    <xf numFmtId="0" fontId="21" fillId="19" borderId="4" xfId="0" applyFont="1" applyFill="1" applyBorder="1" applyAlignment="1">
      <alignment vertical="top"/>
    </xf>
    <xf numFmtId="0" fontId="21" fillId="19" borderId="7" xfId="0" applyFont="1" applyFill="1" applyBorder="1" applyAlignment="1">
      <alignment vertical="top"/>
    </xf>
    <xf numFmtId="0" fontId="21" fillId="19" borderId="10" xfId="0" applyFont="1" applyFill="1" applyBorder="1" applyAlignment="1">
      <alignment vertical="top"/>
    </xf>
    <xf numFmtId="0" fontId="21" fillId="19" borderId="8" xfId="0" applyFont="1" applyFill="1" applyBorder="1" applyAlignment="1">
      <alignment vertical="top"/>
    </xf>
    <xf numFmtId="0" fontId="21" fillId="19" borderId="5" xfId="0" applyFont="1" applyFill="1" applyBorder="1" applyAlignment="1">
      <alignment vertical="top"/>
    </xf>
    <xf numFmtId="0" fontId="21" fillId="19" borderId="9" xfId="0" applyFont="1" applyFill="1" applyBorder="1" applyAlignment="1">
      <alignment vertical="top"/>
    </xf>
    <xf numFmtId="0" fontId="21" fillId="19" borderId="1" xfId="0" applyFont="1" applyFill="1" applyBorder="1" applyAlignment="1">
      <alignment horizontal="left" vertical="top"/>
    </xf>
    <xf numFmtId="0" fontId="21" fillId="19" borderId="15" xfId="0" applyFont="1" applyFill="1" applyBorder="1" applyAlignment="1">
      <alignment horizontal="left" vertical="top"/>
    </xf>
    <xf numFmtId="0" fontId="21" fillId="19" borderId="10" xfId="0" applyFont="1" applyFill="1" applyBorder="1" applyAlignment="1">
      <alignment horizontal="left" vertical="top"/>
    </xf>
    <xf numFmtId="165" fontId="0" fillId="4" borderId="13" xfId="0" applyNumberFormat="1" applyFill="1" applyBorder="1" applyAlignment="1">
      <alignment vertical="top"/>
    </xf>
    <xf numFmtId="0" fontId="17" fillId="0" borderId="0" xfId="0" applyFont="1" applyAlignment="1">
      <alignment vertical="top"/>
    </xf>
    <xf numFmtId="0" fontId="0" fillId="5" borderId="15" xfId="0" applyFill="1" applyBorder="1" applyAlignment="1" applyProtection="1">
      <alignment horizontal="left"/>
      <protection locked="0"/>
    </xf>
    <xf numFmtId="0" fontId="0" fillId="5" borderId="7" xfId="0"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5" borderId="6" xfId="0" applyFill="1" applyBorder="1" applyAlignment="1" applyProtection="1">
      <alignment horizontal="left" vertical="top"/>
      <protection locked="0"/>
    </xf>
    <xf numFmtId="0" fontId="0" fillId="5" borderId="11" xfId="0" quotePrefix="1" applyFill="1" applyBorder="1" applyAlignment="1" applyProtection="1">
      <alignment horizontal="left" vertical="top"/>
      <protection locked="0"/>
    </xf>
    <xf numFmtId="0" fontId="0" fillId="5" borderId="11" xfId="0" applyFill="1" applyBorder="1" applyAlignment="1" applyProtection="1">
      <alignment horizontal="left" vertical="top" wrapText="1"/>
      <protection locked="0"/>
    </xf>
    <xf numFmtId="0" fontId="2" fillId="5" borderId="11" xfId="2" applyFont="1" applyFill="1" applyBorder="1" applyAlignment="1" applyProtection="1">
      <alignment horizontal="left" vertical="top"/>
      <protection locked="0"/>
    </xf>
    <xf numFmtId="0" fontId="2" fillId="5" borderId="15" xfId="2" applyFont="1" applyFill="1" applyBorder="1" applyAlignment="1" applyProtection="1">
      <alignment horizontal="left" vertical="top"/>
      <protection locked="0"/>
    </xf>
    <xf numFmtId="0" fontId="0" fillId="5" borderId="15" xfId="0" applyFill="1" applyBorder="1" applyAlignment="1" applyProtection="1">
      <alignment horizontal="left" vertical="top"/>
      <protection locked="0"/>
    </xf>
    <xf numFmtId="0" fontId="0" fillId="5" borderId="12" xfId="0" applyFill="1" applyBorder="1" applyAlignment="1" applyProtection="1">
      <alignment horizontal="left" vertical="top"/>
      <protection locked="0"/>
    </xf>
    <xf numFmtId="0" fontId="0" fillId="5" borderId="12" xfId="0" applyFill="1" applyBorder="1" applyAlignment="1" applyProtection="1">
      <alignment horizontal="left" vertical="top" wrapText="1"/>
      <protection locked="0"/>
    </xf>
    <xf numFmtId="0" fontId="2" fillId="5" borderId="12" xfId="2" applyFont="1" applyFill="1" applyBorder="1" applyAlignment="1" applyProtection="1">
      <alignment horizontal="left" vertical="top"/>
      <protection locked="0"/>
    </xf>
    <xf numFmtId="0" fontId="2" fillId="5" borderId="7" xfId="2" applyFont="1" applyFill="1"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1" xfId="0" applyFill="1" applyBorder="1" applyAlignment="1" applyProtection="1">
      <alignment horizontal="left" vertical="top"/>
      <protection locked="0"/>
    </xf>
    <xf numFmtId="0" fontId="0" fillId="5" borderId="13" xfId="0" applyFill="1" applyBorder="1" applyAlignment="1" applyProtection="1">
      <alignment horizontal="left" vertical="top"/>
      <protection locked="0"/>
    </xf>
    <xf numFmtId="0" fontId="0" fillId="5" borderId="13" xfId="0" applyFill="1" applyBorder="1" applyAlignment="1" applyProtection="1">
      <alignment horizontal="left" vertical="top" wrapText="1"/>
      <protection locked="0"/>
    </xf>
    <xf numFmtId="0" fontId="2" fillId="5" borderId="13" xfId="2" applyFont="1" applyFill="1" applyBorder="1" applyAlignment="1" applyProtection="1">
      <alignment horizontal="left" vertical="top"/>
      <protection locked="0"/>
    </xf>
    <xf numFmtId="0" fontId="2" fillId="5" borderId="9" xfId="2" applyFont="1" applyFill="1" applyBorder="1" applyAlignment="1" applyProtection="1">
      <alignment horizontal="left" vertical="top"/>
      <protection locked="0"/>
    </xf>
    <xf numFmtId="0" fontId="0" fillId="5" borderId="9" xfId="0" applyFill="1" applyBorder="1" applyAlignment="1" applyProtection="1">
      <alignment horizontal="left" vertical="top"/>
      <protection locked="0"/>
    </xf>
    <xf numFmtId="0" fontId="0" fillId="5" borderId="14" xfId="0" applyFill="1" applyBorder="1" applyAlignment="1" applyProtection="1">
      <alignment horizontal="left" vertical="top"/>
      <protection locked="0"/>
    </xf>
    <xf numFmtId="0" fontId="2" fillId="5" borderId="6" xfId="2" applyFont="1" applyFill="1" applyBorder="1" applyAlignment="1" applyProtection="1">
      <alignment horizontal="left" vertical="top"/>
      <protection locked="0"/>
    </xf>
    <xf numFmtId="0" fontId="0" fillId="19" borderId="4" xfId="0" applyFill="1" applyBorder="1" applyAlignment="1" applyProtection="1">
      <alignment horizontal="left" vertical="top"/>
      <protection locked="0"/>
    </xf>
    <xf numFmtId="0" fontId="0" fillId="19" borderId="0" xfId="0" applyFill="1" applyAlignment="1" applyProtection="1">
      <alignment horizontal="left" vertical="top"/>
      <protection locked="0"/>
    </xf>
    <xf numFmtId="0" fontId="0" fillId="19" borderId="7" xfId="0" applyFill="1" applyBorder="1" applyAlignment="1" applyProtection="1">
      <alignment horizontal="left" vertical="top"/>
      <protection locked="0"/>
    </xf>
    <xf numFmtId="0" fontId="0" fillId="19" borderId="8" xfId="0" applyFill="1" applyBorder="1" applyAlignment="1" applyProtection="1">
      <alignment horizontal="left" vertical="top"/>
      <protection locked="0"/>
    </xf>
    <xf numFmtId="0" fontId="0" fillId="19" borderId="5" xfId="0" applyFill="1" applyBorder="1" applyAlignment="1" applyProtection="1">
      <alignment horizontal="left" vertical="top"/>
      <protection locked="0"/>
    </xf>
    <xf numFmtId="0" fontId="0" fillId="19" borderId="9" xfId="0" applyFill="1" applyBorder="1" applyAlignment="1" applyProtection="1">
      <alignment horizontal="left" vertical="top"/>
      <protection locked="0"/>
    </xf>
    <xf numFmtId="0" fontId="0" fillId="5" borderId="1" xfId="0" quotePrefix="1" applyFill="1" applyBorder="1" applyAlignment="1" applyProtection="1">
      <alignment horizontal="left"/>
      <protection locked="0"/>
    </xf>
    <xf numFmtId="0" fontId="0" fillId="5" borderId="11" xfId="0"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5" borderId="0" xfId="0" quotePrefix="1" applyFill="1" applyAlignment="1" applyProtection="1">
      <alignment horizontal="left"/>
      <protection locked="0"/>
    </xf>
    <xf numFmtId="0" fontId="0" fillId="5" borderId="12" xfId="0" applyFill="1" applyBorder="1" applyAlignment="1" applyProtection="1">
      <alignment horizontal="left"/>
      <protection locked="0"/>
    </xf>
    <xf numFmtId="0" fontId="0" fillId="5" borderId="0" xfId="0" applyFill="1" applyAlignment="1" applyProtection="1">
      <alignment horizontal="left"/>
      <protection locked="0"/>
    </xf>
    <xf numFmtId="0" fontId="0" fillId="5" borderId="5" xfId="0" applyFill="1" applyBorder="1" applyAlignment="1" applyProtection="1">
      <alignment horizontal="left"/>
      <protection locked="0"/>
    </xf>
    <xf numFmtId="0" fontId="0" fillId="5" borderId="13" xfId="0" applyFill="1" applyBorder="1" applyAlignment="1" applyProtection="1">
      <alignment horizontal="left"/>
      <protection locked="0"/>
    </xf>
    <xf numFmtId="0" fontId="2" fillId="4" borderId="11" xfId="2" applyFont="1" applyFill="1" applyBorder="1" applyAlignment="1" applyProtection="1">
      <alignment horizontal="left" vertical="top"/>
    </xf>
    <xf numFmtId="0" fontId="2" fillId="4" borderId="12" xfId="2" applyFont="1" applyFill="1" applyBorder="1" applyAlignment="1" applyProtection="1">
      <alignment horizontal="left" vertical="top"/>
    </xf>
    <xf numFmtId="0" fontId="2" fillId="4" borderId="13" xfId="2" applyFont="1" applyFill="1" applyBorder="1" applyAlignment="1" applyProtection="1">
      <alignment horizontal="left" vertical="top"/>
    </xf>
    <xf numFmtId="0" fontId="0" fillId="4" borderId="14" xfId="0" applyFill="1" applyBorder="1" applyAlignment="1">
      <alignment horizontal="left" vertical="top" wrapText="1"/>
    </xf>
    <xf numFmtId="0" fontId="2" fillId="4" borderId="14" xfId="2" applyFont="1" applyFill="1" applyBorder="1" applyAlignment="1" applyProtection="1">
      <alignment horizontal="left" vertical="top"/>
    </xf>
    <xf numFmtId="0" fontId="0" fillId="5" borderId="1" xfId="0" applyFill="1" applyBorder="1" applyAlignment="1" applyProtection="1">
      <alignment vertical="top"/>
      <protection locked="0"/>
    </xf>
    <xf numFmtId="0" fontId="0" fillId="0" borderId="1" xfId="0" applyBorder="1" applyAlignment="1" applyProtection="1">
      <alignment vertical="top"/>
      <protection locked="0"/>
    </xf>
    <xf numFmtId="0" fontId="0" fillId="5" borderId="11" xfId="0" applyFill="1" applyBorder="1" applyAlignment="1" applyProtection="1">
      <alignment vertical="top"/>
      <protection locked="0"/>
    </xf>
    <xf numFmtId="0" fontId="0" fillId="5" borderId="0" xfId="0" applyFill="1" applyAlignment="1" applyProtection="1">
      <alignment vertical="top"/>
      <protection locked="0"/>
    </xf>
    <xf numFmtId="0" fontId="0" fillId="0" borderId="0" xfId="0" applyAlignment="1" applyProtection="1">
      <alignment vertical="top"/>
      <protection locked="0"/>
    </xf>
    <xf numFmtId="0" fontId="0" fillId="5" borderId="12" xfId="0" applyFill="1" applyBorder="1" applyAlignment="1" applyProtection="1">
      <alignment vertical="top"/>
      <protection locked="0"/>
    </xf>
    <xf numFmtId="0" fontId="0" fillId="5" borderId="5" xfId="0" applyFill="1" applyBorder="1" applyAlignment="1" applyProtection="1">
      <alignment vertical="top"/>
      <protection locked="0"/>
    </xf>
    <xf numFmtId="0" fontId="0" fillId="0" borderId="5" xfId="0" applyBorder="1" applyAlignment="1" applyProtection="1">
      <alignment vertical="top"/>
      <protection locked="0"/>
    </xf>
    <xf numFmtId="0" fontId="0" fillId="5" borderId="13" xfId="0" applyFill="1" applyBorder="1" applyAlignment="1" applyProtection="1">
      <alignment vertical="top"/>
      <protection locked="0"/>
    </xf>
    <xf numFmtId="0" fontId="7" fillId="5" borderId="1" xfId="0" applyFont="1" applyFill="1" applyBorder="1" applyAlignment="1" applyProtection="1">
      <alignment horizontal="left" vertical="top"/>
      <protection locked="0"/>
    </xf>
    <xf numFmtId="0" fontId="0" fillId="0" borderId="1" xfId="0" applyBorder="1" applyProtection="1">
      <protection locked="0"/>
    </xf>
    <xf numFmtId="0" fontId="7" fillId="5" borderId="11" xfId="0" applyFont="1" applyFill="1" applyBorder="1" applyAlignment="1" applyProtection="1">
      <alignment horizontal="left" vertical="top"/>
      <protection locked="0"/>
    </xf>
    <xf numFmtId="43" fontId="7" fillId="5" borderId="1" xfId="4" applyFont="1" applyFill="1" applyBorder="1" applyAlignment="1" applyProtection="1">
      <alignment horizontal="left" vertical="top"/>
      <protection locked="0"/>
    </xf>
    <xf numFmtId="0" fontId="7" fillId="5" borderId="15" xfId="0" applyFont="1" applyFill="1" applyBorder="1" applyAlignment="1" applyProtection="1">
      <alignment horizontal="left" vertical="top"/>
      <protection locked="0"/>
    </xf>
    <xf numFmtId="0" fontId="7" fillId="5" borderId="0" xfId="0" applyFont="1" applyFill="1" applyAlignment="1" applyProtection="1">
      <alignment horizontal="left" vertical="top"/>
      <protection locked="0"/>
    </xf>
    <xf numFmtId="0" fontId="0" fillId="0" borderId="0" xfId="0" applyProtection="1">
      <protection locked="0"/>
    </xf>
    <xf numFmtId="0" fontId="7" fillId="5" borderId="12" xfId="0" applyFont="1" applyFill="1" applyBorder="1" applyAlignment="1" applyProtection="1">
      <alignment horizontal="left" vertical="top"/>
      <protection locked="0"/>
    </xf>
    <xf numFmtId="43" fontId="7" fillId="5" borderId="0" xfId="4" applyFont="1" applyFill="1" applyBorder="1" applyAlignment="1" applyProtection="1">
      <alignment horizontal="left" vertical="top"/>
      <protection locked="0"/>
    </xf>
    <xf numFmtId="0" fontId="7" fillId="5" borderId="7" xfId="0" applyFont="1" applyFill="1" applyBorder="1" applyAlignment="1" applyProtection="1">
      <alignment horizontal="left" vertical="top"/>
      <protection locked="0"/>
    </xf>
    <xf numFmtId="0" fontId="7" fillId="5" borderId="5" xfId="0" applyFont="1" applyFill="1" applyBorder="1" applyAlignment="1" applyProtection="1">
      <alignment horizontal="left" vertical="top"/>
      <protection locked="0"/>
    </xf>
    <xf numFmtId="0" fontId="0" fillId="0" borderId="5" xfId="0" applyBorder="1" applyProtection="1">
      <protection locked="0"/>
    </xf>
    <xf numFmtId="0" fontId="7" fillId="5" borderId="13" xfId="0" applyFont="1" applyFill="1" applyBorder="1" applyAlignment="1" applyProtection="1">
      <alignment horizontal="left" vertical="top"/>
      <protection locked="0"/>
    </xf>
    <xf numFmtId="43" fontId="7" fillId="5" borderId="5" xfId="4" applyFont="1" applyFill="1" applyBorder="1" applyAlignment="1" applyProtection="1">
      <alignment horizontal="left" vertical="top"/>
      <protection locked="0"/>
    </xf>
    <xf numFmtId="0" fontId="7" fillId="5" borderId="9" xfId="0" applyFont="1" applyFill="1" applyBorder="1" applyAlignment="1" applyProtection="1">
      <alignment horizontal="left" vertical="top"/>
      <protection locked="0"/>
    </xf>
    <xf numFmtId="43" fontId="7" fillId="4" borderId="1" xfId="4" applyFont="1" applyFill="1" applyBorder="1" applyAlignment="1" applyProtection="1"/>
    <xf numFmtId="43" fontId="7" fillId="4" borderId="0" xfId="4" applyFont="1" applyFill="1" applyBorder="1" applyAlignment="1" applyProtection="1"/>
    <xf numFmtId="43" fontId="7" fillId="4" borderId="5" xfId="4" applyFont="1" applyFill="1" applyBorder="1" applyAlignment="1" applyProtection="1"/>
    <xf numFmtId="43" fontId="0" fillId="5" borderId="11" xfId="4" applyFont="1" applyFill="1" applyBorder="1" applyAlignment="1" applyProtection="1">
      <alignment horizontal="left" vertical="top"/>
      <protection locked="0"/>
    </xf>
    <xf numFmtId="43" fontId="0" fillId="5" borderId="1" xfId="4" applyFont="1" applyFill="1" applyBorder="1" applyAlignment="1" applyProtection="1">
      <alignment horizontal="left" vertical="top"/>
      <protection locked="0"/>
    </xf>
    <xf numFmtId="9" fontId="7" fillId="5" borderId="11" xfId="1" applyFont="1" applyFill="1" applyBorder="1" applyAlignment="1" applyProtection="1">
      <alignment horizontal="left" vertical="top"/>
      <protection locked="0"/>
    </xf>
    <xf numFmtId="43" fontId="0" fillId="5" borderId="12" xfId="4" applyFont="1" applyFill="1" applyBorder="1" applyAlignment="1" applyProtection="1">
      <alignment horizontal="left" vertical="top"/>
      <protection locked="0"/>
    </xf>
    <xf numFmtId="43" fontId="0" fillId="5" borderId="0" xfId="4" applyFont="1" applyFill="1" applyBorder="1" applyAlignment="1" applyProtection="1">
      <alignment horizontal="left" vertical="top"/>
      <protection locked="0"/>
    </xf>
    <xf numFmtId="9" fontId="7" fillId="5" borderId="12" xfId="1" applyFont="1" applyFill="1" applyBorder="1" applyAlignment="1" applyProtection="1">
      <alignment horizontal="left" vertical="top"/>
      <protection locked="0"/>
    </xf>
    <xf numFmtId="43" fontId="0" fillId="5" borderId="14" xfId="4" applyFont="1" applyFill="1" applyBorder="1" applyAlignment="1" applyProtection="1">
      <alignment horizontal="left" vertical="top"/>
      <protection locked="0"/>
    </xf>
    <xf numFmtId="0" fontId="7" fillId="5" borderId="3" xfId="0" applyFont="1" applyFill="1" applyBorder="1" applyAlignment="1" applyProtection="1">
      <alignment horizontal="left" vertical="top"/>
      <protection locked="0"/>
    </xf>
    <xf numFmtId="0" fontId="7" fillId="5" borderId="14" xfId="0" applyFont="1" applyFill="1" applyBorder="1" applyAlignment="1" applyProtection="1">
      <alignment horizontal="left" vertical="top"/>
      <protection locked="0"/>
    </xf>
    <xf numFmtId="0" fontId="7" fillId="5" borderId="11" xfId="0" applyFont="1" applyFill="1" applyBorder="1" applyAlignment="1" applyProtection="1">
      <alignment vertical="top"/>
      <protection locked="0"/>
    </xf>
    <xf numFmtId="0" fontId="7" fillId="5" borderId="12" xfId="0" applyFont="1" applyFill="1" applyBorder="1" applyAlignment="1" applyProtection="1">
      <alignment vertical="top"/>
      <protection locked="0"/>
    </xf>
    <xf numFmtId="0" fontId="7" fillId="5" borderId="13" xfId="0" applyFont="1" applyFill="1" applyBorder="1" applyAlignment="1" applyProtection="1">
      <alignment vertical="top"/>
      <protection locked="0"/>
    </xf>
    <xf numFmtId="9" fontId="7" fillId="5" borderId="1" xfId="1" applyFont="1" applyFill="1" applyBorder="1" applyAlignment="1" applyProtection="1">
      <alignment horizontal="left" vertical="top"/>
      <protection locked="0"/>
    </xf>
    <xf numFmtId="9" fontId="7" fillId="5" borderId="0" xfId="1" applyFont="1" applyFill="1" applyBorder="1" applyAlignment="1" applyProtection="1">
      <alignment horizontal="left" vertical="top"/>
      <protection locked="0"/>
    </xf>
    <xf numFmtId="0" fontId="0" fillId="0" borderId="1" xfId="0"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3" xfId="0" applyBorder="1" applyAlignment="1" applyProtection="1">
      <alignment horizontal="left" vertical="top"/>
      <protection locked="0"/>
    </xf>
    <xf numFmtId="43" fontId="0" fillId="5" borderId="3" xfId="4" applyFont="1" applyFill="1" applyBorder="1" applyAlignment="1" applyProtection="1">
      <alignment horizontal="left" vertical="top"/>
      <protection locked="0"/>
    </xf>
    <xf numFmtId="0" fontId="7" fillId="5" borderId="6" xfId="0" applyFont="1" applyFill="1" applyBorder="1" applyAlignment="1" applyProtection="1">
      <alignment horizontal="left" vertical="top"/>
      <protection locked="0"/>
    </xf>
    <xf numFmtId="43" fontId="0" fillId="4" borderId="1" xfId="4" applyFont="1" applyFill="1" applyBorder="1" applyAlignment="1" applyProtection="1">
      <alignment horizontal="left" vertical="top"/>
    </xf>
    <xf numFmtId="43" fontId="0" fillId="4" borderId="0" xfId="4" applyFont="1" applyFill="1" applyBorder="1" applyAlignment="1" applyProtection="1">
      <alignment horizontal="left" vertical="top"/>
    </xf>
    <xf numFmtId="43" fontId="0" fillId="4" borderId="3" xfId="4" applyFont="1" applyFill="1" applyBorder="1" applyAlignment="1" applyProtection="1">
      <alignment horizontal="left" vertical="top"/>
    </xf>
    <xf numFmtId="43" fontId="0" fillId="4" borderId="11" xfId="4" applyFont="1" applyFill="1" applyBorder="1" applyAlignment="1" applyProtection="1">
      <alignment horizontal="left" vertical="top"/>
    </xf>
    <xf numFmtId="43" fontId="0" fillId="4" borderId="12" xfId="4" applyFont="1" applyFill="1" applyBorder="1" applyAlignment="1" applyProtection="1">
      <alignment horizontal="left" vertical="top"/>
    </xf>
    <xf numFmtId="43" fontId="0" fillId="4" borderId="14" xfId="4" applyFont="1" applyFill="1" applyBorder="1" applyAlignment="1" applyProtection="1">
      <alignment horizontal="left" vertical="top"/>
    </xf>
    <xf numFmtId="4" fontId="0" fillId="5" borderId="11" xfId="4" applyNumberFormat="1" applyFont="1" applyFill="1" applyBorder="1" applyAlignment="1" applyProtection="1">
      <alignment vertical="top"/>
      <protection locked="0"/>
    </xf>
    <xf numFmtId="4" fontId="0" fillId="5" borderId="1" xfId="4" applyNumberFormat="1" applyFont="1" applyFill="1" applyBorder="1" applyAlignment="1" applyProtection="1">
      <alignment vertical="top"/>
      <protection locked="0"/>
    </xf>
    <xf numFmtId="10" fontId="0" fillId="5" borderId="11" xfId="1" applyNumberFormat="1" applyFont="1" applyFill="1" applyBorder="1" applyAlignment="1" applyProtection="1">
      <alignment vertical="top"/>
      <protection locked="0"/>
    </xf>
    <xf numFmtId="10" fontId="0" fillId="5" borderId="1" xfId="1" applyNumberFormat="1" applyFont="1" applyFill="1" applyBorder="1" applyAlignment="1" applyProtection="1">
      <alignment vertical="top"/>
      <protection locked="0"/>
    </xf>
    <xf numFmtId="4" fontId="0" fillId="5" borderId="12" xfId="4" applyNumberFormat="1" applyFont="1" applyFill="1" applyBorder="1" applyAlignment="1" applyProtection="1">
      <alignment vertical="top"/>
      <protection locked="0"/>
    </xf>
    <xf numFmtId="4" fontId="0" fillId="5" borderId="0" xfId="4" applyNumberFormat="1" applyFont="1" applyFill="1" applyBorder="1" applyAlignment="1" applyProtection="1">
      <alignment vertical="top"/>
      <protection locked="0"/>
    </xf>
    <xf numFmtId="10" fontId="0" fillId="5" borderId="12" xfId="1" applyNumberFormat="1" applyFont="1" applyFill="1" applyBorder="1" applyAlignment="1" applyProtection="1">
      <alignment vertical="top"/>
      <protection locked="0"/>
    </xf>
    <xf numFmtId="10" fontId="0" fillId="5" borderId="0" xfId="1" applyNumberFormat="1" applyFont="1" applyFill="1" applyBorder="1" applyAlignment="1" applyProtection="1">
      <alignment vertical="top"/>
      <protection locked="0"/>
    </xf>
    <xf numFmtId="4" fontId="0" fillId="5" borderId="12" xfId="0" applyNumberFormat="1" applyFill="1" applyBorder="1" applyAlignment="1" applyProtection="1">
      <alignment vertical="top"/>
      <protection locked="0"/>
    </xf>
    <xf numFmtId="4" fontId="0" fillId="5" borderId="0" xfId="0" applyNumberFormat="1" applyFill="1" applyAlignment="1" applyProtection="1">
      <alignment vertical="top"/>
      <protection locked="0"/>
    </xf>
    <xf numFmtId="4" fontId="0" fillId="5" borderId="11" xfId="0" applyNumberFormat="1" applyFill="1" applyBorder="1" applyAlignment="1" applyProtection="1">
      <alignment vertical="top"/>
      <protection locked="0"/>
    </xf>
    <xf numFmtId="4" fontId="0" fillId="5" borderId="1" xfId="0" applyNumberFormat="1" applyFill="1" applyBorder="1" applyAlignment="1" applyProtection="1">
      <alignment vertical="top"/>
      <protection locked="0"/>
    </xf>
    <xf numFmtId="4" fontId="0" fillId="5" borderId="13" xfId="0" applyNumberFormat="1" applyFill="1" applyBorder="1" applyAlignment="1" applyProtection="1">
      <alignment vertical="top"/>
      <protection locked="0"/>
    </xf>
    <xf numFmtId="4" fontId="0" fillId="5" borderId="5" xfId="0" applyNumberFormat="1" applyFill="1" applyBorder="1" applyAlignment="1" applyProtection="1">
      <alignment vertical="top"/>
      <protection locked="0"/>
    </xf>
    <xf numFmtId="10" fontId="0" fillId="5" borderId="13" xfId="1" applyNumberFormat="1" applyFont="1" applyFill="1" applyBorder="1" applyAlignment="1" applyProtection="1">
      <alignment vertical="top"/>
      <protection locked="0"/>
    </xf>
    <xf numFmtId="10" fontId="0" fillId="5" borderId="5" xfId="1" applyNumberFormat="1" applyFont="1" applyFill="1" applyBorder="1" applyAlignment="1" applyProtection="1">
      <alignment vertical="top"/>
      <protection locked="0"/>
    </xf>
    <xf numFmtId="167" fontId="0" fillId="5" borderId="11" xfId="4" quotePrefix="1" applyNumberFormat="1" applyFont="1" applyFill="1" applyBorder="1" applyAlignment="1" applyProtection="1">
      <alignment vertical="top"/>
      <protection locked="0"/>
    </xf>
    <xf numFmtId="167" fontId="0" fillId="5" borderId="12" xfId="4" quotePrefix="1" applyNumberFormat="1" applyFont="1" applyFill="1" applyBorder="1" applyAlignment="1" applyProtection="1">
      <alignment vertical="top"/>
      <protection locked="0"/>
    </xf>
    <xf numFmtId="167" fontId="0" fillId="5" borderId="12" xfId="4" applyNumberFormat="1" applyFont="1" applyFill="1" applyBorder="1" applyAlignment="1" applyProtection="1">
      <alignment vertical="top"/>
      <protection locked="0"/>
    </xf>
    <xf numFmtId="167" fontId="0" fillId="5" borderId="11" xfId="4" applyNumberFormat="1" applyFont="1" applyFill="1" applyBorder="1" applyAlignment="1" applyProtection="1">
      <alignment vertical="top"/>
      <protection locked="0"/>
    </xf>
    <xf numFmtId="167" fontId="0" fillId="5" borderId="13" xfId="4" applyNumberFormat="1" applyFont="1" applyFill="1" applyBorder="1" applyAlignment="1" applyProtection="1">
      <alignment vertical="top"/>
      <protection locked="0"/>
    </xf>
    <xf numFmtId="167" fontId="0" fillId="4" borderId="13" xfId="4" applyNumberFormat="1" applyFont="1" applyFill="1" applyBorder="1" applyAlignment="1" applyProtection="1">
      <alignment vertical="top"/>
    </xf>
    <xf numFmtId="43" fontId="0" fillId="5" borderId="0" xfId="4" applyFont="1" applyFill="1" applyBorder="1" applyAlignment="1" applyProtection="1">
      <alignment vertical="top"/>
      <protection locked="0"/>
    </xf>
    <xf numFmtId="43" fontId="0" fillId="5" borderId="12" xfId="4" applyFont="1" applyFill="1" applyBorder="1" applyAlignment="1" applyProtection="1">
      <alignment vertical="top"/>
      <protection locked="0"/>
    </xf>
    <xf numFmtId="43" fontId="0" fillId="5" borderId="7" xfId="4" applyFont="1" applyFill="1" applyBorder="1" applyAlignment="1" applyProtection="1">
      <alignment vertical="top"/>
      <protection locked="0"/>
    </xf>
    <xf numFmtId="43" fontId="0" fillId="5" borderId="1" xfId="4" applyFont="1" applyFill="1" applyBorder="1" applyAlignment="1" applyProtection="1">
      <alignment vertical="top"/>
      <protection locked="0"/>
    </xf>
    <xf numFmtId="43" fontId="0" fillId="5" borderId="11" xfId="4" applyFont="1" applyFill="1" applyBorder="1" applyAlignment="1" applyProtection="1">
      <alignment vertical="top"/>
      <protection locked="0"/>
    </xf>
    <xf numFmtId="43" fontId="0" fillId="5" borderId="15" xfId="4" applyFont="1" applyFill="1" applyBorder="1" applyAlignment="1" applyProtection="1">
      <alignment vertical="top"/>
      <protection locked="0"/>
    </xf>
    <xf numFmtId="43" fontId="0" fillId="5" borderId="5" xfId="4" applyFont="1" applyFill="1" applyBorder="1" applyAlignment="1" applyProtection="1">
      <alignment vertical="top"/>
      <protection locked="0"/>
    </xf>
    <xf numFmtId="43" fontId="0" fillId="5" borderId="13" xfId="4" applyFont="1" applyFill="1" applyBorder="1" applyAlignment="1" applyProtection="1">
      <alignment vertical="top"/>
      <protection locked="0"/>
    </xf>
    <xf numFmtId="43" fontId="0" fillId="5" borderId="9" xfId="4" applyFont="1" applyFill="1" applyBorder="1" applyAlignment="1" applyProtection="1">
      <alignment vertical="top"/>
      <protection locked="0"/>
    </xf>
    <xf numFmtId="167" fontId="0" fillId="5" borderId="1" xfId="4" quotePrefix="1" applyNumberFormat="1" applyFont="1" applyFill="1" applyBorder="1" applyAlignment="1" applyProtection="1">
      <alignment vertical="top"/>
      <protection locked="0"/>
    </xf>
    <xf numFmtId="167" fontId="0" fillId="5" borderId="0" xfId="4" quotePrefix="1" applyNumberFormat="1" applyFont="1" applyFill="1" applyBorder="1" applyAlignment="1" applyProtection="1">
      <alignment vertical="top"/>
      <protection locked="0"/>
    </xf>
    <xf numFmtId="167" fontId="0" fillId="5" borderId="0" xfId="4" applyNumberFormat="1" applyFont="1" applyFill="1" applyBorder="1" applyAlignment="1" applyProtection="1">
      <alignment vertical="top"/>
      <protection locked="0"/>
    </xf>
    <xf numFmtId="167" fontId="0" fillId="5" borderId="1" xfId="4" applyNumberFormat="1" applyFont="1" applyFill="1" applyBorder="1" applyAlignment="1" applyProtection="1">
      <alignment vertical="top"/>
      <protection locked="0"/>
    </xf>
    <xf numFmtId="167" fontId="0" fillId="5" borderId="5" xfId="4" applyNumberFormat="1" applyFont="1" applyFill="1" applyBorder="1" applyAlignment="1" applyProtection="1">
      <alignment vertical="top"/>
      <protection locked="0"/>
    </xf>
    <xf numFmtId="167" fontId="0" fillId="5" borderId="3" xfId="4" applyNumberFormat="1" applyFont="1" applyFill="1" applyBorder="1" applyAlignment="1" applyProtection="1">
      <alignment vertical="top"/>
      <protection locked="0"/>
    </xf>
    <xf numFmtId="10" fontId="0" fillId="5" borderId="3" xfId="1" applyNumberFormat="1" applyFont="1" applyFill="1" applyBorder="1" applyAlignment="1" applyProtection="1">
      <alignment vertical="top"/>
      <protection locked="0"/>
    </xf>
    <xf numFmtId="10" fontId="0" fillId="5" borderId="14" xfId="1" applyNumberFormat="1" applyFont="1" applyFill="1" applyBorder="1" applyAlignment="1" applyProtection="1">
      <alignment vertical="top"/>
      <protection locked="0"/>
    </xf>
    <xf numFmtId="167" fontId="0" fillId="4" borderId="14" xfId="4" applyNumberFormat="1" applyFont="1" applyFill="1" applyBorder="1" applyAlignment="1" applyProtection="1">
      <alignment vertical="top"/>
    </xf>
    <xf numFmtId="168" fontId="7" fillId="5" borderId="11" xfId="0" applyNumberFormat="1" applyFont="1" applyFill="1" applyBorder="1" applyAlignment="1" applyProtection="1">
      <alignment wrapText="1"/>
      <protection locked="0"/>
    </xf>
    <xf numFmtId="168" fontId="7" fillId="5" borderId="12" xfId="0" applyNumberFormat="1" applyFont="1" applyFill="1" applyBorder="1" applyAlignment="1" applyProtection="1">
      <alignment wrapText="1"/>
      <protection locked="0"/>
    </xf>
    <xf numFmtId="168" fontId="7" fillId="5" borderId="13" xfId="0" applyNumberFormat="1" applyFont="1" applyFill="1" applyBorder="1" applyAlignment="1" applyProtection="1">
      <alignment wrapText="1"/>
      <protection locked="0"/>
    </xf>
    <xf numFmtId="0" fontId="7" fillId="5" borderId="11" xfId="0" applyFont="1" applyFill="1" applyBorder="1" applyAlignment="1" applyProtection="1">
      <alignment wrapText="1"/>
      <protection locked="0"/>
    </xf>
    <xf numFmtId="0" fontId="7" fillId="5" borderId="1" xfId="0" applyFont="1" applyFill="1" applyBorder="1" applyAlignment="1" applyProtection="1">
      <alignment wrapText="1"/>
      <protection locked="0"/>
    </xf>
    <xf numFmtId="0" fontId="7" fillId="5" borderId="12" xfId="0" applyFont="1" applyFill="1" applyBorder="1" applyAlignment="1" applyProtection="1">
      <alignment wrapText="1"/>
      <protection locked="0"/>
    </xf>
    <xf numFmtId="0" fontId="7" fillId="5" borderId="0" xfId="0" applyFont="1" applyFill="1" applyAlignment="1" applyProtection="1">
      <alignment wrapText="1"/>
      <protection locked="0"/>
    </xf>
    <xf numFmtId="0" fontId="7" fillId="5" borderId="13" xfId="0" applyFont="1" applyFill="1" applyBorder="1" applyAlignment="1" applyProtection="1">
      <alignment wrapText="1"/>
      <protection locked="0"/>
    </xf>
    <xf numFmtId="0" fontId="7" fillId="5" borderId="5" xfId="0" applyFont="1" applyFill="1" applyBorder="1" applyAlignment="1" applyProtection="1">
      <alignment wrapText="1"/>
      <protection locked="0"/>
    </xf>
    <xf numFmtId="0" fontId="7" fillId="5" borderId="15" xfId="0" applyFont="1" applyFill="1" applyBorder="1" applyAlignment="1" applyProtection="1">
      <alignment wrapText="1"/>
      <protection locked="0"/>
    </xf>
    <xf numFmtId="0" fontId="7" fillId="5" borderId="7" xfId="0" applyFont="1" applyFill="1" applyBorder="1" applyAlignment="1" applyProtection="1">
      <alignment wrapText="1"/>
      <protection locked="0"/>
    </xf>
    <xf numFmtId="0" fontId="7" fillId="5" borderId="9" xfId="0" applyFont="1" applyFill="1" applyBorder="1" applyAlignment="1" applyProtection="1">
      <alignment wrapText="1"/>
      <protection locked="0"/>
    </xf>
    <xf numFmtId="168" fontId="7" fillId="5" borderId="14" xfId="0" applyNumberFormat="1" applyFont="1" applyFill="1" applyBorder="1" applyAlignment="1" applyProtection="1">
      <alignment wrapText="1"/>
      <protection locked="0"/>
    </xf>
    <xf numFmtId="0" fontId="7" fillId="5" borderId="10" xfId="0" applyFont="1" applyFill="1" applyBorder="1" applyAlignment="1" applyProtection="1">
      <alignment wrapText="1"/>
      <protection locked="0"/>
    </xf>
    <xf numFmtId="0" fontId="7" fillId="5" borderId="4" xfId="0" applyFont="1" applyFill="1" applyBorder="1" applyAlignment="1" applyProtection="1">
      <alignment wrapText="1"/>
      <protection locked="0"/>
    </xf>
    <xf numFmtId="0" fontId="7" fillId="5" borderId="8" xfId="0" applyFont="1" applyFill="1" applyBorder="1" applyAlignment="1" applyProtection="1">
      <alignment wrapText="1"/>
      <protection locked="0"/>
    </xf>
    <xf numFmtId="0" fontId="7" fillId="5" borderId="2" xfId="0" applyFont="1" applyFill="1" applyBorder="1" applyAlignment="1" applyProtection="1">
      <alignment wrapText="1"/>
      <protection locked="0"/>
    </xf>
    <xf numFmtId="0" fontId="7" fillId="5" borderId="3" xfId="0" applyFont="1" applyFill="1" applyBorder="1" applyAlignment="1" applyProtection="1">
      <alignment wrapText="1"/>
      <protection locked="0"/>
    </xf>
    <xf numFmtId="0" fontId="7" fillId="5" borderId="6" xfId="0" applyFont="1" applyFill="1" applyBorder="1" applyAlignment="1" applyProtection="1">
      <alignment wrapText="1"/>
      <protection locked="0"/>
    </xf>
    <xf numFmtId="0" fontId="7" fillId="5" borderId="11" xfId="0" quotePrefix="1" applyFont="1" applyFill="1" applyBorder="1" applyAlignment="1" applyProtection="1">
      <alignment wrapText="1"/>
      <protection locked="0"/>
    </xf>
    <xf numFmtId="0" fontId="7" fillId="5" borderId="10" xfId="0" quotePrefix="1" applyFont="1" applyFill="1" applyBorder="1" applyAlignment="1" applyProtection="1">
      <alignment wrapText="1"/>
      <protection locked="0"/>
    </xf>
    <xf numFmtId="166" fontId="0" fillId="5" borderId="14" xfId="4" applyNumberFormat="1" applyFont="1" applyFill="1" applyBorder="1" applyAlignment="1" applyProtection="1">
      <alignment vertical="top"/>
      <protection locked="0"/>
    </xf>
    <xf numFmtId="0" fontId="0" fillId="0" borderId="14" xfId="0" applyBorder="1" applyAlignment="1" applyProtection="1">
      <alignment vertical="top"/>
      <protection locked="0"/>
    </xf>
    <xf numFmtId="166" fontId="0" fillId="0" borderId="14" xfId="4" applyNumberFormat="1" applyFont="1" applyFill="1" applyBorder="1" applyAlignment="1" applyProtection="1">
      <alignment vertical="top"/>
      <protection locked="0"/>
    </xf>
    <xf numFmtId="0" fontId="7" fillId="5" borderId="12" xfId="0" applyFont="1" applyFill="1" applyBorder="1" applyProtection="1">
      <protection locked="0"/>
    </xf>
    <xf numFmtId="0" fontId="7" fillId="5" borderId="0" xfId="0" applyFont="1" applyFill="1" applyProtection="1">
      <protection locked="0"/>
    </xf>
    <xf numFmtId="4" fontId="0" fillId="5" borderId="0" xfId="1" applyNumberFormat="1" applyFont="1" applyFill="1" applyBorder="1" applyAlignment="1" applyProtection="1">
      <alignment vertical="top"/>
      <protection locked="0"/>
    </xf>
    <xf numFmtId="4" fontId="0" fillId="5" borderId="12" xfId="1" quotePrefix="1" applyNumberFormat="1" applyFont="1" applyFill="1" applyBorder="1" applyAlignment="1" applyProtection="1">
      <alignment vertical="top"/>
      <protection locked="0"/>
    </xf>
    <xf numFmtId="4" fontId="0" fillId="5" borderId="12" xfId="1" applyNumberFormat="1" applyFont="1" applyFill="1" applyBorder="1" applyAlignment="1" applyProtection="1">
      <alignment vertical="top"/>
      <protection locked="0"/>
    </xf>
    <xf numFmtId="0" fontId="7" fillId="5" borderId="13" xfId="0" applyFont="1" applyFill="1" applyBorder="1" applyProtection="1">
      <protection locked="0"/>
    </xf>
    <xf numFmtId="0" fontId="7" fillId="5" borderId="5" xfId="0" applyFont="1" applyFill="1" applyBorder="1" applyProtection="1">
      <protection locked="0"/>
    </xf>
    <xf numFmtId="4" fontId="0" fillId="5" borderId="5" xfId="1" applyNumberFormat="1" applyFont="1" applyFill="1" applyBorder="1" applyAlignment="1" applyProtection="1">
      <alignment vertical="top"/>
      <protection locked="0"/>
    </xf>
    <xf numFmtId="4" fontId="0" fillId="5" borderId="13" xfId="1" applyNumberFormat="1" applyFont="1" applyFill="1" applyBorder="1" applyAlignment="1" applyProtection="1">
      <alignment vertical="top"/>
      <protection locked="0"/>
    </xf>
    <xf numFmtId="10" fontId="0" fillId="4" borderId="11" xfId="1" applyNumberFormat="1" applyFont="1" applyFill="1" applyBorder="1" applyAlignment="1">
      <alignment vertical="top"/>
    </xf>
    <xf numFmtId="10" fontId="0" fillId="0" borderId="1" xfId="1" applyNumberFormat="1" applyFont="1" applyFill="1" applyBorder="1" applyAlignment="1">
      <alignment vertical="top"/>
    </xf>
    <xf numFmtId="10" fontId="0" fillId="4" borderId="11" xfId="0" applyNumberFormat="1" applyFill="1" applyBorder="1" applyAlignment="1">
      <alignment vertical="top"/>
    </xf>
    <xf numFmtId="4" fontId="0" fillId="0" borderId="1" xfId="4" applyNumberFormat="1" applyFont="1" applyFill="1" applyBorder="1" applyAlignment="1">
      <alignment vertical="top"/>
    </xf>
    <xf numFmtId="4" fontId="0" fillId="4" borderId="11" xfId="4" applyNumberFormat="1" applyFont="1" applyFill="1" applyBorder="1" applyAlignment="1">
      <alignment vertical="top"/>
    </xf>
    <xf numFmtId="4" fontId="0" fillId="0" borderId="0" xfId="4" applyNumberFormat="1" applyFont="1" applyFill="1" applyBorder="1" applyAlignment="1">
      <alignment vertical="top"/>
    </xf>
    <xf numFmtId="4" fontId="0" fillId="4" borderId="0" xfId="4" applyNumberFormat="1" applyFont="1" applyFill="1" applyBorder="1" applyAlignment="1">
      <alignment vertical="top"/>
    </xf>
    <xf numFmtId="4" fontId="0" fillId="4" borderId="1" xfId="4" applyNumberFormat="1" applyFont="1" applyFill="1" applyBorder="1" applyAlignment="1">
      <alignment vertical="top"/>
    </xf>
    <xf numFmtId="4" fontId="0" fillId="0" borderId="5" xfId="4" applyNumberFormat="1" applyFont="1" applyFill="1" applyBorder="1" applyAlignment="1">
      <alignment vertical="top"/>
    </xf>
    <xf numFmtId="4" fontId="0" fillId="4" borderId="5" xfId="4" applyNumberFormat="1" applyFont="1" applyFill="1" applyBorder="1" applyAlignment="1">
      <alignment vertical="top"/>
    </xf>
    <xf numFmtId="4" fontId="0" fillId="0" borderId="3" xfId="4" applyNumberFormat="1" applyFont="1" applyFill="1" applyBorder="1" applyAlignment="1">
      <alignment vertical="top"/>
    </xf>
    <xf numFmtId="4" fontId="0" fillId="21" borderId="0" xfId="0" applyNumberFormat="1" applyFill="1" applyAlignment="1">
      <alignment vertical="top"/>
    </xf>
    <xf numFmtId="168" fontId="0" fillId="4" borderId="11" xfId="0" applyNumberFormat="1" applyFill="1" applyBorder="1" applyAlignment="1">
      <alignment vertical="top"/>
    </xf>
    <xf numFmtId="168" fontId="0" fillId="21" borderId="0" xfId="0" applyNumberFormat="1" applyFill="1" applyAlignment="1">
      <alignment vertical="top"/>
    </xf>
    <xf numFmtId="4" fontId="0" fillId="0" borderId="9" xfId="0" applyNumberFormat="1" applyBorder="1" applyAlignment="1">
      <alignment vertical="top"/>
    </xf>
    <xf numFmtId="168" fontId="0" fillId="4" borderId="12" xfId="0" applyNumberFormat="1" applyFill="1" applyBorder="1" applyAlignment="1">
      <alignment vertical="top"/>
    </xf>
    <xf numFmtId="168" fontId="0" fillId="0" borderId="7" xfId="0" applyNumberFormat="1" applyBorder="1" applyAlignment="1">
      <alignment vertical="top"/>
    </xf>
    <xf numFmtId="168" fontId="0" fillId="0" borderId="9" xfId="0" applyNumberFormat="1" applyBorder="1" applyAlignment="1">
      <alignment vertical="top"/>
    </xf>
    <xf numFmtId="168" fontId="0" fillId="4" borderId="13" xfId="0" applyNumberFormat="1" applyFill="1" applyBorder="1" applyAlignment="1">
      <alignment vertical="top"/>
    </xf>
    <xf numFmtId="4" fontId="0" fillId="18" borderId="14" xfId="0" applyNumberFormat="1" applyFill="1" applyBorder="1" applyAlignment="1">
      <alignment vertical="top"/>
    </xf>
    <xf numFmtId="0" fontId="0" fillId="2" borderId="12" xfId="0" quotePrefix="1" applyFill="1" applyBorder="1"/>
    <xf numFmtId="2" fontId="0" fillId="4" borderId="11" xfId="0" applyNumberFormat="1" applyFill="1" applyBorder="1"/>
    <xf numFmtId="2" fontId="0" fillId="4" borderId="12" xfId="0" applyNumberFormat="1" applyFill="1" applyBorder="1"/>
    <xf numFmtId="0" fontId="0" fillId="2" borderId="13" xfId="0" quotePrefix="1" applyFill="1" applyBorder="1"/>
    <xf numFmtId="2" fontId="0" fillId="4" borderId="13" xfId="0" applyNumberFormat="1" applyFill="1" applyBorder="1"/>
    <xf numFmtId="168" fontId="7" fillId="4" borderId="11" xfId="0" applyNumberFormat="1" applyFont="1" applyFill="1" applyBorder="1" applyAlignment="1">
      <alignment wrapText="1"/>
    </xf>
    <xf numFmtId="168" fontId="7" fillId="4" borderId="12" xfId="0" applyNumberFormat="1" applyFont="1" applyFill="1" applyBorder="1" applyAlignment="1">
      <alignment wrapText="1"/>
    </xf>
    <xf numFmtId="168" fontId="7" fillId="4" borderId="13" xfId="0" applyNumberFormat="1" applyFont="1" applyFill="1" applyBorder="1" applyAlignment="1">
      <alignment wrapText="1"/>
    </xf>
    <xf numFmtId="0" fontId="23" fillId="6" borderId="10" xfId="0" applyFont="1" applyFill="1" applyBorder="1" applyAlignment="1">
      <alignment vertical="top"/>
    </xf>
    <xf numFmtId="0" fontId="4" fillId="6" borderId="1" xfId="0" applyFont="1" applyFill="1" applyBorder="1" applyAlignment="1">
      <alignment vertical="top"/>
    </xf>
    <xf numFmtId="0" fontId="23" fillId="21" borderId="6" xfId="0" applyFont="1" applyFill="1" applyBorder="1" applyAlignment="1">
      <alignment vertical="top" wrapText="1"/>
    </xf>
    <xf numFmtId="168" fontId="0" fillId="21" borderId="11" xfId="0" applyNumberFormat="1" applyFill="1" applyBorder="1" applyAlignment="1">
      <alignment vertical="top"/>
    </xf>
    <xf numFmtId="168" fontId="0" fillId="21" borderId="12" xfId="0" applyNumberFormat="1" applyFill="1" applyBorder="1" applyAlignment="1">
      <alignment vertical="top"/>
    </xf>
    <xf numFmtId="168" fontId="0" fillId="21" borderId="13" xfId="0" applyNumberFormat="1" applyFill="1" applyBorder="1" applyAlignment="1">
      <alignment vertical="top"/>
    </xf>
    <xf numFmtId="0" fontId="0" fillId="6" borderId="1" xfId="0" applyFill="1" applyBorder="1" applyAlignment="1">
      <alignment vertical="top"/>
    </xf>
    <xf numFmtId="0" fontId="0" fillId="6" borderId="15" xfId="0" applyFill="1" applyBorder="1" applyAlignment="1">
      <alignment vertical="top"/>
    </xf>
    <xf numFmtId="0" fontId="0" fillId="21" borderId="3" xfId="0" applyFill="1" applyBorder="1" applyAlignment="1">
      <alignment vertical="top" wrapText="1"/>
    </xf>
    <xf numFmtId="0" fontId="23" fillId="6" borderId="11" xfId="0" applyFont="1" applyFill="1" applyBorder="1" applyAlignment="1">
      <alignment vertical="top" wrapText="1"/>
    </xf>
    <xf numFmtId="0" fontId="47" fillId="0" borderId="0" xfId="0" applyFont="1"/>
    <xf numFmtId="0" fontId="6" fillId="4" borderId="0" xfId="0" applyFont="1" applyFill="1"/>
    <xf numFmtId="0" fontId="0" fillId="0" borderId="10" xfId="0" applyBorder="1"/>
    <xf numFmtId="0" fontId="6" fillId="0" borderId="7" xfId="0" applyFont="1" applyBorder="1"/>
    <xf numFmtId="0" fontId="6" fillId="0" borderId="9" xfId="0" applyFont="1" applyBorder="1"/>
    <xf numFmtId="0" fontId="46" fillId="4" borderId="0" xfId="0" applyFont="1" applyFill="1" applyAlignment="1">
      <alignment horizontal="left" vertical="center"/>
    </xf>
    <xf numFmtId="0" fontId="44" fillId="22" borderId="16" xfId="5"/>
    <xf numFmtId="166" fontId="6" fillId="21" borderId="0" xfId="0" applyNumberFormat="1" applyFont="1" applyFill="1" applyAlignment="1">
      <alignment vertical="top"/>
    </xf>
    <xf numFmtId="0" fontId="0" fillId="2" borderId="1" xfId="0" applyFill="1" applyBorder="1" applyAlignment="1">
      <alignment horizontal="right" vertical="top"/>
    </xf>
    <xf numFmtId="0" fontId="0" fillId="2" borderId="15" xfId="0" applyFill="1" applyBorder="1" applyAlignment="1">
      <alignment horizontal="right" vertical="top"/>
    </xf>
    <xf numFmtId="0" fontId="0" fillId="2" borderId="0" xfId="0" applyFill="1" applyAlignment="1">
      <alignment horizontal="right" vertical="top"/>
    </xf>
    <xf numFmtId="0" fontId="0" fillId="2" borderId="7" xfId="0" applyFill="1" applyBorder="1" applyAlignment="1">
      <alignment horizontal="right" vertical="top"/>
    </xf>
    <xf numFmtId="0" fontId="0" fillId="2" borderId="5" xfId="0" applyFill="1" applyBorder="1" applyAlignment="1">
      <alignment horizontal="right" vertical="top"/>
    </xf>
    <xf numFmtId="0" fontId="0" fillId="2" borderId="9" xfId="0" applyFill="1" applyBorder="1" applyAlignment="1">
      <alignment horizontal="right" vertical="top"/>
    </xf>
    <xf numFmtId="4" fontId="0" fillId="4" borderId="10" xfId="0" applyNumberFormat="1" applyFill="1" applyBorder="1" applyAlignment="1">
      <alignment vertical="top"/>
    </xf>
    <xf numFmtId="4" fontId="0" fillId="4" borderId="4" xfId="0" applyNumberFormat="1" applyFill="1" applyBorder="1" applyAlignment="1">
      <alignment vertical="top"/>
    </xf>
    <xf numFmtId="4" fontId="0" fillId="4" borderId="8" xfId="0" applyNumberFormat="1" applyFill="1" applyBorder="1" applyAlignment="1">
      <alignment vertical="top"/>
    </xf>
    <xf numFmtId="0" fontId="23" fillId="6" borderId="8" xfId="0" applyFont="1" applyFill="1" applyBorder="1" applyAlignment="1">
      <alignment vertical="top" wrapText="1"/>
    </xf>
    <xf numFmtId="0" fontId="0" fillId="21" borderId="5" xfId="0" applyFill="1" applyBorder="1" applyAlignment="1">
      <alignment vertical="top" wrapText="1"/>
    </xf>
    <xf numFmtId="0" fontId="4" fillId="6" borderId="9" xfId="0" applyFont="1" applyFill="1" applyBorder="1" applyAlignment="1">
      <alignment vertical="top"/>
    </xf>
    <xf numFmtId="0" fontId="21" fillId="19" borderId="4" xfId="0" applyFont="1" applyFill="1" applyBorder="1" applyAlignment="1">
      <alignment vertical="top" wrapText="1"/>
    </xf>
    <xf numFmtId="0" fontId="21" fillId="19" borderId="0" xfId="0" applyFont="1" applyFill="1" applyAlignment="1">
      <alignment vertical="top" wrapText="1"/>
    </xf>
    <xf numFmtId="0" fontId="21" fillId="19" borderId="7" xfId="0" applyFont="1" applyFill="1" applyBorder="1" applyAlignment="1">
      <alignment vertical="top" wrapText="1"/>
    </xf>
    <xf numFmtId="0" fontId="21" fillId="19" borderId="8" xfId="0" applyFont="1" applyFill="1" applyBorder="1" applyAlignment="1">
      <alignment vertical="top" wrapText="1"/>
    </xf>
    <xf numFmtId="0" fontId="21" fillId="19" borderId="5" xfId="0" applyFont="1" applyFill="1" applyBorder="1" applyAlignment="1">
      <alignment vertical="top" wrapText="1"/>
    </xf>
    <xf numFmtId="0" fontId="21" fillId="19" borderId="9" xfId="0" applyFont="1" applyFill="1" applyBorder="1" applyAlignment="1">
      <alignment vertical="top" wrapText="1"/>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protection locked="0"/>
    </xf>
    <xf numFmtId="0" fontId="0" fillId="5" borderId="6" xfId="0" applyFill="1" applyBorder="1" applyAlignment="1" applyProtection="1">
      <alignment horizontal="left" vertical="top"/>
      <protection locked="0"/>
    </xf>
    <xf numFmtId="0" fontId="0" fillId="5" borderId="10" xfId="0" applyFill="1" applyBorder="1" applyAlignment="1" applyProtection="1">
      <alignment horizontal="left"/>
      <protection locked="0"/>
    </xf>
    <xf numFmtId="0" fontId="0" fillId="5" borderId="15" xfId="0" applyFill="1" applyBorder="1" applyAlignment="1" applyProtection="1">
      <alignment horizontal="left"/>
      <protection locked="0"/>
    </xf>
    <xf numFmtId="0" fontId="0" fillId="5" borderId="4" xfId="0" applyFill="1" applyBorder="1" applyAlignment="1" applyProtection="1">
      <alignment horizontal="left"/>
      <protection locked="0"/>
    </xf>
    <xf numFmtId="0" fontId="0" fillId="5" borderId="7" xfId="0" applyFill="1" applyBorder="1" applyAlignment="1" applyProtection="1">
      <alignment horizontal="left"/>
      <protection locked="0"/>
    </xf>
    <xf numFmtId="0" fontId="0" fillId="5" borderId="8" xfId="0" applyFill="1" applyBorder="1" applyAlignment="1" applyProtection="1">
      <alignment horizontal="left"/>
      <protection locked="0"/>
    </xf>
    <xf numFmtId="0" fontId="0" fillId="5" borderId="9" xfId="0" applyFill="1" applyBorder="1" applyAlignment="1" applyProtection="1">
      <alignment horizontal="left"/>
      <protection locked="0"/>
    </xf>
    <xf numFmtId="0" fontId="21" fillId="19" borderId="10" xfId="0" applyFont="1" applyFill="1" applyBorder="1" applyAlignment="1">
      <alignment vertical="top" wrapText="1"/>
    </xf>
    <xf numFmtId="0" fontId="21" fillId="19" borderId="1" xfId="0" applyFont="1" applyFill="1" applyBorder="1" applyAlignment="1">
      <alignment vertical="top" wrapText="1"/>
    </xf>
    <xf numFmtId="0" fontId="21" fillId="19" borderId="15" xfId="0" applyFont="1" applyFill="1" applyBorder="1" applyAlignment="1">
      <alignment vertical="top" wrapText="1"/>
    </xf>
    <xf numFmtId="0" fontId="21" fillId="19" borderId="4" xfId="0" applyFont="1" applyFill="1" applyBorder="1" applyAlignment="1">
      <alignment vertical="top"/>
    </xf>
    <xf numFmtId="0" fontId="21" fillId="19" borderId="0" xfId="0" applyFont="1" applyFill="1" applyAlignment="1">
      <alignment vertical="top"/>
    </xf>
    <xf numFmtId="0" fontId="21" fillId="19" borderId="7" xfId="0" applyFont="1" applyFill="1" applyBorder="1" applyAlignment="1">
      <alignment vertical="top"/>
    </xf>
    <xf numFmtId="0" fontId="0" fillId="5" borderId="3"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21" fillId="20" borderId="4" xfId="0" applyFont="1" applyFill="1" applyBorder="1" applyAlignment="1">
      <alignment horizontal="left" vertical="top" wrapText="1"/>
    </xf>
    <xf numFmtId="0" fontId="21" fillId="20" borderId="0" xfId="0" applyFont="1" applyFill="1" applyAlignment="1">
      <alignment horizontal="left" vertical="top" wrapText="1"/>
    </xf>
    <xf numFmtId="0" fontId="21" fillId="20" borderId="7" xfId="0" applyFont="1" applyFill="1" applyBorder="1" applyAlignment="1">
      <alignment horizontal="left" vertical="top" wrapText="1"/>
    </xf>
    <xf numFmtId="0" fontId="0" fillId="0" borderId="4" xfId="0" applyBorder="1" applyAlignment="1">
      <alignment horizontal="left" vertical="top"/>
    </xf>
    <xf numFmtId="0" fontId="0" fillId="0" borderId="0" xfId="0"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5" xfId="0" applyBorder="1" applyAlignment="1">
      <alignment horizontal="left" vertical="top"/>
    </xf>
    <xf numFmtId="0" fontId="0" fillId="0" borderId="9" xfId="0" applyBorder="1" applyAlignment="1">
      <alignment horizontal="left" vertical="top"/>
    </xf>
    <xf numFmtId="0" fontId="21" fillId="19" borderId="10" xfId="0" applyFont="1" applyFill="1" applyBorder="1" applyAlignment="1">
      <alignment horizontal="left" vertical="top" wrapText="1"/>
    </xf>
    <xf numFmtId="0" fontId="21" fillId="19" borderId="1" xfId="0" applyFont="1" applyFill="1" applyBorder="1" applyAlignment="1">
      <alignment horizontal="left" vertical="top"/>
    </xf>
    <xf numFmtId="0" fontId="21" fillId="19" borderId="15" xfId="0" applyFont="1" applyFill="1" applyBorder="1" applyAlignment="1">
      <alignment horizontal="left" vertical="top"/>
    </xf>
    <xf numFmtId="0" fontId="21" fillId="19" borderId="4" xfId="0" applyFont="1" applyFill="1" applyBorder="1" applyAlignment="1">
      <alignment horizontal="left" vertical="top"/>
    </xf>
    <xf numFmtId="0" fontId="21" fillId="19" borderId="0" xfId="0" applyFont="1" applyFill="1" applyAlignment="1">
      <alignment horizontal="left" vertical="top"/>
    </xf>
    <xf numFmtId="0" fontId="21" fillId="19" borderId="7" xfId="0" applyFont="1" applyFill="1" applyBorder="1" applyAlignment="1">
      <alignment horizontal="left" vertical="top"/>
    </xf>
    <xf numFmtId="0" fontId="21" fillId="19" borderId="4" xfId="0" applyFont="1" applyFill="1" applyBorder="1" applyAlignment="1">
      <alignment horizontal="left" vertical="top" wrapText="1"/>
    </xf>
    <xf numFmtId="0" fontId="21" fillId="19" borderId="0" xfId="0" applyFont="1" applyFill="1" applyAlignment="1">
      <alignment horizontal="left" vertical="top" wrapText="1"/>
    </xf>
    <xf numFmtId="0" fontId="21" fillId="19" borderId="7" xfId="0" applyFont="1" applyFill="1" applyBorder="1" applyAlignment="1">
      <alignment horizontal="left" vertical="top" wrapText="1"/>
    </xf>
    <xf numFmtId="0" fontId="21" fillId="19" borderId="8" xfId="0" applyFont="1" applyFill="1" applyBorder="1" applyAlignment="1">
      <alignment horizontal="left" vertical="top"/>
    </xf>
    <xf numFmtId="0" fontId="21" fillId="19" borderId="5" xfId="0" applyFont="1" applyFill="1" applyBorder="1" applyAlignment="1">
      <alignment horizontal="left" vertical="top"/>
    </xf>
    <xf numFmtId="0" fontId="21" fillId="19" borderId="9" xfId="0" applyFont="1" applyFill="1" applyBorder="1" applyAlignment="1">
      <alignment horizontal="left" vertical="top"/>
    </xf>
    <xf numFmtId="0" fontId="25" fillId="19" borderId="10" xfId="0" applyFont="1" applyFill="1" applyBorder="1" applyAlignment="1">
      <alignment vertical="top" wrapText="1"/>
    </xf>
    <xf numFmtId="0" fontId="25" fillId="19" borderId="1" xfId="0" applyFont="1" applyFill="1" applyBorder="1" applyAlignment="1">
      <alignment vertical="top" wrapText="1"/>
    </xf>
    <xf numFmtId="0" fontId="25" fillId="19" borderId="15" xfId="0" applyFont="1" applyFill="1" applyBorder="1" applyAlignment="1">
      <alignment vertical="top" wrapText="1"/>
    </xf>
    <xf numFmtId="0" fontId="0" fillId="0" borderId="4" xfId="0" quotePrefix="1" applyBorder="1" applyAlignment="1">
      <alignment horizontal="left" vertical="top" wrapText="1"/>
    </xf>
    <xf numFmtId="0" fontId="0" fillId="0" borderId="0" xfId="0" quotePrefix="1" applyAlignment="1">
      <alignment horizontal="left" vertical="top" wrapText="1"/>
    </xf>
    <xf numFmtId="0" fontId="0" fillId="0" borderId="7" xfId="0" quotePrefix="1" applyBorder="1" applyAlignment="1">
      <alignment horizontal="left" vertical="top" wrapText="1"/>
    </xf>
    <xf numFmtId="0" fontId="0" fillId="0" borderId="8" xfId="0" quotePrefix="1" applyBorder="1" applyAlignment="1">
      <alignment horizontal="left" vertical="top" wrapText="1"/>
    </xf>
    <xf numFmtId="0" fontId="0" fillId="0" borderId="5" xfId="0" quotePrefix="1" applyBorder="1" applyAlignment="1">
      <alignment horizontal="left" vertical="top" wrapText="1"/>
    </xf>
    <xf numFmtId="0" fontId="0" fillId="0" borderId="9" xfId="0" quotePrefix="1"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4" xfId="0" applyBorder="1" applyAlignment="1">
      <alignment horizontal="left" vertical="top" wrapText="1"/>
    </xf>
    <xf numFmtId="0" fontId="0" fillId="0" borderId="8" xfId="0" applyBorder="1" applyAlignment="1">
      <alignment horizontal="left" vertical="top" wrapText="1"/>
    </xf>
    <xf numFmtId="0" fontId="0" fillId="0" borderId="5" xfId="0" applyBorder="1" applyAlignment="1">
      <alignment horizontal="left" vertical="top" wrapText="1"/>
    </xf>
    <xf numFmtId="0" fontId="0" fillId="0" borderId="9" xfId="0" applyBorder="1" applyAlignment="1">
      <alignment horizontal="left" vertical="top" wrapText="1"/>
    </xf>
    <xf numFmtId="0" fontId="23" fillId="6" borderId="2" xfId="0" applyFont="1" applyFill="1" applyBorder="1" applyAlignment="1">
      <alignment horizontal="left" vertical="top" wrapText="1"/>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0" fillId="5" borderId="10"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5" borderId="15"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0" xfId="0" applyFill="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8"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0" fillId="5" borderId="9" xfId="0" applyFill="1" applyBorder="1" applyAlignment="1" applyProtection="1">
      <alignment horizontal="left" vertical="top"/>
      <protection locked="0"/>
    </xf>
    <xf numFmtId="0" fontId="25" fillId="19" borderId="8" xfId="0" applyFont="1" applyFill="1" applyBorder="1" applyAlignment="1">
      <alignment horizontal="left" vertical="top" wrapText="1"/>
    </xf>
    <xf numFmtId="0" fontId="25" fillId="19" borderId="5" xfId="0" applyFont="1" applyFill="1" applyBorder="1" applyAlignment="1">
      <alignment horizontal="left" vertical="top" wrapText="1"/>
    </xf>
    <xf numFmtId="0" fontId="25" fillId="19" borderId="9" xfId="0" applyFont="1" applyFill="1" applyBorder="1" applyAlignment="1">
      <alignment horizontal="left" vertical="top" wrapText="1"/>
    </xf>
    <xf numFmtId="0" fontId="0" fillId="5" borderId="10" xfId="0" applyFill="1" applyBorder="1" applyAlignment="1" applyProtection="1">
      <alignment horizontal="left" vertical="top" wrapText="1"/>
      <protection locked="0"/>
    </xf>
    <xf numFmtId="0" fontId="0" fillId="5" borderId="1" xfId="0" applyFill="1" applyBorder="1" applyAlignment="1" applyProtection="1">
      <alignment horizontal="left" vertical="top" wrapText="1"/>
      <protection locked="0"/>
    </xf>
    <xf numFmtId="0" fontId="0" fillId="5" borderId="15" xfId="0" applyFill="1" applyBorder="1" applyAlignment="1" applyProtection="1">
      <alignment horizontal="left" vertical="top" wrapText="1"/>
      <protection locked="0"/>
    </xf>
    <xf numFmtId="0" fontId="0" fillId="5" borderId="4"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8" xfId="0" applyFill="1" applyBorder="1" applyAlignment="1" applyProtection="1">
      <alignment horizontal="left" vertical="top" wrapText="1"/>
      <protection locked="0"/>
    </xf>
    <xf numFmtId="0" fontId="0" fillId="5" borderId="5"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25" fillId="19" borderId="10" xfId="0" applyFont="1" applyFill="1" applyBorder="1" applyAlignment="1">
      <alignment horizontal="left" vertical="top"/>
    </xf>
    <xf numFmtId="0" fontId="25" fillId="19" borderId="1" xfId="0" applyFont="1" applyFill="1" applyBorder="1" applyAlignment="1">
      <alignment horizontal="left" vertical="top"/>
    </xf>
    <xf numFmtId="0" fontId="25" fillId="19" borderId="15" xfId="0" applyFont="1" applyFill="1" applyBorder="1" applyAlignment="1">
      <alignment horizontal="left" vertical="top"/>
    </xf>
    <xf numFmtId="0" fontId="25" fillId="19" borderId="4" xfId="0" applyFont="1" applyFill="1" applyBorder="1" applyAlignment="1">
      <alignment horizontal="left" vertical="top" wrapText="1"/>
    </xf>
    <xf numFmtId="0" fontId="25" fillId="19" borderId="0" xfId="0" applyFont="1" applyFill="1" applyAlignment="1">
      <alignment horizontal="left" vertical="top" wrapText="1"/>
    </xf>
    <xf numFmtId="0" fontId="25" fillId="19" borderId="7" xfId="0" applyFont="1" applyFill="1" applyBorder="1" applyAlignment="1">
      <alignment horizontal="left" vertical="top" wrapText="1"/>
    </xf>
    <xf numFmtId="0" fontId="7" fillId="4" borderId="4" xfId="0" applyFont="1" applyFill="1" applyBorder="1" applyAlignment="1">
      <alignment horizontal="left"/>
    </xf>
    <xf numFmtId="0" fontId="7" fillId="4" borderId="7" xfId="0" applyFont="1" applyFill="1" applyBorder="1" applyAlignment="1">
      <alignment horizontal="left"/>
    </xf>
    <xf numFmtId="0" fontId="7" fillId="4" borderId="8" xfId="0" applyFont="1" applyFill="1" applyBorder="1" applyAlignment="1">
      <alignment horizontal="left"/>
    </xf>
    <xf numFmtId="0" fontId="7" fillId="4" borderId="9" xfId="0" applyFont="1" applyFill="1" applyBorder="1" applyAlignment="1">
      <alignment horizontal="left"/>
    </xf>
    <xf numFmtId="0" fontId="21" fillId="19" borderId="10" xfId="0" applyFont="1" applyFill="1" applyBorder="1" applyAlignment="1">
      <alignment horizontal="left" vertical="top"/>
    </xf>
    <xf numFmtId="0" fontId="25" fillId="19" borderId="4" xfId="0" applyFont="1" applyFill="1" applyBorder="1" applyAlignment="1">
      <alignment horizontal="left" vertical="top"/>
    </xf>
    <xf numFmtId="0" fontId="25" fillId="19" borderId="0" xfId="0" applyFont="1" applyFill="1" applyAlignment="1">
      <alignment horizontal="left" vertical="top"/>
    </xf>
    <xf numFmtId="0" fontId="25" fillId="19" borderId="7" xfId="0" applyFont="1" applyFill="1" applyBorder="1" applyAlignment="1">
      <alignment horizontal="left" vertical="top"/>
    </xf>
    <xf numFmtId="0" fontId="25" fillId="19" borderId="8" xfId="0" applyFont="1" applyFill="1" applyBorder="1" applyAlignment="1">
      <alignment horizontal="left" vertical="top"/>
    </xf>
    <xf numFmtId="0" fontId="25" fillId="19" borderId="5" xfId="0" applyFont="1" applyFill="1" applyBorder="1" applyAlignment="1">
      <alignment horizontal="left" vertical="top"/>
    </xf>
    <xf numFmtId="0" fontId="25" fillId="19" borderId="9" xfId="0" applyFont="1" applyFill="1" applyBorder="1" applyAlignment="1">
      <alignment horizontal="left" vertical="top"/>
    </xf>
    <xf numFmtId="0" fontId="7" fillId="5" borderId="4" xfId="0" applyFont="1" applyFill="1" applyBorder="1" applyAlignment="1" applyProtection="1">
      <alignment horizontal="left" vertical="top"/>
      <protection locked="0"/>
    </xf>
    <xf numFmtId="0" fontId="7" fillId="5" borderId="7" xfId="0" applyFont="1" applyFill="1" applyBorder="1" applyAlignment="1" applyProtection="1">
      <alignment horizontal="left" vertical="top"/>
      <protection locked="0"/>
    </xf>
    <xf numFmtId="0" fontId="7" fillId="5" borderId="8" xfId="0" applyFont="1" applyFill="1" applyBorder="1" applyAlignment="1" applyProtection="1">
      <alignment horizontal="left" vertical="top"/>
      <protection locked="0"/>
    </xf>
    <xf numFmtId="0" fontId="7" fillId="5" borderId="9" xfId="0" applyFont="1" applyFill="1" applyBorder="1" applyAlignment="1" applyProtection="1">
      <alignment horizontal="left" vertical="top"/>
      <protection locked="0"/>
    </xf>
    <xf numFmtId="0" fontId="7" fillId="5" borderId="10" xfId="0" applyFont="1" applyFill="1" applyBorder="1" applyAlignment="1" applyProtection="1">
      <alignment horizontal="left" vertical="top"/>
      <protection locked="0"/>
    </xf>
    <xf numFmtId="0" fontId="7" fillId="5" borderId="15" xfId="0" applyFont="1" applyFill="1" applyBorder="1" applyAlignment="1" applyProtection="1">
      <alignment horizontal="left" vertical="top"/>
      <protection locked="0"/>
    </xf>
    <xf numFmtId="0" fontId="7" fillId="4" borderId="10" xfId="0" applyFont="1" applyFill="1" applyBorder="1" applyAlignment="1">
      <alignment horizontal="left"/>
    </xf>
    <xf numFmtId="0" fontId="7" fillId="4" borderId="15" xfId="0" applyFont="1" applyFill="1" applyBorder="1" applyAlignment="1">
      <alignment horizontal="left"/>
    </xf>
    <xf numFmtId="43" fontId="0" fillId="5" borderId="4" xfId="4" applyFont="1" applyFill="1" applyBorder="1" applyAlignment="1" applyProtection="1">
      <alignment horizontal="left" vertical="top"/>
      <protection locked="0"/>
    </xf>
    <xf numFmtId="43" fontId="0" fillId="5" borderId="0" xfId="4" applyFont="1" applyFill="1" applyBorder="1" applyAlignment="1" applyProtection="1">
      <alignment horizontal="left" vertical="top"/>
      <protection locked="0"/>
    </xf>
    <xf numFmtId="43" fontId="0" fillId="5" borderId="7" xfId="4" applyFont="1" applyFill="1" applyBorder="1" applyAlignment="1" applyProtection="1">
      <alignment horizontal="left" vertical="top"/>
      <protection locked="0"/>
    </xf>
    <xf numFmtId="43" fontId="0" fillId="5" borderId="1" xfId="4" applyFont="1" applyFill="1" applyBorder="1" applyAlignment="1" applyProtection="1">
      <alignment horizontal="left" vertical="top"/>
      <protection locked="0"/>
    </xf>
    <xf numFmtId="43" fontId="0" fillId="5" borderId="10" xfId="4" applyFont="1" applyFill="1" applyBorder="1" applyAlignment="1" applyProtection="1">
      <alignment horizontal="left" vertical="top"/>
      <protection locked="0"/>
    </xf>
    <xf numFmtId="43" fontId="0" fillId="5" borderId="15" xfId="4" applyFont="1" applyFill="1" applyBorder="1" applyAlignment="1" applyProtection="1">
      <alignment horizontal="left" vertical="top"/>
      <protection locked="0"/>
    </xf>
    <xf numFmtId="43" fontId="0" fillId="5" borderId="5" xfId="4" applyFont="1" applyFill="1" applyBorder="1" applyAlignment="1" applyProtection="1">
      <alignment horizontal="left" vertical="top"/>
      <protection locked="0"/>
    </xf>
    <xf numFmtId="43" fontId="0" fillId="5" borderId="8" xfId="4" applyFont="1" applyFill="1" applyBorder="1" applyAlignment="1" applyProtection="1">
      <alignment horizontal="left" vertical="top"/>
      <protection locked="0"/>
    </xf>
    <xf numFmtId="43" fontId="0" fillId="5" borderId="9" xfId="4" applyFont="1" applyFill="1" applyBorder="1" applyAlignment="1" applyProtection="1">
      <alignment horizontal="left" vertical="top"/>
      <protection locked="0"/>
    </xf>
    <xf numFmtId="0" fontId="7" fillId="5" borderId="10" xfId="0" quotePrefix="1" applyFont="1" applyFill="1" applyBorder="1" applyAlignment="1" applyProtection="1">
      <alignment horizontal="left" wrapText="1"/>
      <protection locked="0"/>
    </xf>
    <xf numFmtId="0" fontId="7" fillId="5" borderId="1" xfId="0" applyFont="1" applyFill="1" applyBorder="1" applyAlignment="1" applyProtection="1">
      <alignment horizontal="left" wrapText="1"/>
      <protection locked="0"/>
    </xf>
    <xf numFmtId="0" fontId="7" fillId="5" borderId="4" xfId="0" applyFont="1" applyFill="1" applyBorder="1" applyAlignment="1" applyProtection="1">
      <alignment horizontal="left" wrapText="1"/>
      <protection locked="0"/>
    </xf>
    <xf numFmtId="0" fontId="7" fillId="5" borderId="0" xfId="0" applyFont="1" applyFill="1" applyAlignment="1" applyProtection="1">
      <alignment horizontal="left" wrapText="1"/>
      <protection locked="0"/>
    </xf>
    <xf numFmtId="0" fontId="7" fillId="5" borderId="8" xfId="0" applyFont="1" applyFill="1" applyBorder="1" applyAlignment="1" applyProtection="1">
      <alignment horizontal="left" wrapText="1"/>
      <protection locked="0"/>
    </xf>
    <xf numFmtId="0" fontId="7" fillId="5" borderId="5" xfId="0" applyFont="1" applyFill="1" applyBorder="1" applyAlignment="1" applyProtection="1">
      <alignment horizontal="left" wrapText="1"/>
      <protection locked="0"/>
    </xf>
    <xf numFmtId="0" fontId="7" fillId="5" borderId="10" xfId="0" applyFont="1" applyFill="1" applyBorder="1" applyAlignment="1" applyProtection="1">
      <alignment horizontal="left" wrapText="1"/>
      <protection locked="0"/>
    </xf>
    <xf numFmtId="0" fontId="7" fillId="5" borderId="2" xfId="0" applyFont="1" applyFill="1" applyBorder="1" applyAlignment="1" applyProtection="1">
      <alignment horizontal="left" wrapText="1"/>
      <protection locked="0"/>
    </xf>
    <xf numFmtId="0" fontId="7" fillId="5" borderId="3" xfId="0" applyFont="1" applyFill="1" applyBorder="1" applyAlignment="1" applyProtection="1">
      <alignment horizontal="left" wrapText="1"/>
      <protection locked="0"/>
    </xf>
    <xf numFmtId="0" fontId="7" fillId="5" borderId="6" xfId="0" applyFont="1" applyFill="1" applyBorder="1" applyAlignment="1" applyProtection="1">
      <alignment horizontal="left" wrapText="1"/>
      <protection locked="0"/>
    </xf>
    <xf numFmtId="0" fontId="21" fillId="19" borderId="1" xfId="0" applyFont="1" applyFill="1" applyBorder="1" applyAlignment="1">
      <alignment horizontal="left" vertical="top" wrapText="1"/>
    </xf>
    <xf numFmtId="0" fontId="21" fillId="19" borderId="15" xfId="0" applyFont="1" applyFill="1" applyBorder="1" applyAlignment="1">
      <alignment horizontal="left" vertical="top" wrapText="1"/>
    </xf>
    <xf numFmtId="0" fontId="27" fillId="6" borderId="8" xfId="0" applyFont="1" applyFill="1" applyBorder="1" applyAlignment="1">
      <alignment horizontal="left" vertical="top"/>
    </xf>
    <xf numFmtId="0" fontId="27" fillId="6" borderId="5" xfId="0" applyFont="1" applyFill="1" applyBorder="1" applyAlignment="1">
      <alignment horizontal="left" vertical="top"/>
    </xf>
    <xf numFmtId="0" fontId="28" fillId="7" borderId="2" xfId="0" applyFont="1" applyFill="1" applyBorder="1" applyAlignment="1">
      <alignment horizontal="left" vertical="top"/>
    </xf>
    <xf numFmtId="0" fontId="28" fillId="7" borderId="3" xfId="0" applyFont="1" applyFill="1" applyBorder="1" applyAlignment="1">
      <alignment horizontal="left" vertical="top"/>
    </xf>
    <xf numFmtId="0" fontId="12" fillId="0" borderId="2" xfId="0" applyFont="1" applyBorder="1" applyAlignment="1">
      <alignment horizontal="left" vertical="top"/>
    </xf>
    <xf numFmtId="0" fontId="12" fillId="0" borderId="3" xfId="0" applyFont="1" applyBorder="1" applyAlignment="1">
      <alignment horizontal="left" vertical="top"/>
    </xf>
    <xf numFmtId="0" fontId="12" fillId="0" borderId="6" xfId="0" applyFont="1" applyBorder="1" applyAlignment="1">
      <alignment horizontal="left" vertical="top"/>
    </xf>
    <xf numFmtId="0" fontId="0" fillId="2" borderId="10" xfId="0" applyFill="1" applyBorder="1" applyAlignment="1">
      <alignment horizontal="left" vertical="top"/>
    </xf>
    <xf numFmtId="0" fontId="0" fillId="2" borderId="1" xfId="0" applyFill="1" applyBorder="1" applyAlignment="1">
      <alignment horizontal="left" vertical="top"/>
    </xf>
    <xf numFmtId="0" fontId="0" fillId="2" borderId="15" xfId="0" applyFill="1" applyBorder="1" applyAlignment="1">
      <alignment horizontal="left" vertical="top"/>
    </xf>
    <xf numFmtId="0" fontId="0" fillId="5" borderId="4" xfId="0" applyFill="1" applyBorder="1" applyAlignment="1">
      <alignment horizontal="left" vertical="top"/>
    </xf>
    <xf numFmtId="0" fontId="0" fillId="5" borderId="0" xfId="0" applyFill="1" applyAlignment="1">
      <alignment horizontal="left" vertical="top"/>
    </xf>
    <xf numFmtId="0" fontId="0" fillId="5" borderId="7" xfId="0" applyFill="1" applyBorder="1" applyAlignment="1">
      <alignment horizontal="left" vertical="top"/>
    </xf>
    <xf numFmtId="0" fontId="0" fillId="4" borderId="8" xfId="0" applyFill="1" applyBorder="1" applyAlignment="1">
      <alignment horizontal="left" vertical="top"/>
    </xf>
    <xf numFmtId="0" fontId="0" fillId="4" borderId="5" xfId="0" applyFill="1" applyBorder="1" applyAlignment="1">
      <alignment horizontal="left" vertical="top"/>
    </xf>
    <xf numFmtId="0" fontId="0" fillId="4" borderId="9" xfId="0" applyFill="1" applyBorder="1" applyAlignment="1">
      <alignment horizontal="left" vertical="top"/>
    </xf>
  </cellXfs>
  <cellStyles count="6">
    <cellStyle name="Hyperlink" xfId="3" builtinId="8"/>
    <cellStyle name="Invoer" xfId="5" builtinId="20"/>
    <cellStyle name="Komma" xfId="4" builtinId="3"/>
    <cellStyle name="Ongeldig" xfId="2" builtinId="27"/>
    <cellStyle name="Procent" xfId="1" builtinId="5"/>
    <cellStyle name="Standaard" xfId="0" builtinId="0"/>
  </cellStyles>
  <dxfs count="27">
    <dxf>
      <fill>
        <patternFill>
          <bgColor rgb="FFFFC000"/>
        </patternFill>
      </fill>
    </dxf>
    <dxf>
      <fill>
        <patternFill>
          <bgColor rgb="FFFFC000"/>
        </patternFill>
      </fill>
    </dxf>
    <dxf>
      <fill>
        <patternFill>
          <bgColor rgb="FFFFC000"/>
        </patternFill>
      </fill>
    </dxf>
    <dxf>
      <fill>
        <patternFill>
          <bgColor rgb="FFFFC000"/>
        </patternFill>
      </fill>
    </dxf>
    <dxf>
      <font>
        <color rgb="FFFF0000"/>
      </font>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theme="9"/>
        </patternFill>
      </fill>
    </dxf>
    <dxf>
      <fill>
        <patternFill>
          <bgColor rgb="FFFFC000"/>
        </patternFill>
      </fill>
    </dxf>
    <dxf>
      <fill>
        <patternFill>
          <bgColor rgb="FFFF0000"/>
        </patternFill>
      </fill>
    </dxf>
    <dxf>
      <fill>
        <patternFill>
          <bgColor theme="9"/>
        </patternFill>
      </fill>
    </dxf>
    <dxf>
      <fill>
        <patternFill>
          <bgColor rgb="FFFFC000"/>
        </patternFill>
      </fill>
    </dxf>
    <dxf>
      <fill>
        <patternFill>
          <bgColor rgb="FFFF0000"/>
        </patternFill>
      </fill>
    </dxf>
    <dxf>
      <fill>
        <patternFill>
          <bgColor theme="9"/>
        </patternFill>
      </fill>
    </dxf>
    <dxf>
      <fill>
        <patternFill>
          <bgColor rgb="FFFFC000"/>
        </patternFill>
      </fill>
    </dxf>
    <dxf>
      <fill>
        <patternFill>
          <bgColor rgb="FFFF0000"/>
        </patternFill>
      </fill>
    </dxf>
    <dxf>
      <fill>
        <patternFill>
          <bgColor theme="9"/>
        </patternFill>
      </fill>
    </dxf>
    <dxf>
      <fill>
        <patternFill>
          <bgColor rgb="FFFFC000"/>
        </patternFill>
      </fill>
    </dxf>
    <dxf>
      <fill>
        <patternFill>
          <bgColor theme="2"/>
        </patternFill>
      </fill>
    </dxf>
    <dxf>
      <fill>
        <patternFill>
          <bgColor theme="2"/>
        </patternFill>
      </fill>
    </dxf>
    <dxf>
      <fill>
        <patternFill>
          <bgColor theme="2"/>
        </patternFill>
      </fill>
    </dxf>
    <dxf>
      <fill>
        <patternFill>
          <bgColor theme="8" tint="0.79998168889431442"/>
        </patternFill>
      </fill>
    </dxf>
    <dxf>
      <numFmt numFmtId="0" formatCode="General"/>
      <fill>
        <patternFill>
          <bgColor rgb="FFFF0000"/>
        </patternFill>
      </fill>
    </dxf>
  </dxfs>
  <tableStyles count="0" defaultTableStyle="TableStyleMedium2" defaultPivotStyle="PivotStyleLight16"/>
  <colors>
    <mruColors>
      <color rgb="FFB17ED8"/>
      <color rgb="FFC9A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32113</xdr:colOff>
      <xdr:row>23</xdr:row>
      <xdr:rowOff>415426</xdr:rowOff>
    </xdr:from>
    <xdr:to>
      <xdr:col>13</xdr:col>
      <xdr:colOff>957925</xdr:colOff>
      <xdr:row>26</xdr:row>
      <xdr:rowOff>169318</xdr:rowOff>
    </xdr:to>
    <xdr:sp macro="" textlink="">
      <xdr:nvSpPr>
        <xdr:cNvPr id="4" name="Arrow: Right 3" descr="Peil geeft aan dat ingaande massa- en energiestromen leiden tot uitgaande massa- en energiestromen.">
          <a:extLst>
            <a:ext uri="{FF2B5EF4-FFF2-40B4-BE49-F238E27FC236}">
              <a16:creationId xmlns:a16="http://schemas.microsoft.com/office/drawing/2014/main" id="{ABF77732-11DA-4E1E-AF18-704A0DD79792}"/>
            </a:ext>
          </a:extLst>
        </xdr:cNvPr>
        <xdr:cNvSpPr/>
      </xdr:nvSpPr>
      <xdr:spPr>
        <a:xfrm>
          <a:off x="11604988" y="6368551"/>
          <a:ext cx="925812" cy="789736"/>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32113</xdr:colOff>
      <xdr:row>23</xdr:row>
      <xdr:rowOff>415426</xdr:rowOff>
    </xdr:from>
    <xdr:to>
      <xdr:col>13</xdr:col>
      <xdr:colOff>957925</xdr:colOff>
      <xdr:row>26</xdr:row>
      <xdr:rowOff>169318</xdr:rowOff>
    </xdr:to>
    <xdr:sp macro="" textlink="">
      <xdr:nvSpPr>
        <xdr:cNvPr id="2" name="Arrow: Right 3" descr="Peil geeft aan dat ingaande massa- en energiestromen leiden tot uitgaande massa- en energiestromen.">
          <a:extLst>
            <a:ext uri="{FF2B5EF4-FFF2-40B4-BE49-F238E27FC236}">
              <a16:creationId xmlns:a16="http://schemas.microsoft.com/office/drawing/2014/main" id="{5683B028-A554-4653-85E9-8F2D0AE96986}"/>
            </a:ext>
          </a:extLst>
        </xdr:cNvPr>
        <xdr:cNvSpPr/>
      </xdr:nvSpPr>
      <xdr:spPr>
        <a:xfrm>
          <a:off x="10071463" y="4768351"/>
          <a:ext cx="925812" cy="792117"/>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32113</xdr:colOff>
      <xdr:row>23</xdr:row>
      <xdr:rowOff>415426</xdr:rowOff>
    </xdr:from>
    <xdr:to>
      <xdr:col>13</xdr:col>
      <xdr:colOff>957925</xdr:colOff>
      <xdr:row>26</xdr:row>
      <xdr:rowOff>169318</xdr:rowOff>
    </xdr:to>
    <xdr:sp macro="" textlink="">
      <xdr:nvSpPr>
        <xdr:cNvPr id="2" name="Arrow: Right 3" descr="Peil geeft aan dat ingaande massa- en energiestromen leiden tot uitgaande massa- en energiestromen.">
          <a:extLst>
            <a:ext uri="{FF2B5EF4-FFF2-40B4-BE49-F238E27FC236}">
              <a16:creationId xmlns:a16="http://schemas.microsoft.com/office/drawing/2014/main" id="{30DB2967-6AA2-44CC-8164-0A72A04FF2D9}"/>
            </a:ext>
          </a:extLst>
        </xdr:cNvPr>
        <xdr:cNvSpPr/>
      </xdr:nvSpPr>
      <xdr:spPr>
        <a:xfrm>
          <a:off x="10623913" y="5473201"/>
          <a:ext cx="925812" cy="792117"/>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32113</xdr:colOff>
      <xdr:row>23</xdr:row>
      <xdr:rowOff>415426</xdr:rowOff>
    </xdr:from>
    <xdr:to>
      <xdr:col>13</xdr:col>
      <xdr:colOff>957925</xdr:colOff>
      <xdr:row>26</xdr:row>
      <xdr:rowOff>169318</xdr:rowOff>
    </xdr:to>
    <xdr:sp macro="" textlink="">
      <xdr:nvSpPr>
        <xdr:cNvPr id="2" name="Arrow: Right 3" descr="Peil geeft aan dat ingaande massa- en energiestromen leiden tot uitgaande massa- en energiestromen.">
          <a:extLst>
            <a:ext uri="{FF2B5EF4-FFF2-40B4-BE49-F238E27FC236}">
              <a16:creationId xmlns:a16="http://schemas.microsoft.com/office/drawing/2014/main" id="{28905E8E-285B-4301-A7EF-251A2DC37807}"/>
            </a:ext>
          </a:extLst>
        </xdr:cNvPr>
        <xdr:cNvSpPr/>
      </xdr:nvSpPr>
      <xdr:spPr>
        <a:xfrm>
          <a:off x="10623913" y="5473201"/>
          <a:ext cx="925812" cy="792117"/>
        </a:xfrm>
        <a:prstGeom prst="rightArrow">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5E5E-3637-495D-8211-937F74B87588}">
  <sheetPr>
    <tabColor theme="8" tint="0.39997558519241921"/>
    <pageSetUpPr autoPageBreaks="0"/>
  </sheetPr>
  <dimension ref="A1:Z47"/>
  <sheetViews>
    <sheetView tabSelected="1" zoomScale="80" zoomScaleNormal="80" workbookViewId="0"/>
  </sheetViews>
  <sheetFormatPr defaultColWidth="0" defaultRowHeight="15" zeroHeight="1"/>
  <cols>
    <col min="1" max="1" width="4.28515625" style="133" customWidth="1"/>
    <col min="2" max="2" width="39" style="4" customWidth="1"/>
    <col min="3" max="3" width="34.85546875" customWidth="1"/>
    <col min="4" max="4" width="82.7109375" style="4" customWidth="1"/>
    <col min="5" max="5" width="4.140625" style="133" customWidth="1"/>
    <col min="6" max="8" width="8.85546875" hidden="1" customWidth="1"/>
    <col min="9" max="9" width="8.85546875" style="4" hidden="1" customWidth="1"/>
    <col min="10" max="10" width="32" style="4" hidden="1" customWidth="1"/>
    <col min="11" max="11" width="40.140625" style="4" hidden="1" customWidth="1"/>
    <col min="12" max="12" width="106.140625" style="4" hidden="1" customWidth="1"/>
    <col min="13" max="21" width="8.85546875" hidden="1" customWidth="1"/>
    <col min="22" max="22" width="4.140625" style="133" customWidth="1"/>
    <col min="23" max="25" width="8.85546875" hidden="1" customWidth="1"/>
    <col min="26" max="26" width="0" hidden="1" customWidth="1"/>
    <col min="27" max="16384" width="8.85546875" hidden="1"/>
  </cols>
  <sheetData>
    <row r="1" spans="2:21" ht="31.5">
      <c r="B1" s="141" t="s">
        <v>1371</v>
      </c>
      <c r="C1" s="142"/>
      <c r="D1" s="36" t="s">
        <v>198</v>
      </c>
      <c r="F1" s="99"/>
      <c r="G1" t="str">
        <f ca="1">RIGHT(CELL("filename",A1),LEN(CELL("filename",A1))-FIND("]",CELL("filename",A1)))</f>
        <v>Leeswijzer</v>
      </c>
      <c r="U1" s="99"/>
    </row>
    <row r="2" spans="2:21" ht="18.75">
      <c r="B2" s="143" t="s">
        <v>232</v>
      </c>
      <c r="C2" s="144"/>
      <c r="D2" s="37" t="s">
        <v>1</v>
      </c>
      <c r="I2" s="13" t="s">
        <v>1166</v>
      </c>
      <c r="J2" s="766"/>
      <c r="K2" s="766"/>
    </row>
    <row r="3" spans="2:21">
      <c r="B3" s="145"/>
      <c r="C3" s="144"/>
      <c r="D3" s="38" t="s">
        <v>2</v>
      </c>
      <c r="I3" s="13" t="s">
        <v>648</v>
      </c>
      <c r="J3" s="766"/>
      <c r="K3" s="766"/>
    </row>
    <row r="4" spans="2:21" ht="14.45" customHeight="1">
      <c r="B4" s="146"/>
      <c r="C4" s="147"/>
      <c r="D4" s="39" t="s">
        <v>231</v>
      </c>
      <c r="I4" s="4" t="s">
        <v>45</v>
      </c>
      <c r="J4" s="4" t="s">
        <v>649</v>
      </c>
    </row>
    <row r="5" spans="2:21" s="133" customFormat="1" ht="14.45" customHeight="1">
      <c r="B5" s="134"/>
      <c r="C5" s="135"/>
      <c r="D5" s="134"/>
      <c r="H5"/>
      <c r="I5" s="4"/>
      <c r="J5" s="4"/>
      <c r="K5" s="4"/>
      <c r="L5" s="4"/>
    </row>
    <row r="6" spans="2:21" s="133" customFormat="1" ht="14.45" customHeight="1">
      <c r="B6" s="134"/>
      <c r="C6" s="135"/>
      <c r="D6" s="134"/>
      <c r="H6"/>
      <c r="I6" s="4"/>
      <c r="J6" s="4"/>
      <c r="K6" s="4"/>
      <c r="L6" s="4"/>
    </row>
    <row r="7" spans="2:21" ht="23.25">
      <c r="B7" s="148" t="s">
        <v>822</v>
      </c>
      <c r="C7" s="149"/>
      <c r="D7" s="150"/>
      <c r="I7" s="4">
        <v>1</v>
      </c>
      <c r="J7" s="4" t="s">
        <v>1167</v>
      </c>
      <c r="K7" s="4" t="s">
        <v>1169</v>
      </c>
    </row>
    <row r="8" spans="2:21" ht="18" customHeight="1">
      <c r="B8" s="139" t="s">
        <v>0</v>
      </c>
      <c r="C8" s="1000" t="s">
        <v>6</v>
      </c>
      <c r="D8" s="1001"/>
      <c r="K8" s="4" t="s">
        <v>1170</v>
      </c>
    </row>
    <row r="9" spans="2:21" ht="18" customHeight="1">
      <c r="B9" s="139" t="s">
        <v>31</v>
      </c>
      <c r="C9" s="1002" t="s">
        <v>6</v>
      </c>
      <c r="D9" s="1003"/>
      <c r="I9" s="4">
        <v>2</v>
      </c>
      <c r="J9" s="4" t="s">
        <v>33</v>
      </c>
      <c r="K9" s="4" t="s">
        <v>1168</v>
      </c>
    </row>
    <row r="10" spans="2:21" ht="18" customHeight="1">
      <c r="B10" s="139" t="s">
        <v>32</v>
      </c>
      <c r="C10" s="1002" t="s">
        <v>6</v>
      </c>
      <c r="D10" s="1003"/>
      <c r="I10" s="4">
        <v>3</v>
      </c>
      <c r="J10" s="4" t="s">
        <v>33</v>
      </c>
      <c r="K10" s="4" t="s">
        <v>1173</v>
      </c>
    </row>
    <row r="11" spans="2:21" ht="18" customHeight="1">
      <c r="B11" s="140" t="s">
        <v>235</v>
      </c>
      <c r="C11" s="1004" t="s">
        <v>6</v>
      </c>
      <c r="D11" s="1005"/>
      <c r="I11" s="4">
        <v>4</v>
      </c>
      <c r="J11" s="4" t="s">
        <v>33</v>
      </c>
      <c r="K11" s="4" t="s">
        <v>1174</v>
      </c>
    </row>
    <row r="12" spans="2:21" s="133" customFormat="1" ht="14.45" customHeight="1">
      <c r="B12" s="137"/>
      <c r="C12" s="135"/>
      <c r="D12" s="134"/>
      <c r="E12" s="138"/>
      <c r="F12" s="138"/>
      <c r="G12" s="138"/>
      <c r="H12"/>
      <c r="I12" s="4">
        <v>5</v>
      </c>
      <c r="J12" s="4" t="s">
        <v>35</v>
      </c>
      <c r="K12" s="4" t="s">
        <v>1176</v>
      </c>
      <c r="L12" s="4"/>
    </row>
    <row r="13" spans="2:21" ht="23.25">
      <c r="B13" s="148" t="s">
        <v>619</v>
      </c>
      <c r="C13" s="149"/>
      <c r="D13" s="150"/>
      <c r="E13" s="138"/>
      <c r="F13" s="13"/>
      <c r="G13" s="13"/>
      <c r="H13" s="13"/>
      <c r="I13" s="4">
        <v>6</v>
      </c>
      <c r="J13" s="4" t="s">
        <v>35</v>
      </c>
      <c r="K13" s="4" t="s">
        <v>1228</v>
      </c>
    </row>
    <row r="14" spans="2:21" ht="82.35" customHeight="1">
      <c r="B14" s="997" t="s">
        <v>620</v>
      </c>
      <c r="C14" s="998"/>
      <c r="D14" s="999"/>
      <c r="E14" s="138"/>
      <c r="F14" s="13"/>
      <c r="G14" s="13"/>
      <c r="H14" s="13"/>
      <c r="I14" s="4">
        <v>7</v>
      </c>
      <c r="J14" s="4" t="s">
        <v>92</v>
      </c>
      <c r="K14" s="4" t="s">
        <v>1283</v>
      </c>
    </row>
    <row r="15" spans="2:21" s="133" customFormat="1" ht="14.45" customHeight="1">
      <c r="B15" s="137"/>
      <c r="D15" s="137"/>
      <c r="E15" s="138"/>
      <c r="F15" s="138"/>
      <c r="G15" s="138"/>
      <c r="H15" s="13"/>
      <c r="I15" s="4">
        <v>8</v>
      </c>
      <c r="J15" s="4" t="s">
        <v>92</v>
      </c>
      <c r="K15" s="4" t="s">
        <v>645</v>
      </c>
      <c r="L15" s="4"/>
    </row>
    <row r="16" spans="2:21" ht="37.5" customHeight="1">
      <c r="B16" s="1006" t="s">
        <v>1373</v>
      </c>
      <c r="C16" s="1007"/>
      <c r="D16" s="1008"/>
      <c r="E16" s="724"/>
      <c r="F16" s="43"/>
      <c r="G16" s="13"/>
      <c r="H16" s="13"/>
      <c r="I16" s="4">
        <v>9</v>
      </c>
      <c r="J16" s="4" t="s">
        <v>79</v>
      </c>
      <c r="K16" s="4" t="s">
        <v>1286</v>
      </c>
    </row>
    <row r="17" spans="2:12" ht="37.5" customHeight="1">
      <c r="B17" s="991" t="s">
        <v>1374</v>
      </c>
      <c r="C17" s="992"/>
      <c r="D17" s="993"/>
      <c r="E17" s="724"/>
      <c r="F17" s="43"/>
      <c r="G17" s="13"/>
      <c r="H17" s="13"/>
      <c r="I17" s="4">
        <v>10</v>
      </c>
      <c r="J17" s="4" t="s">
        <v>79</v>
      </c>
      <c r="K17" s="4" t="s">
        <v>1290</v>
      </c>
    </row>
    <row r="18" spans="2:12" ht="22.5" customHeight="1">
      <c r="B18" s="1009" t="s">
        <v>1150</v>
      </c>
      <c r="C18" s="1010"/>
      <c r="D18" s="1011"/>
      <c r="E18" s="724"/>
      <c r="F18" s="43"/>
      <c r="G18" s="13"/>
      <c r="H18" s="13"/>
      <c r="I18" s="4">
        <v>11</v>
      </c>
      <c r="J18" s="4" t="s">
        <v>101</v>
      </c>
      <c r="K18" s="4" t="s">
        <v>1294</v>
      </c>
    </row>
    <row r="19" spans="2:12" ht="56.25" customHeight="1">
      <c r="B19" s="991" t="s">
        <v>1372</v>
      </c>
      <c r="C19" s="992"/>
      <c r="D19" s="993"/>
      <c r="E19" s="724"/>
      <c r="F19" s="43"/>
      <c r="G19" s="13"/>
      <c r="H19" s="13"/>
      <c r="I19" s="4">
        <v>12</v>
      </c>
      <c r="J19" s="4" t="s">
        <v>101</v>
      </c>
      <c r="K19" s="4" t="s">
        <v>1295</v>
      </c>
    </row>
    <row r="20" spans="2:12" ht="37.5" customHeight="1">
      <c r="B20" s="994" t="s">
        <v>1091</v>
      </c>
      <c r="C20" s="995"/>
      <c r="D20" s="996"/>
      <c r="E20" s="724"/>
      <c r="F20" s="43"/>
      <c r="G20" s="13"/>
      <c r="H20" s="13"/>
      <c r="K20" s="4" t="s">
        <v>646</v>
      </c>
    </row>
    <row r="21" spans="2:12" s="133" customFormat="1" ht="15.75">
      <c r="B21" s="151"/>
      <c r="D21" s="137"/>
      <c r="E21" s="138"/>
      <c r="F21" s="138"/>
      <c r="G21" s="138"/>
      <c r="H21" s="13"/>
      <c r="I21" s="4"/>
      <c r="J21" s="4"/>
      <c r="K21" s="4" t="s">
        <v>1293</v>
      </c>
      <c r="L21" s="4"/>
    </row>
    <row r="22" spans="2:12">
      <c r="B22" s="137"/>
      <c r="C22" s="137"/>
      <c r="D22" s="137"/>
      <c r="E22" s="138"/>
      <c r="F22" s="13"/>
      <c r="G22" s="13"/>
      <c r="H22" s="13"/>
      <c r="I22" s="4">
        <v>15</v>
      </c>
      <c r="J22" s="4" t="s">
        <v>101</v>
      </c>
      <c r="K22" s="4" t="s">
        <v>1171</v>
      </c>
    </row>
    <row r="23" spans="2:12" ht="26.25" customHeight="1">
      <c r="B23" s="148" t="s">
        <v>821</v>
      </c>
      <c r="C23" s="149"/>
      <c r="D23" s="150"/>
      <c r="E23" s="416"/>
      <c r="F23" s="13"/>
      <c r="G23" s="13"/>
      <c r="H23" s="13"/>
      <c r="K23" s="4" t="s">
        <v>1172</v>
      </c>
    </row>
    <row r="24" spans="2:12" ht="28.5" customHeight="1">
      <c r="B24" s="101" t="s">
        <v>45</v>
      </c>
      <c r="C24" s="41" t="s">
        <v>46</v>
      </c>
      <c r="D24" s="41" t="s">
        <v>3</v>
      </c>
      <c r="E24" s="416"/>
      <c r="F24" s="13"/>
      <c r="G24" s="13"/>
      <c r="H24" s="13"/>
      <c r="I24" s="4">
        <v>16</v>
      </c>
      <c r="J24" s="4" t="s">
        <v>644</v>
      </c>
      <c r="K24" s="4" t="s">
        <v>647</v>
      </c>
    </row>
    <row r="25" spans="2:12" ht="18.75">
      <c r="B25" s="50" t="s">
        <v>203</v>
      </c>
      <c r="C25" s="152" t="s">
        <v>642</v>
      </c>
      <c r="D25" s="153" t="s">
        <v>208</v>
      </c>
      <c r="E25" s="136"/>
      <c r="F25" s="4"/>
      <c r="G25" s="4"/>
      <c r="H25" s="13"/>
    </row>
    <row r="26" spans="2:12" ht="18.75">
      <c r="B26" s="51" t="s">
        <v>204</v>
      </c>
      <c r="C26" s="152" t="s">
        <v>33</v>
      </c>
      <c r="D26" s="153" t="s">
        <v>209</v>
      </c>
      <c r="E26" s="136"/>
      <c r="F26" s="4"/>
      <c r="G26" s="4"/>
      <c r="H26" s="4"/>
    </row>
    <row r="27" spans="2:12" ht="37.5">
      <c r="B27" s="52" t="s">
        <v>205</v>
      </c>
      <c r="C27" s="152" t="s">
        <v>34</v>
      </c>
      <c r="D27" s="154" t="s">
        <v>616</v>
      </c>
      <c r="E27" s="136"/>
      <c r="F27" s="4"/>
      <c r="G27" s="4"/>
      <c r="H27" s="4"/>
    </row>
    <row r="28" spans="2:12" ht="18.75">
      <c r="B28" s="53"/>
      <c r="C28" s="155" t="s">
        <v>200</v>
      </c>
      <c r="D28" s="156" t="s">
        <v>210</v>
      </c>
      <c r="E28" s="136"/>
      <c r="F28" s="4"/>
      <c r="G28" s="4"/>
      <c r="H28" s="4"/>
    </row>
    <row r="29" spans="2:12" ht="18.75">
      <c r="B29" s="53"/>
      <c r="C29" s="155" t="s">
        <v>202</v>
      </c>
      <c r="D29" s="156"/>
      <c r="E29" s="136"/>
      <c r="F29" s="4"/>
      <c r="G29" s="4"/>
      <c r="H29" s="4"/>
    </row>
    <row r="30" spans="2:12" ht="18.75">
      <c r="B30" s="53"/>
      <c r="C30" s="155" t="s">
        <v>201</v>
      </c>
      <c r="D30" s="156"/>
      <c r="E30" s="136"/>
      <c r="F30" s="4"/>
      <c r="G30" s="4"/>
      <c r="H30" s="4"/>
      <c r="J30" s="13" t="s">
        <v>275</v>
      </c>
    </row>
    <row r="31" spans="2:12" ht="37.5">
      <c r="B31" s="54" t="s">
        <v>206</v>
      </c>
      <c r="C31" s="152" t="s">
        <v>36</v>
      </c>
      <c r="D31" s="153" t="s">
        <v>211</v>
      </c>
      <c r="E31" s="136"/>
      <c r="F31" s="4"/>
      <c r="G31" s="4"/>
      <c r="H31" s="4"/>
      <c r="J31" s="4" t="s">
        <v>276</v>
      </c>
    </row>
    <row r="32" spans="2:12" ht="30">
      <c r="B32" s="55"/>
      <c r="C32" s="157" t="s">
        <v>37</v>
      </c>
      <c r="D32" s="153" t="s">
        <v>212</v>
      </c>
      <c r="E32" s="136"/>
      <c r="F32" s="4"/>
      <c r="G32" s="4"/>
      <c r="H32" s="4"/>
      <c r="J32" s="4" t="s">
        <v>277</v>
      </c>
    </row>
    <row r="33" spans="2:12" ht="18.75">
      <c r="B33" s="55"/>
      <c r="C33" s="157" t="s">
        <v>38</v>
      </c>
      <c r="D33" s="158"/>
      <c r="E33" s="136"/>
      <c r="F33" s="4"/>
      <c r="G33" s="4"/>
      <c r="H33" s="4"/>
      <c r="J33" s="4" t="s">
        <v>278</v>
      </c>
    </row>
    <row r="34" spans="2:12" ht="18.75">
      <c r="B34" s="55"/>
      <c r="C34" s="157" t="s">
        <v>39</v>
      </c>
      <c r="D34" s="159"/>
      <c r="E34" s="136"/>
      <c r="F34" s="4"/>
      <c r="G34" s="4"/>
      <c r="H34" s="4"/>
      <c r="J34" s="4" t="s">
        <v>279</v>
      </c>
    </row>
    <row r="35" spans="2:12" ht="39">
      <c r="B35" s="56" t="s">
        <v>233</v>
      </c>
      <c r="C35" s="152" t="s">
        <v>40</v>
      </c>
      <c r="D35" s="158" t="s">
        <v>617</v>
      </c>
      <c r="E35" s="136"/>
      <c r="F35" s="4"/>
      <c r="G35" s="4"/>
      <c r="H35" s="4"/>
      <c r="J35" s="4" t="s">
        <v>643</v>
      </c>
    </row>
    <row r="36" spans="2:12" ht="33">
      <c r="B36" s="57"/>
      <c r="C36" s="155" t="s">
        <v>41</v>
      </c>
      <c r="D36" s="153" t="s">
        <v>213</v>
      </c>
      <c r="E36" s="136"/>
      <c r="F36" s="4"/>
      <c r="G36" s="4"/>
      <c r="H36" s="4"/>
      <c r="J36" s="4" t="s">
        <v>280</v>
      </c>
    </row>
    <row r="37" spans="2:12" ht="18.75">
      <c r="B37" s="57"/>
      <c r="C37" s="155" t="s">
        <v>42</v>
      </c>
      <c r="D37" s="158"/>
      <c r="E37" s="136"/>
      <c r="F37" s="4"/>
      <c r="G37" s="4"/>
      <c r="H37" s="4"/>
      <c r="J37" s="4" t="s">
        <v>286</v>
      </c>
    </row>
    <row r="38" spans="2:12" ht="18.75">
      <c r="B38" s="57"/>
      <c r="C38" s="155" t="s">
        <v>43</v>
      </c>
      <c r="D38" s="158"/>
      <c r="E38" s="136"/>
      <c r="F38" s="4"/>
      <c r="G38" s="4"/>
      <c r="H38" s="4"/>
      <c r="J38" s="4" t="s">
        <v>287</v>
      </c>
    </row>
    <row r="39" spans="2:12" ht="39">
      <c r="B39" s="58" t="s">
        <v>234</v>
      </c>
      <c r="C39" s="160" t="s">
        <v>47</v>
      </c>
      <c r="D39" s="161" t="s">
        <v>618</v>
      </c>
      <c r="E39" s="136"/>
      <c r="F39" s="4"/>
      <c r="G39" s="4"/>
      <c r="H39" s="4"/>
    </row>
    <row r="40" spans="2:12" ht="37.5">
      <c r="B40" s="59" t="s">
        <v>207</v>
      </c>
      <c r="C40" s="162" t="s">
        <v>44</v>
      </c>
      <c r="D40" s="159" t="s">
        <v>196</v>
      </c>
      <c r="E40" s="136"/>
      <c r="F40" s="4"/>
      <c r="G40" s="4"/>
      <c r="H40" s="4"/>
    </row>
    <row r="41" spans="2:12" s="133" customFormat="1">
      <c r="B41" s="137"/>
      <c r="C41" s="137"/>
      <c r="D41" s="137"/>
      <c r="E41" s="136"/>
      <c r="F41" s="137"/>
      <c r="G41" s="137"/>
      <c r="H41" s="137"/>
      <c r="I41" s="137"/>
      <c r="J41" s="137"/>
      <c r="K41" s="137"/>
      <c r="L41" s="137"/>
    </row>
    <row r="42" spans="2:12" hidden="1">
      <c r="C42" s="4"/>
      <c r="E42" s="136"/>
      <c r="F42" s="4"/>
      <c r="G42" s="4"/>
      <c r="H42" s="4"/>
    </row>
    <row r="43" spans="2:12" hidden="1">
      <c r="C43" s="4"/>
      <c r="E43" s="137"/>
      <c r="F43" s="4"/>
      <c r="G43" s="4"/>
      <c r="H43" s="4"/>
    </row>
    <row r="44" spans="2:12" hidden="1">
      <c r="E44" s="137"/>
      <c r="F44" s="4"/>
      <c r="G44" s="4"/>
      <c r="H44" s="4"/>
    </row>
    <row r="45" spans="2:12" hidden="1">
      <c r="E45" s="137"/>
      <c r="F45" s="4"/>
      <c r="G45" s="4"/>
      <c r="H45" s="4"/>
    </row>
    <row r="46" spans="2:12" hidden="1">
      <c r="E46" s="137"/>
      <c r="F46" s="4"/>
      <c r="G46" s="4"/>
      <c r="H46" s="4"/>
    </row>
    <row r="47" spans="2:12" hidden="1">
      <c r="E47" s="137"/>
      <c r="F47" s="4"/>
      <c r="G47" s="4"/>
      <c r="H47" s="4"/>
    </row>
  </sheetData>
  <sheetProtection algorithmName="SHA-512" hashValue="UHc+ZWBDI8ndn2iHxvauW9i321UJ/zUrMWKySuFvfc2Z8jApRg0bhVF7LiLROC/w3iBy4LSb4KB1KJT7XVPwyQ==" saltValue="GHqesGYiAjTzu4M3GK90dw==" spinCount="100000" sheet="1" objects="1" scenarios="1"/>
  <mergeCells count="10">
    <mergeCell ref="B17:D17"/>
    <mergeCell ref="B19:D19"/>
    <mergeCell ref="B20:D20"/>
    <mergeCell ref="B14:D14"/>
    <mergeCell ref="C8:D8"/>
    <mergeCell ref="C9:D9"/>
    <mergeCell ref="C10:D10"/>
    <mergeCell ref="C11:D11"/>
    <mergeCell ref="B16:D16"/>
    <mergeCell ref="B18:D18"/>
  </mergeCells>
  <hyperlinks>
    <hyperlink ref="C25" location="'S1 NIKI-producten'!A1" display="S1 NIKI-producten" xr:uid="{5C78FE8A-3DA6-4A2A-B374-D1FAF49CA913}"/>
    <hyperlink ref="C26" location="'S2 Def Referentie'!A1" display="S2 Def Referentie" xr:uid="{C836D705-55B8-447F-AF91-949697455D2E}"/>
    <hyperlink ref="C27" location="'S3 Grenzen NIKI'!A1" display="S3 Grenzen NIKI" xr:uid="{EB06185B-ACB7-4920-BFE8-1C1D9919AB57}"/>
    <hyperlink ref="C28" location="'S3 Grenzen Ref 1'!A1" display="S3 Grenzen Ref" xr:uid="{9007343D-E53B-4819-B8A6-95D0F538FCB6}"/>
    <hyperlink ref="C31" location="'S4 MEB NIKI'!A1" display="S4 MEB NIKI" xr:uid="{FF557DEF-6203-47C1-B6BC-B6398A09125A}"/>
    <hyperlink ref="C32" location="'S4 MEB Ref 1'!A1" display="S4 MEB Ref 1" xr:uid="{FBA1EB6A-8330-4E90-A7A4-163A466484CB}"/>
    <hyperlink ref="C35" location="'S5 Emissiefactoren NIKI'!A1" display="S5 Emissiefactoren NIKI" xr:uid="{42EA1DD7-34E2-4CB0-B0F3-BAA66C4F79D5}"/>
    <hyperlink ref="C36" location="'S5 Emissiefactoren Ref 1'!A1" display="S5 Emissiefactoren Ref 1" xr:uid="{F5069376-416B-41C2-A73E-842BAA1D54F5}"/>
    <hyperlink ref="C39" location="'S6 Berekening Emissiereductie'!A1" display="S6 Emissiereductie" xr:uid="{68B774B2-90F5-4DAC-8B8F-3E27755C488B}"/>
    <hyperlink ref="C40" location="'S7 Neveneffecten'!A1" display="S7 Neveneffecten" xr:uid="{5F1CBC9F-30CB-4C88-A18D-6667302DAF9C}"/>
    <hyperlink ref="C29" location="'S3 Grenzen Ref 2'!A1" display="S3 Grenzen Ref 2" xr:uid="{FA59A201-6974-4524-AC12-19ECEFA42963}"/>
    <hyperlink ref="C30" location="'S3 Grenzen Ref 3'!A1" display="S3 Grenzen Ref 3" xr:uid="{F812EC6A-72ED-48B1-872F-BB7A8BD0435E}"/>
    <hyperlink ref="C33" location="'S4 MEB Ref 2'!A1" display="S4 MEB Ref 2" xr:uid="{75B6C8BD-F80A-4B0C-ADD4-13F41912689E}"/>
    <hyperlink ref="C34" location="'S4 MEB Ref 3'!A1" display="S4 MEB Ref 3" xr:uid="{C91B30FA-292B-4712-8621-C6E407E34D50}"/>
    <hyperlink ref="C37" location="'S5 Emissiefactoren Ref 2'!A1" display="S5 Emissiefactoren Ref 2" xr:uid="{28C2AC86-79F3-4A50-945D-7F84D2674E95}"/>
    <hyperlink ref="C38" location="'S5 Emissiefactoren Ref 3'!A1" display="S5 Emissiefactoren Ref 3" xr:uid="{5B6A187C-F6D1-4BD4-A90F-6D6B370737C3}"/>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C9404-CB6F-4168-A2A9-B6C094C4CE7E}">
  <sheetPr>
    <tabColor theme="9" tint="-0.249977111117893"/>
    <pageSetUpPr autoPageBreaks="0"/>
  </sheetPr>
  <dimension ref="A1:O112"/>
  <sheetViews>
    <sheetView topLeftCell="B1" zoomScale="80" zoomScaleNormal="80" workbookViewId="0">
      <selection activeCell="B1" sqref="B1"/>
    </sheetView>
  </sheetViews>
  <sheetFormatPr defaultColWidth="0" defaultRowHeight="15" zeroHeight="1"/>
  <cols>
    <col min="1" max="1" width="1.42578125" hidden="1" customWidth="1"/>
    <col min="2" max="2" width="4.28515625" style="133" customWidth="1"/>
    <col min="3" max="3" width="31.5703125" customWidth="1"/>
    <col min="4" max="4" width="18.42578125" customWidth="1"/>
    <col min="5" max="5" width="45.28515625" customWidth="1"/>
    <col min="6" max="7" width="51.85546875" customWidth="1"/>
    <col min="8" max="8" width="53.140625" customWidth="1"/>
    <col min="9" max="9" width="4.140625" style="133" customWidth="1"/>
    <col min="10" max="10" width="8.85546875" hidden="1" customWidth="1"/>
    <col min="11" max="11" width="10" hidden="1" customWidth="1"/>
    <col min="12" max="12" width="18.7109375" hidden="1" customWidth="1"/>
    <col min="13" max="14" width="8.85546875" hidden="1" customWidth="1"/>
    <col min="15" max="15" width="4.140625" style="133" customWidth="1"/>
    <col min="16" max="16384" width="8.85546875" hidden="1"/>
  </cols>
  <sheetData>
    <row r="1" spans="1:14" ht="28.5">
      <c r="C1" s="170" t="s">
        <v>203</v>
      </c>
      <c r="D1" s="171"/>
      <c r="E1" s="171"/>
      <c r="F1" s="171"/>
      <c r="G1" s="172"/>
      <c r="H1" s="36" t="s">
        <v>198</v>
      </c>
      <c r="J1" s="30"/>
      <c r="K1" s="12" t="s">
        <v>850</v>
      </c>
      <c r="L1" t="str">
        <f ca="1">RIGHT(CELL("filename",C1),LEN(CELL("filename",C1))-FIND("]",CELL("filename",C1)))</f>
        <v>S1 NIKI-producten</v>
      </c>
      <c r="N1" s="30"/>
    </row>
    <row r="2" spans="1:14" ht="18.75">
      <c r="C2" s="173" t="s">
        <v>208</v>
      </c>
      <c r="D2" s="174"/>
      <c r="E2" s="174"/>
      <c r="F2" s="174"/>
      <c r="G2" s="175"/>
      <c r="H2" s="37" t="s">
        <v>1</v>
      </c>
    </row>
    <row r="3" spans="1:14" ht="14.45" customHeight="1">
      <c r="C3" s="176"/>
      <c r="D3" s="177"/>
      <c r="E3" s="177"/>
      <c r="F3" s="177"/>
      <c r="G3" s="178"/>
      <c r="H3" s="38" t="s">
        <v>2</v>
      </c>
    </row>
    <row r="4" spans="1:14" ht="18">
      <c r="A4" s="13" t="s">
        <v>30</v>
      </c>
      <c r="B4" s="138"/>
      <c r="C4" s="179"/>
      <c r="D4" s="180"/>
      <c r="E4" s="180"/>
      <c r="F4" s="180"/>
      <c r="G4" s="181"/>
      <c r="H4" s="39" t="s">
        <v>231</v>
      </c>
    </row>
    <row r="5" spans="1:14" s="133" customFormat="1">
      <c r="A5" s="138"/>
      <c r="B5" s="138"/>
      <c r="D5" s="163"/>
      <c r="E5" s="163"/>
      <c r="F5" s="163"/>
      <c r="G5" s="163"/>
      <c r="H5" s="163"/>
      <c r="I5" s="134"/>
    </row>
    <row r="6" spans="1:14" ht="22.5" customHeight="1">
      <c r="A6" s="9"/>
      <c r="B6" s="134"/>
      <c r="C6" s="182" t="s">
        <v>1092</v>
      </c>
      <c r="D6" s="183"/>
      <c r="E6" s="183"/>
      <c r="F6" s="183"/>
      <c r="G6" s="183"/>
      <c r="H6" s="184"/>
      <c r="I6" s="138"/>
    </row>
    <row r="7" spans="1:14" ht="22.5" customHeight="1">
      <c r="A7" s="9"/>
      <c r="B7" s="134"/>
      <c r="C7" s="185" t="s">
        <v>1159</v>
      </c>
      <c r="D7" s="696"/>
      <c r="E7" s="696"/>
      <c r="F7" s="696"/>
      <c r="G7" s="696"/>
      <c r="H7" s="186"/>
      <c r="I7" s="138"/>
    </row>
    <row r="8" spans="1:14" ht="22.5" customHeight="1">
      <c r="A8" s="9"/>
      <c r="B8" s="134"/>
      <c r="C8" s="185" t="s">
        <v>1093</v>
      </c>
      <c r="D8" s="696"/>
      <c r="E8" s="696"/>
      <c r="F8" s="696"/>
      <c r="G8" s="696"/>
      <c r="H8" s="186"/>
      <c r="I8" s="138"/>
    </row>
    <row r="9" spans="1:14" ht="22.5" customHeight="1">
      <c r="A9" s="9"/>
      <c r="B9" s="134"/>
      <c r="C9" s="185" t="s">
        <v>1094</v>
      </c>
      <c r="D9" s="697"/>
      <c r="E9" s="697"/>
      <c r="F9" s="697"/>
      <c r="G9" s="697"/>
      <c r="H9" s="187"/>
      <c r="I9" s="163"/>
    </row>
    <row r="10" spans="1:14" ht="19.5" customHeight="1">
      <c r="A10" s="9"/>
      <c r="B10" s="134"/>
      <c r="C10" s="185" t="s">
        <v>1095</v>
      </c>
      <c r="D10" s="74"/>
      <c r="E10" s="74"/>
      <c r="F10" s="74"/>
      <c r="G10" s="74"/>
      <c r="H10" s="698"/>
      <c r="I10" s="163"/>
    </row>
    <row r="11" spans="1:14" ht="37.5" customHeight="1">
      <c r="A11" s="9"/>
      <c r="B11" s="134"/>
      <c r="C11" s="1014" t="s">
        <v>1096</v>
      </c>
      <c r="D11" s="1015"/>
      <c r="E11" s="1015"/>
      <c r="F11" s="1015"/>
      <c r="G11" s="1015"/>
      <c r="H11" s="1016"/>
      <c r="I11" s="699"/>
      <c r="J11" s="697"/>
      <c r="K11" s="697"/>
      <c r="L11" s="697"/>
      <c r="M11" s="697"/>
    </row>
    <row r="12" spans="1:14" ht="19.5" customHeight="1">
      <c r="A12" s="9"/>
      <c r="B12" s="134"/>
      <c r="C12" s="188" t="s">
        <v>1097</v>
      </c>
      <c r="D12" s="189"/>
      <c r="E12" s="189"/>
      <c r="F12" s="189"/>
      <c r="G12" s="189"/>
      <c r="H12" s="190"/>
      <c r="I12" s="163"/>
    </row>
    <row r="13" spans="1:14" ht="19.5" hidden="1" customHeight="1">
      <c r="A13" s="9"/>
      <c r="B13" s="134"/>
      <c r="C13" s="74"/>
      <c r="D13" s="74"/>
      <c r="E13" s="74"/>
      <c r="F13" s="74"/>
      <c r="G13" s="74"/>
      <c r="H13" s="74"/>
      <c r="I13" s="163"/>
    </row>
    <row r="14" spans="1:14" ht="19.5" hidden="1" customHeight="1">
      <c r="A14" s="9"/>
      <c r="B14" s="134"/>
      <c r="C14" s="74"/>
      <c r="D14" s="74"/>
      <c r="E14" s="74"/>
      <c r="F14" s="74"/>
      <c r="G14" s="74"/>
      <c r="H14" s="74"/>
      <c r="I14" s="163"/>
    </row>
    <row r="15" spans="1:14" ht="19.5" hidden="1" customHeight="1">
      <c r="A15" s="9"/>
      <c r="B15" s="134"/>
      <c r="C15" s="74"/>
      <c r="D15" s="74"/>
      <c r="E15" s="74"/>
      <c r="F15" s="74"/>
      <c r="G15" s="74"/>
      <c r="H15" s="74"/>
      <c r="I15" s="163"/>
    </row>
    <row r="16" spans="1:14" ht="19.5" hidden="1" customHeight="1">
      <c r="A16" s="9"/>
      <c r="B16" s="134"/>
      <c r="C16" s="74"/>
      <c r="D16" s="74"/>
      <c r="E16" s="74"/>
      <c r="F16" s="74"/>
      <c r="G16" s="74"/>
      <c r="H16" s="74"/>
      <c r="I16" s="163"/>
    </row>
    <row r="17" spans="1:13" ht="19.5" hidden="1" customHeight="1">
      <c r="A17" s="9"/>
      <c r="B17" s="134"/>
      <c r="C17" s="74"/>
      <c r="D17" s="74"/>
      <c r="E17" s="74"/>
      <c r="F17" s="74"/>
      <c r="G17" s="74"/>
      <c r="H17" s="74"/>
      <c r="I17" s="163"/>
    </row>
    <row r="18" spans="1:13" ht="19.5" hidden="1" customHeight="1">
      <c r="A18" s="9"/>
      <c r="B18" s="134"/>
      <c r="C18" s="74"/>
      <c r="D18" s="74"/>
      <c r="E18" s="74"/>
      <c r="F18" s="74"/>
      <c r="G18" s="74"/>
      <c r="H18" s="74"/>
      <c r="I18" s="163"/>
    </row>
    <row r="19" spans="1:13" ht="19.5" hidden="1" customHeight="1">
      <c r="A19" s="9"/>
      <c r="B19" s="134"/>
      <c r="C19" s="74"/>
      <c r="D19" s="74"/>
      <c r="E19" s="74"/>
      <c r="F19" s="74"/>
      <c r="G19" s="74"/>
      <c r="H19" s="74"/>
      <c r="I19" s="163"/>
    </row>
    <row r="20" spans="1:13" ht="19.5" hidden="1" customHeight="1">
      <c r="A20" s="9"/>
      <c r="B20" s="134"/>
      <c r="C20" s="74"/>
      <c r="D20" s="74"/>
      <c r="E20" s="74"/>
      <c r="F20" s="74"/>
      <c r="G20" s="74"/>
      <c r="H20" s="74"/>
      <c r="I20" s="163"/>
    </row>
    <row r="21" spans="1:13" ht="19.5" hidden="1" customHeight="1">
      <c r="A21" s="9"/>
      <c r="B21" s="134"/>
      <c r="C21" s="74"/>
      <c r="D21" s="74"/>
      <c r="E21" s="74"/>
      <c r="F21" s="74"/>
      <c r="G21" s="74"/>
      <c r="H21" s="74"/>
      <c r="I21" s="163"/>
    </row>
    <row r="22" spans="1:13" hidden="1">
      <c r="A22" s="9"/>
      <c r="B22" s="134"/>
      <c r="D22" s="9"/>
      <c r="E22" s="9"/>
      <c r="F22" s="9"/>
      <c r="G22" s="9"/>
      <c r="H22" s="9"/>
      <c r="I22" s="134"/>
    </row>
    <row r="23" spans="1:13" s="133" customFormat="1"/>
    <row r="24" spans="1:13" ht="39.75" customHeight="1">
      <c r="C24" s="191" t="s">
        <v>7</v>
      </c>
      <c r="D24" s="194" t="s">
        <v>934</v>
      </c>
      <c r="E24" s="194" t="s">
        <v>48</v>
      </c>
      <c r="F24" s="194" t="s">
        <v>8</v>
      </c>
      <c r="G24" s="169" t="s">
        <v>937</v>
      </c>
      <c r="H24" s="169" t="s">
        <v>197</v>
      </c>
      <c r="I24" s="663"/>
      <c r="J24" s="3"/>
      <c r="K24" s="3"/>
      <c r="L24" s="3"/>
      <c r="M24" s="3"/>
    </row>
    <row r="25" spans="1:13" ht="14.1" customHeight="1">
      <c r="C25" s="192" t="s">
        <v>595</v>
      </c>
      <c r="D25" s="771" t="s">
        <v>6</v>
      </c>
      <c r="E25" s="772" t="s">
        <v>6</v>
      </c>
      <c r="F25" s="773" t="s">
        <v>6</v>
      </c>
      <c r="G25" s="774" t="s">
        <v>6</v>
      </c>
      <c r="H25" s="775" t="s">
        <v>6</v>
      </c>
      <c r="J25" s="7"/>
      <c r="K25" s="7"/>
      <c r="L25" s="7"/>
      <c r="M25" s="7"/>
    </row>
    <row r="26" spans="1:13" ht="14.45" customHeight="1">
      <c r="C26" s="37" t="s">
        <v>596</v>
      </c>
      <c r="D26" s="776" t="s">
        <v>6</v>
      </c>
      <c r="E26" s="777" t="s">
        <v>6</v>
      </c>
      <c r="F26" s="778" t="s">
        <v>6</v>
      </c>
      <c r="G26" s="779" t="s">
        <v>6</v>
      </c>
      <c r="H26" s="780" t="s">
        <v>6</v>
      </c>
      <c r="J26" s="7"/>
      <c r="K26" s="7"/>
      <c r="L26" s="7"/>
      <c r="M26" s="7"/>
    </row>
    <row r="27" spans="1:13" ht="14.1" customHeight="1">
      <c r="C27" s="37" t="s">
        <v>597</v>
      </c>
      <c r="D27" s="776" t="s">
        <v>6</v>
      </c>
      <c r="E27" s="777" t="s">
        <v>6</v>
      </c>
      <c r="F27" s="778" t="s">
        <v>6</v>
      </c>
      <c r="G27" s="779" t="s">
        <v>6</v>
      </c>
      <c r="H27" s="780" t="s">
        <v>6</v>
      </c>
      <c r="J27" s="7"/>
      <c r="K27" s="7"/>
      <c r="L27" s="7"/>
      <c r="M27" s="7"/>
    </row>
    <row r="28" spans="1:13">
      <c r="C28" s="37" t="s">
        <v>598</v>
      </c>
      <c r="D28" s="776" t="s">
        <v>6</v>
      </c>
      <c r="E28" s="777" t="s">
        <v>6</v>
      </c>
      <c r="F28" s="778" t="s">
        <v>6</v>
      </c>
      <c r="G28" s="779" t="s">
        <v>6</v>
      </c>
      <c r="H28" s="780" t="s">
        <v>6</v>
      </c>
      <c r="J28" s="7"/>
      <c r="K28" s="7"/>
      <c r="L28" s="7"/>
      <c r="M28" s="7"/>
    </row>
    <row r="29" spans="1:13">
      <c r="C29" s="37" t="s">
        <v>599</v>
      </c>
      <c r="D29" s="776" t="s">
        <v>6</v>
      </c>
      <c r="E29" s="777" t="s">
        <v>6</v>
      </c>
      <c r="F29" s="778" t="s">
        <v>6</v>
      </c>
      <c r="G29" s="779" t="s">
        <v>6</v>
      </c>
      <c r="H29" s="780" t="s">
        <v>6</v>
      </c>
      <c r="J29" s="7"/>
      <c r="K29" s="7"/>
      <c r="L29" s="7"/>
      <c r="M29" s="7"/>
    </row>
    <row r="30" spans="1:13">
      <c r="C30" s="37" t="s">
        <v>600</v>
      </c>
      <c r="D30" s="776" t="s">
        <v>6</v>
      </c>
      <c r="E30" s="777" t="s">
        <v>6</v>
      </c>
      <c r="F30" s="778" t="s">
        <v>6</v>
      </c>
      <c r="G30" s="779" t="s">
        <v>6</v>
      </c>
      <c r="H30" s="780" t="s">
        <v>6</v>
      </c>
      <c r="J30" s="7"/>
      <c r="K30" s="7"/>
      <c r="L30" s="7"/>
      <c r="M30" s="7"/>
    </row>
    <row r="31" spans="1:13">
      <c r="C31" s="37" t="s">
        <v>601</v>
      </c>
      <c r="D31" s="776" t="s">
        <v>6</v>
      </c>
      <c r="E31" s="777" t="s">
        <v>6</v>
      </c>
      <c r="F31" s="778" t="s">
        <v>6</v>
      </c>
      <c r="G31" s="779" t="s">
        <v>6</v>
      </c>
      <c r="H31" s="780" t="s">
        <v>6</v>
      </c>
      <c r="J31" s="7"/>
      <c r="K31" s="7"/>
      <c r="L31" s="7"/>
      <c r="M31" s="7"/>
    </row>
    <row r="32" spans="1:13">
      <c r="C32" s="37" t="s">
        <v>602</v>
      </c>
      <c r="D32" s="776" t="s">
        <v>6</v>
      </c>
      <c r="E32" s="777" t="s">
        <v>6</v>
      </c>
      <c r="F32" s="778" t="s">
        <v>6</v>
      </c>
      <c r="G32" s="779" t="s">
        <v>6</v>
      </c>
      <c r="H32" s="780" t="s">
        <v>6</v>
      </c>
      <c r="J32" s="7"/>
      <c r="K32" s="7"/>
      <c r="L32" s="7"/>
      <c r="M32" s="7"/>
    </row>
    <row r="33" spans="3:13">
      <c r="C33" s="37" t="s">
        <v>603</v>
      </c>
      <c r="D33" s="776" t="s">
        <v>6</v>
      </c>
      <c r="E33" s="777" t="s">
        <v>6</v>
      </c>
      <c r="F33" s="778" t="s">
        <v>6</v>
      </c>
      <c r="G33" s="779" t="s">
        <v>6</v>
      </c>
      <c r="H33" s="780" t="s">
        <v>6</v>
      </c>
      <c r="J33" s="7"/>
      <c r="K33" s="7"/>
      <c r="L33" s="7"/>
      <c r="M33" s="7"/>
    </row>
    <row r="34" spans="3:13">
      <c r="C34" s="37" t="s">
        <v>604</v>
      </c>
      <c r="D34" s="776" t="s">
        <v>6</v>
      </c>
      <c r="E34" s="777" t="s">
        <v>6</v>
      </c>
      <c r="F34" s="778" t="s">
        <v>6</v>
      </c>
      <c r="G34" s="779" t="s">
        <v>6</v>
      </c>
      <c r="H34" s="780" t="s">
        <v>6</v>
      </c>
      <c r="J34" s="7"/>
      <c r="K34" s="7"/>
      <c r="L34" s="7"/>
      <c r="M34" s="7"/>
    </row>
    <row r="35" spans="3:13">
      <c r="C35" s="192" t="s">
        <v>605</v>
      </c>
      <c r="D35" s="781" t="s">
        <v>6</v>
      </c>
      <c r="E35" s="772" t="s">
        <v>6</v>
      </c>
      <c r="F35" s="773" t="s">
        <v>6</v>
      </c>
      <c r="G35" s="774" t="s">
        <v>6</v>
      </c>
      <c r="H35" s="775" t="s">
        <v>6</v>
      </c>
      <c r="J35" s="7"/>
      <c r="K35" s="7"/>
      <c r="L35" s="7"/>
      <c r="M35" s="7"/>
    </row>
    <row r="36" spans="3:13">
      <c r="C36" s="37" t="s">
        <v>606</v>
      </c>
      <c r="D36" s="776" t="s">
        <v>6</v>
      </c>
      <c r="E36" s="777" t="s">
        <v>6</v>
      </c>
      <c r="F36" s="778" t="s">
        <v>6</v>
      </c>
      <c r="G36" s="779" t="s">
        <v>6</v>
      </c>
      <c r="H36" s="780" t="s">
        <v>6</v>
      </c>
      <c r="J36" s="7"/>
      <c r="K36" s="7"/>
      <c r="L36" s="7"/>
      <c r="M36" s="7"/>
    </row>
    <row r="37" spans="3:13">
      <c r="C37" s="37" t="s">
        <v>607</v>
      </c>
      <c r="D37" s="776" t="s">
        <v>6</v>
      </c>
      <c r="E37" s="777" t="s">
        <v>6</v>
      </c>
      <c r="F37" s="778" t="s">
        <v>6</v>
      </c>
      <c r="G37" s="779" t="s">
        <v>6</v>
      </c>
      <c r="H37" s="780" t="s">
        <v>6</v>
      </c>
      <c r="J37" s="7"/>
      <c r="K37" s="7"/>
      <c r="L37" s="7"/>
      <c r="M37" s="7"/>
    </row>
    <row r="38" spans="3:13">
      <c r="C38" s="37" t="s">
        <v>928</v>
      </c>
      <c r="D38" s="776" t="s">
        <v>6</v>
      </c>
      <c r="E38" s="777" t="s">
        <v>6</v>
      </c>
      <c r="F38" s="778" t="s">
        <v>6</v>
      </c>
      <c r="G38" s="779" t="s">
        <v>6</v>
      </c>
      <c r="H38" s="780" t="s">
        <v>6</v>
      </c>
      <c r="J38" s="7"/>
      <c r="K38" s="7"/>
      <c r="L38" s="7"/>
      <c r="M38" s="7"/>
    </row>
    <row r="39" spans="3:13">
      <c r="C39" s="193" t="s">
        <v>929</v>
      </c>
      <c r="D39" s="782" t="s">
        <v>6</v>
      </c>
      <c r="E39" s="783" t="s">
        <v>6</v>
      </c>
      <c r="F39" s="784" t="s">
        <v>6</v>
      </c>
      <c r="G39" s="785" t="s">
        <v>6</v>
      </c>
      <c r="H39" s="786" t="s">
        <v>6</v>
      </c>
      <c r="J39" s="7"/>
      <c r="K39" s="7"/>
      <c r="L39" s="7"/>
      <c r="M39" s="7"/>
    </row>
    <row r="40" spans="3:13">
      <c r="C40" s="192" t="s">
        <v>608</v>
      </c>
      <c r="D40" s="781" t="s">
        <v>6</v>
      </c>
      <c r="E40" s="451" t="s">
        <v>6</v>
      </c>
      <c r="F40" s="803" t="s">
        <v>5</v>
      </c>
      <c r="G40" s="774" t="s">
        <v>6</v>
      </c>
      <c r="H40" s="775" t="s">
        <v>6</v>
      </c>
      <c r="J40" s="7"/>
      <c r="K40" s="7"/>
      <c r="L40" s="7"/>
      <c r="M40" s="7"/>
    </row>
    <row r="41" spans="3:13">
      <c r="C41" s="37" t="s">
        <v>609</v>
      </c>
      <c r="D41" s="776" t="s">
        <v>6</v>
      </c>
      <c r="E41" s="452" t="s">
        <v>6</v>
      </c>
      <c r="F41" s="804" t="s">
        <v>5</v>
      </c>
      <c r="G41" s="779" t="s">
        <v>6</v>
      </c>
      <c r="H41" s="780" t="s">
        <v>6</v>
      </c>
      <c r="J41" s="7"/>
      <c r="K41" s="7"/>
      <c r="L41" s="7"/>
      <c r="M41" s="7"/>
    </row>
    <row r="42" spans="3:13">
      <c r="C42" s="37" t="s">
        <v>610</v>
      </c>
      <c r="D42" s="776" t="s">
        <v>6</v>
      </c>
      <c r="E42" s="452" t="s">
        <v>6</v>
      </c>
      <c r="F42" s="804" t="s">
        <v>5</v>
      </c>
      <c r="G42" s="779" t="s">
        <v>6</v>
      </c>
      <c r="H42" s="780" t="s">
        <v>6</v>
      </c>
      <c r="J42" s="7"/>
      <c r="K42" s="7"/>
      <c r="L42" s="7"/>
      <c r="M42" s="7"/>
    </row>
    <row r="43" spans="3:13">
      <c r="C43" s="37" t="s">
        <v>930</v>
      </c>
      <c r="D43" s="776" t="s">
        <v>6</v>
      </c>
      <c r="E43" s="452" t="s">
        <v>6</v>
      </c>
      <c r="F43" s="804" t="s">
        <v>5</v>
      </c>
      <c r="G43" s="779" t="s">
        <v>6</v>
      </c>
      <c r="H43" s="780" t="s">
        <v>6</v>
      </c>
      <c r="J43" s="7"/>
      <c r="K43" s="7"/>
      <c r="L43" s="7"/>
      <c r="M43" s="7"/>
    </row>
    <row r="44" spans="3:13">
      <c r="C44" s="193" t="s">
        <v>931</v>
      </c>
      <c r="D44" s="782" t="s">
        <v>6</v>
      </c>
      <c r="E44" s="453" t="s">
        <v>6</v>
      </c>
      <c r="F44" s="805" t="s">
        <v>5</v>
      </c>
      <c r="G44" s="785" t="s">
        <v>6</v>
      </c>
      <c r="H44" s="786" t="s">
        <v>6</v>
      </c>
      <c r="J44" s="7"/>
      <c r="K44" s="7"/>
      <c r="L44" s="7"/>
      <c r="M44" s="7"/>
    </row>
    <row r="45" spans="3:13">
      <c r="C45" s="37" t="s">
        <v>611</v>
      </c>
      <c r="D45" s="776" t="s">
        <v>6</v>
      </c>
      <c r="E45" s="772" t="s">
        <v>6</v>
      </c>
      <c r="F45" s="778" t="s">
        <v>6</v>
      </c>
      <c r="G45" s="779" t="s">
        <v>6</v>
      </c>
      <c r="H45" s="780" t="s">
        <v>6</v>
      </c>
      <c r="J45" s="7"/>
      <c r="K45" s="7"/>
      <c r="L45" s="7"/>
      <c r="M45" s="7"/>
    </row>
    <row r="46" spans="3:13">
      <c r="C46" s="37" t="s">
        <v>612</v>
      </c>
      <c r="D46" s="776" t="s">
        <v>6</v>
      </c>
      <c r="E46" s="777" t="s">
        <v>6</v>
      </c>
      <c r="F46" s="778" t="s">
        <v>6</v>
      </c>
      <c r="G46" s="779" t="s">
        <v>6</v>
      </c>
      <c r="H46" s="780" t="s">
        <v>6</v>
      </c>
      <c r="J46" s="7"/>
      <c r="K46" s="7"/>
      <c r="L46" s="7"/>
      <c r="M46" s="7"/>
    </row>
    <row r="47" spans="3:13">
      <c r="C47" s="37" t="s">
        <v>613</v>
      </c>
      <c r="D47" s="776" t="s">
        <v>6</v>
      </c>
      <c r="E47" s="777" t="s">
        <v>6</v>
      </c>
      <c r="F47" s="778" t="s">
        <v>6</v>
      </c>
      <c r="G47" s="779" t="s">
        <v>6</v>
      </c>
      <c r="H47" s="780" t="s">
        <v>6</v>
      </c>
      <c r="J47" s="7"/>
      <c r="K47" s="7"/>
      <c r="L47" s="7"/>
      <c r="M47" s="7"/>
    </row>
    <row r="48" spans="3:13">
      <c r="C48" s="37" t="s">
        <v>932</v>
      </c>
      <c r="D48" s="776" t="s">
        <v>6</v>
      </c>
      <c r="E48" s="777" t="s">
        <v>6</v>
      </c>
      <c r="F48" s="778" t="s">
        <v>6</v>
      </c>
      <c r="G48" s="779" t="s">
        <v>6</v>
      </c>
      <c r="H48" s="780" t="s">
        <v>6</v>
      </c>
      <c r="J48" s="7"/>
      <c r="K48" s="7"/>
      <c r="L48" s="7"/>
      <c r="M48" s="7"/>
    </row>
    <row r="49" spans="2:15">
      <c r="C49" s="37" t="s">
        <v>933</v>
      </c>
      <c r="D49" s="776" t="s">
        <v>6</v>
      </c>
      <c r="E49" s="783" t="s">
        <v>6</v>
      </c>
      <c r="F49" s="778" t="s">
        <v>6</v>
      </c>
      <c r="G49" s="779" t="s">
        <v>6</v>
      </c>
      <c r="H49" s="780" t="s">
        <v>6</v>
      </c>
      <c r="J49" s="7"/>
      <c r="K49" s="7"/>
      <c r="L49" s="7"/>
      <c r="M49" s="7"/>
    </row>
    <row r="50" spans="2:15">
      <c r="C50" s="695" t="s">
        <v>614</v>
      </c>
      <c r="D50" s="787" t="s">
        <v>6</v>
      </c>
      <c r="E50" s="806" t="s">
        <v>6</v>
      </c>
      <c r="F50" s="807" t="s">
        <v>5</v>
      </c>
      <c r="G50" s="788" t="s">
        <v>6</v>
      </c>
      <c r="H50" s="770" t="s">
        <v>6</v>
      </c>
      <c r="J50" s="7"/>
      <c r="K50" s="7"/>
      <c r="L50" s="7"/>
      <c r="M50" s="7"/>
    </row>
    <row r="51" spans="2:15" s="133" customFormat="1"/>
    <row r="52" spans="2:15" ht="23.25">
      <c r="C52" s="148" t="s">
        <v>9</v>
      </c>
      <c r="D52" s="149"/>
      <c r="E52" s="149"/>
      <c r="F52" s="149"/>
      <c r="G52" s="149"/>
      <c r="H52" s="150"/>
    </row>
    <row r="53" spans="2:15" ht="132.6" customHeight="1">
      <c r="C53" s="997" t="s">
        <v>1076</v>
      </c>
      <c r="D53" s="1012"/>
      <c r="E53" s="1012"/>
      <c r="F53" s="1012"/>
      <c r="G53" s="1012"/>
      <c r="H53" s="1013"/>
    </row>
    <row r="54" spans="2:15" s="133" customFormat="1"/>
    <row r="55" spans="2:15" s="4" customFormat="1" ht="15" customHeight="1">
      <c r="B55" s="137"/>
      <c r="C55" s="164" t="s">
        <v>226</v>
      </c>
      <c r="D55" s="165"/>
      <c r="E55" s="165"/>
      <c r="F55" s="165"/>
      <c r="G55" s="165"/>
      <c r="H55" s="166"/>
      <c r="I55" s="137"/>
      <c r="O55" s="137"/>
    </row>
    <row r="56" spans="2:15" s="4" customFormat="1">
      <c r="B56" s="137"/>
      <c r="C56" s="789"/>
      <c r="D56" s="790"/>
      <c r="E56" s="790"/>
      <c r="F56" s="790"/>
      <c r="G56" s="790"/>
      <c r="H56" s="791"/>
      <c r="I56" s="137"/>
      <c r="O56" s="137"/>
    </row>
    <row r="57" spans="2:15" s="4" customFormat="1">
      <c r="B57" s="137"/>
      <c r="C57" s="789"/>
      <c r="D57" s="790"/>
      <c r="E57" s="790"/>
      <c r="F57" s="790"/>
      <c r="G57" s="790"/>
      <c r="H57" s="791"/>
      <c r="I57" s="137"/>
      <c r="O57" s="137"/>
    </row>
    <row r="58" spans="2:15">
      <c r="C58" s="789"/>
      <c r="D58" s="790"/>
      <c r="E58" s="790"/>
      <c r="F58" s="790"/>
      <c r="G58" s="790"/>
      <c r="H58" s="791"/>
    </row>
    <row r="59" spans="2:15">
      <c r="C59" s="789"/>
      <c r="D59" s="790"/>
      <c r="E59" s="790"/>
      <c r="F59" s="790"/>
      <c r="G59" s="790"/>
      <c r="H59" s="791"/>
    </row>
    <row r="60" spans="2:15" s="4" customFormat="1" ht="15" customHeight="1">
      <c r="B60" s="137"/>
      <c r="C60" s="789"/>
      <c r="D60" s="790"/>
      <c r="E60" s="790"/>
      <c r="F60" s="790"/>
      <c r="G60" s="790"/>
      <c r="H60" s="791"/>
      <c r="I60" s="137"/>
      <c r="O60" s="137"/>
    </row>
    <row r="61" spans="2:15" s="4" customFormat="1">
      <c r="B61" s="137"/>
      <c r="C61" s="789"/>
      <c r="D61" s="790"/>
      <c r="E61" s="790"/>
      <c r="F61" s="790"/>
      <c r="G61" s="790"/>
      <c r="H61" s="791"/>
      <c r="I61" s="137"/>
      <c r="O61" s="137"/>
    </row>
    <row r="62" spans="2:15">
      <c r="C62" s="789"/>
      <c r="D62" s="790"/>
      <c r="E62" s="790"/>
      <c r="F62" s="790"/>
      <c r="G62" s="790"/>
      <c r="H62" s="791"/>
    </row>
    <row r="63" spans="2:15">
      <c r="C63" s="789"/>
      <c r="D63" s="790"/>
      <c r="E63" s="790"/>
      <c r="F63" s="790"/>
      <c r="G63" s="790"/>
      <c r="H63" s="791"/>
    </row>
    <row r="64" spans="2:15">
      <c r="C64" s="789"/>
      <c r="D64" s="790"/>
      <c r="E64" s="790"/>
      <c r="F64" s="790"/>
      <c r="G64" s="790"/>
      <c r="H64" s="791"/>
      <c r="I64" s="284"/>
    </row>
    <row r="65" spans="3:9">
      <c r="C65" s="789"/>
      <c r="D65" s="790"/>
      <c r="E65" s="790"/>
      <c r="F65" s="790"/>
      <c r="G65" s="790"/>
      <c r="H65" s="791"/>
      <c r="I65" s="358"/>
    </row>
    <row r="66" spans="3:9">
      <c r="C66" s="789"/>
      <c r="D66" s="790"/>
      <c r="E66" s="790"/>
      <c r="F66" s="790"/>
      <c r="G66" s="790"/>
      <c r="H66" s="791"/>
      <c r="I66" s="358"/>
    </row>
    <row r="67" spans="3:9">
      <c r="C67" s="789"/>
      <c r="D67" s="790"/>
      <c r="E67" s="790"/>
      <c r="F67" s="790"/>
      <c r="G67" s="790"/>
      <c r="H67" s="791"/>
      <c r="I67" s="358"/>
    </row>
    <row r="68" spans="3:9">
      <c r="C68" s="789"/>
      <c r="D68" s="790"/>
      <c r="E68" s="790"/>
      <c r="F68" s="790"/>
      <c r="G68" s="790"/>
      <c r="H68" s="791"/>
      <c r="I68" s="358"/>
    </row>
    <row r="69" spans="3:9">
      <c r="C69" s="789"/>
      <c r="D69" s="790"/>
      <c r="E69" s="790"/>
      <c r="F69" s="790"/>
      <c r="G69" s="790"/>
      <c r="H69" s="791"/>
      <c r="I69" s="358"/>
    </row>
    <row r="70" spans="3:9">
      <c r="C70" s="789"/>
      <c r="D70" s="790"/>
      <c r="E70" s="790"/>
      <c r="F70" s="790"/>
      <c r="G70" s="790"/>
      <c r="H70" s="791"/>
      <c r="I70" s="358"/>
    </row>
    <row r="71" spans="3:9">
      <c r="C71" s="789"/>
      <c r="D71" s="790"/>
      <c r="E71" s="790"/>
      <c r="F71" s="790"/>
      <c r="G71" s="790"/>
      <c r="H71" s="791"/>
    </row>
    <row r="72" spans="3:9">
      <c r="C72" s="789"/>
      <c r="D72" s="790"/>
      <c r="E72" s="790"/>
      <c r="F72" s="790"/>
      <c r="G72" s="790"/>
      <c r="H72" s="791"/>
    </row>
    <row r="73" spans="3:9">
      <c r="C73" s="789"/>
      <c r="D73" s="790"/>
      <c r="E73" s="790"/>
      <c r="F73" s="790"/>
      <c r="G73" s="790"/>
      <c r="H73" s="791"/>
    </row>
    <row r="74" spans="3:9">
      <c r="C74" s="789"/>
      <c r="D74" s="790"/>
      <c r="E74" s="790"/>
      <c r="F74" s="790"/>
      <c r="G74" s="790"/>
      <c r="H74" s="791"/>
    </row>
    <row r="75" spans="3:9">
      <c r="C75" s="789"/>
      <c r="D75" s="790"/>
      <c r="E75" s="790"/>
      <c r="F75" s="790"/>
      <c r="G75" s="790"/>
      <c r="H75" s="791"/>
    </row>
    <row r="76" spans="3:9">
      <c r="C76" s="792"/>
      <c r="D76" s="793"/>
      <c r="E76" s="793"/>
      <c r="F76" s="793"/>
      <c r="G76" s="793"/>
      <c r="H76" s="794"/>
    </row>
    <row r="77" spans="3:9" s="133" customFormat="1"/>
    <row r="78" spans="3:9" hidden="1">
      <c r="I78" s="358"/>
    </row>
    <row r="79" spans="3:9" hidden="1">
      <c r="I79" s="358"/>
    </row>
    <row r="80" spans="3:9" hidden="1">
      <c r="I80" s="358"/>
    </row>
    <row r="81" spans="2:15" hidden="1">
      <c r="I81" s="358"/>
    </row>
    <row r="82" spans="2:15" hidden="1">
      <c r="I82" s="358"/>
    </row>
    <row r="83" spans="2:15" hidden="1">
      <c r="I83" s="358"/>
    </row>
    <row r="84" spans="2:15" hidden="1">
      <c r="I84" s="358"/>
    </row>
    <row r="87" spans="2:15" s="4" customFormat="1" ht="15" hidden="1" customHeight="1">
      <c r="B87" s="137"/>
      <c r="C87"/>
      <c r="D87"/>
      <c r="E87"/>
      <c r="F87"/>
      <c r="G87"/>
      <c r="H87"/>
      <c r="I87" s="137"/>
      <c r="O87" s="137"/>
    </row>
    <row r="88" spans="2:15" s="4" customFormat="1" hidden="1">
      <c r="B88" s="137"/>
      <c r="C88"/>
      <c r="D88"/>
      <c r="E88"/>
      <c r="F88"/>
      <c r="G88"/>
      <c r="H88"/>
      <c r="I88" s="137"/>
      <c r="O88" s="137"/>
    </row>
    <row r="89" spans="2:15" s="4" customFormat="1" hidden="1">
      <c r="B89" s="137"/>
      <c r="C89"/>
      <c r="D89"/>
      <c r="E89"/>
      <c r="F89"/>
      <c r="G89"/>
      <c r="H89"/>
      <c r="I89" s="137"/>
      <c r="O89" s="137"/>
    </row>
    <row r="92" spans="2:15" s="4" customFormat="1" ht="15" hidden="1" customHeight="1">
      <c r="B92" s="137"/>
      <c r="C92"/>
      <c r="D92"/>
      <c r="E92"/>
      <c r="F92"/>
      <c r="G92"/>
      <c r="H92"/>
      <c r="I92" s="137"/>
      <c r="O92" s="137"/>
    </row>
    <row r="93" spans="2:15" s="4" customFormat="1" hidden="1">
      <c r="B93" s="137"/>
      <c r="C93"/>
      <c r="D93"/>
      <c r="E93"/>
      <c r="F93"/>
      <c r="G93"/>
      <c r="H93"/>
      <c r="I93" s="137"/>
      <c r="O93" s="137"/>
    </row>
    <row r="94" spans="2:15" s="4" customFormat="1" hidden="1">
      <c r="B94" s="137"/>
      <c r="C94"/>
      <c r="D94"/>
      <c r="E94"/>
      <c r="F94"/>
      <c r="G94"/>
      <c r="H94"/>
      <c r="I94" s="137"/>
      <c r="O94" s="137"/>
    </row>
    <row r="97" spans="9:9" hidden="1">
      <c r="I97" s="358"/>
    </row>
    <row r="98" spans="9:9" hidden="1">
      <c r="I98" s="358"/>
    </row>
    <row r="99" spans="9:9" hidden="1">
      <c r="I99" s="358"/>
    </row>
    <row r="100" spans="9:9" hidden="1">
      <c r="I100" s="358"/>
    </row>
    <row r="101" spans="9:9" hidden="1">
      <c r="I101" s="358"/>
    </row>
    <row r="102" spans="9:9" hidden="1">
      <c r="I102" s="358"/>
    </row>
    <row r="103" spans="9:9" hidden="1">
      <c r="I103" s="358"/>
    </row>
    <row r="106" spans="9:9" hidden="1">
      <c r="I106" s="358"/>
    </row>
    <row r="107" spans="9:9" hidden="1">
      <c r="I107" s="358"/>
    </row>
    <row r="108" spans="9:9" hidden="1">
      <c r="I108" s="358"/>
    </row>
    <row r="109" spans="9:9" hidden="1">
      <c r="I109" s="358"/>
    </row>
    <row r="110" spans="9:9" hidden="1">
      <c r="I110" s="358"/>
    </row>
    <row r="111" spans="9:9" hidden="1">
      <c r="I111" s="358"/>
    </row>
    <row r="112" spans="9:9" hidden="1">
      <c r="I112" s="358"/>
    </row>
  </sheetData>
  <sheetProtection algorithmName="SHA-512" hashValue="H+rF/t3QvMRbS282RCFJtV6Brq6t7HKR0RoasMnyWxi2cCda/uoWJlX6vkj8N1yzglTgeXWjewB84aIjQPYv9w==" saltValue="P4h2dWVTaK0HowBe7xqk5w==" spinCount="100000" sheet="1" objects="1" scenarios="1"/>
  <mergeCells count="2">
    <mergeCell ref="C53:H53"/>
    <mergeCell ref="C11:H11"/>
  </mergeCells>
  <phoneticPr fontId="5" type="noConversion"/>
  <conditionalFormatting sqref="F25:G39 G40:G44 F45:G49 G50">
    <cfRule type="containsText" dxfId="26" priority="1" operator="containsText" text="Nee">
      <formula>NOT(ISERROR(SEARCH("Nee",F25)))</formula>
    </cfRule>
  </conditionalFormatting>
  <dataValidations count="2">
    <dataValidation type="list" allowBlank="1" showInputMessage="1" showErrorMessage="1" sqref="E25:E50" xr:uid="{FC7BE6CB-FEB7-4865-8695-CDE2CC5E03EC}">
      <formula1>INDIRECT("List_FunctieNIKI")</formula1>
    </dataValidation>
    <dataValidation type="list" allowBlank="1" showInputMessage="1" showErrorMessage="1" sqref="F25:F50" xr:uid="{0F2A0805-C060-48A4-A77F-8B0FAB8C8B5C}">
      <formula1>INDIRECT("List_JaNee")</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F84F4-5BFF-4215-9E8E-A856552A1954}">
  <sheetPr>
    <tabColor theme="9" tint="0.39997558519241921"/>
    <pageSetUpPr autoPageBreaks="0"/>
  </sheetPr>
  <dimension ref="A1:BF88"/>
  <sheetViews>
    <sheetView zoomScale="80" zoomScaleNormal="80" workbookViewId="0"/>
  </sheetViews>
  <sheetFormatPr defaultColWidth="0" defaultRowHeight="15" zeroHeight="1"/>
  <cols>
    <col min="1" max="1" width="4.28515625" style="133" customWidth="1"/>
    <col min="2" max="2" width="18.28515625" customWidth="1"/>
    <col min="3" max="3" width="10" hidden="1" customWidth="1"/>
    <col min="4" max="4" width="20" customWidth="1"/>
    <col min="5" max="5" width="8.42578125" hidden="1" customWidth="1"/>
    <col min="6" max="6" width="28.5703125" customWidth="1"/>
    <col min="7" max="7" width="9.42578125" hidden="1" customWidth="1"/>
    <col min="8" max="8" width="20.140625" customWidth="1"/>
    <col min="9" max="9" width="21.42578125" customWidth="1"/>
    <col min="10" max="10" width="41.140625" customWidth="1"/>
    <col min="11" max="11" width="21" customWidth="1"/>
    <col min="12" max="12" width="37.7109375" customWidth="1"/>
    <col min="13" max="13" width="4.28515625" style="133" customWidth="1"/>
    <col min="14" max="14" width="4.28515625" hidden="1" customWidth="1"/>
    <col min="15" max="15" width="18.42578125" hidden="1" customWidth="1"/>
    <col min="16" max="16" width="19.140625" hidden="1" customWidth="1"/>
    <col min="17" max="17" width="21.42578125" hidden="1" customWidth="1"/>
    <col min="18" max="24" width="8.85546875" hidden="1" customWidth="1"/>
    <col min="25" max="25" width="21.140625" hidden="1" customWidth="1"/>
    <col min="26" max="33" width="8.85546875" hidden="1" customWidth="1"/>
    <col min="34" max="36" width="1.28515625" hidden="1" customWidth="1"/>
    <col min="37" max="37" width="8.85546875" hidden="1" customWidth="1"/>
    <col min="38" max="38" width="17.7109375" hidden="1" customWidth="1"/>
    <col min="39" max="39" width="8.85546875" hidden="1" customWidth="1"/>
    <col min="40" max="40" width="10.140625" hidden="1" customWidth="1"/>
    <col min="41" max="41" width="15.42578125" hidden="1" customWidth="1"/>
    <col min="42" max="42" width="11.85546875" hidden="1" customWidth="1"/>
    <col min="43" max="43" width="8.85546875" hidden="1" customWidth="1"/>
    <col min="44" max="44" width="15.140625" hidden="1" customWidth="1"/>
    <col min="45" max="45" width="8.85546875" hidden="1" customWidth="1"/>
    <col min="46" max="46" width="11.42578125" hidden="1" customWidth="1"/>
    <col min="47" max="47" width="15.42578125" hidden="1" customWidth="1"/>
    <col min="48" max="48" width="12.5703125" hidden="1" customWidth="1"/>
    <col min="49" max="49" width="4.140625" hidden="1" customWidth="1"/>
    <col min="50" max="50" width="4.140625" style="133" customWidth="1"/>
    <col min="51" max="54" width="8.85546875" hidden="1" customWidth="1"/>
    <col min="55" max="58" width="0" hidden="1" customWidth="1"/>
    <col min="59" max="16384" width="8.85546875" hidden="1"/>
  </cols>
  <sheetData>
    <row r="1" spans="2:49" ht="28.5">
      <c r="B1" s="233" t="s">
        <v>204</v>
      </c>
      <c r="C1" s="234"/>
      <c r="D1" s="235"/>
      <c r="E1" s="236"/>
      <c r="F1" s="237"/>
      <c r="G1" s="238"/>
      <c r="H1" s="237"/>
      <c r="I1" s="237"/>
      <c r="J1" s="237"/>
      <c r="K1" s="239"/>
      <c r="L1" s="44" t="s">
        <v>198</v>
      </c>
      <c r="M1" s="663"/>
      <c r="N1" s="30"/>
      <c r="O1" s="12" t="s">
        <v>850</v>
      </c>
      <c r="P1" t="str">
        <f ca="1">RIGHT(CELL("filename",B1),LEN(CELL("filename",B1))-FIND("]",CELL("filename",B1)))</f>
        <v>S2 Def Referentie</v>
      </c>
      <c r="Q1" s="5"/>
      <c r="R1" s="5"/>
      <c r="S1" s="5"/>
      <c r="V1" s="104"/>
      <c r="AW1" s="30"/>
    </row>
    <row r="2" spans="2:49" ht="18.75">
      <c r="B2" s="240" t="s">
        <v>209</v>
      </c>
      <c r="C2" s="241"/>
      <c r="D2" s="242"/>
      <c r="E2" s="63"/>
      <c r="F2" s="242"/>
      <c r="G2" s="63"/>
      <c r="H2" s="242"/>
      <c r="I2" s="243"/>
      <c r="J2" s="242"/>
      <c r="K2" s="244"/>
      <c r="L2" s="45" t="s">
        <v>1</v>
      </c>
      <c r="M2" s="663"/>
      <c r="O2" s="12" t="s">
        <v>851</v>
      </c>
      <c r="P2" t="str">
        <f ca="1">'S1 NIKI-producten'!L1</f>
        <v>S1 NIKI-producten</v>
      </c>
      <c r="Q2" t="str">
        <f ca="1">"'" &amp; P2 &amp; "'!"</f>
        <v>'S1 NIKI-producten'!</v>
      </c>
      <c r="R2" s="5"/>
      <c r="S2" s="5"/>
      <c r="V2" s="104"/>
      <c r="AD2" s="104"/>
    </row>
    <row r="3" spans="2:49">
      <c r="B3" s="245"/>
      <c r="C3" s="63"/>
      <c r="D3" s="242"/>
      <c r="E3" s="63"/>
      <c r="F3" s="242"/>
      <c r="G3" s="63"/>
      <c r="H3" s="242"/>
      <c r="I3" s="243"/>
      <c r="J3" s="243"/>
      <c r="K3" s="246"/>
      <c r="L3" s="46" t="s">
        <v>2</v>
      </c>
      <c r="M3" s="664"/>
      <c r="N3" s="5"/>
      <c r="P3" s="5"/>
      <c r="Q3" s="5"/>
      <c r="R3" s="5"/>
      <c r="S3" s="5"/>
      <c r="V3" s="104"/>
      <c r="AD3" s="104"/>
    </row>
    <row r="4" spans="2:49">
      <c r="B4" s="247"/>
      <c r="C4" s="248"/>
      <c r="D4" s="249"/>
      <c r="E4" s="248"/>
      <c r="F4" s="249"/>
      <c r="G4" s="248"/>
      <c r="H4" s="249"/>
      <c r="I4" s="249"/>
      <c r="J4" s="250"/>
      <c r="K4" s="251"/>
      <c r="L4" s="47" t="s">
        <v>231</v>
      </c>
      <c r="M4" s="134"/>
      <c r="N4" s="5"/>
      <c r="O4" s="5"/>
      <c r="P4" s="5"/>
      <c r="Q4" s="5"/>
      <c r="R4" s="5"/>
      <c r="S4" s="5"/>
      <c r="V4" s="104"/>
      <c r="AD4" s="104"/>
    </row>
    <row r="5" spans="2:49">
      <c r="B5" s="254"/>
      <c r="C5" s="254"/>
      <c r="D5" s="137"/>
      <c r="E5" s="137"/>
      <c r="F5" s="137"/>
      <c r="G5" s="137"/>
      <c r="H5" s="137"/>
      <c r="I5" s="137"/>
      <c r="J5" s="134"/>
      <c r="K5" s="134"/>
      <c r="L5" s="134"/>
      <c r="M5" s="134"/>
      <c r="N5" s="5"/>
      <c r="P5" s="5"/>
      <c r="Q5" s="5"/>
      <c r="R5" s="5"/>
      <c r="S5" s="5"/>
      <c r="V5" s="104"/>
      <c r="AD5" s="104"/>
    </row>
    <row r="6" spans="2:49" ht="22.5" customHeight="1">
      <c r="B6" s="1023" t="s">
        <v>1098</v>
      </c>
      <c r="C6" s="1024"/>
      <c r="D6" s="1024"/>
      <c r="E6" s="1024"/>
      <c r="F6" s="1024"/>
      <c r="G6" s="1024"/>
      <c r="H6" s="1024"/>
      <c r="I6" s="1024"/>
      <c r="J6" s="1024"/>
      <c r="K6" s="1024"/>
      <c r="L6" s="1025"/>
      <c r="V6" s="104"/>
      <c r="AD6" s="5"/>
    </row>
    <row r="7" spans="2:49" ht="22.5" customHeight="1">
      <c r="B7" s="1026" t="s">
        <v>1099</v>
      </c>
      <c r="C7" s="1027"/>
      <c r="D7" s="1027"/>
      <c r="E7" s="1027"/>
      <c r="F7" s="1027"/>
      <c r="G7" s="1027"/>
      <c r="H7" s="1027"/>
      <c r="I7" s="1027"/>
      <c r="J7" s="1027"/>
      <c r="K7" s="1027"/>
      <c r="L7" s="1028"/>
      <c r="O7" s="104"/>
      <c r="AD7" s="5"/>
    </row>
    <row r="8" spans="2:49" ht="23.25" customHeight="1">
      <c r="B8" s="1026" t="s">
        <v>1100</v>
      </c>
      <c r="C8" s="1027"/>
      <c r="D8" s="1027"/>
      <c r="E8" s="1027"/>
      <c r="F8" s="1027"/>
      <c r="G8" s="1027"/>
      <c r="H8" s="1027"/>
      <c r="I8" s="1027"/>
      <c r="J8" s="1027"/>
      <c r="K8" s="1027"/>
      <c r="L8" s="1028"/>
      <c r="O8" s="104"/>
      <c r="AD8" s="5"/>
    </row>
    <row r="9" spans="2:49" ht="23.25" customHeight="1">
      <c r="B9" s="1026" t="s">
        <v>1429</v>
      </c>
      <c r="C9" s="1027"/>
      <c r="D9" s="1027"/>
      <c r="E9" s="1027"/>
      <c r="F9" s="1027"/>
      <c r="G9" s="1027"/>
      <c r="H9" s="1027"/>
      <c r="I9" s="1027"/>
      <c r="J9" s="1027"/>
      <c r="K9" s="1027"/>
      <c r="L9" s="1028"/>
      <c r="O9" s="104"/>
      <c r="AD9" s="5"/>
    </row>
    <row r="10" spans="2:49" ht="37.5" customHeight="1">
      <c r="B10" s="1029" t="s">
        <v>1432</v>
      </c>
      <c r="C10" s="1030"/>
      <c r="D10" s="1030"/>
      <c r="E10" s="1030"/>
      <c r="F10" s="1030"/>
      <c r="G10" s="1030"/>
      <c r="H10" s="1030"/>
      <c r="I10" s="1030"/>
      <c r="J10" s="1030"/>
      <c r="K10" s="1030"/>
      <c r="L10" s="1031"/>
      <c r="O10" s="5"/>
      <c r="AD10" s="5"/>
    </row>
    <row r="11" spans="2:49" ht="37.5" customHeight="1">
      <c r="B11" s="1029" t="s">
        <v>1101</v>
      </c>
      <c r="C11" s="1030"/>
      <c r="D11" s="1030"/>
      <c r="E11" s="1030"/>
      <c r="F11" s="1030"/>
      <c r="G11" s="1030"/>
      <c r="H11" s="1030"/>
      <c r="I11" s="1030"/>
      <c r="J11" s="1030"/>
      <c r="K11" s="1030"/>
      <c r="L11" s="1031"/>
      <c r="O11" s="12"/>
      <c r="AD11" s="5"/>
    </row>
    <row r="12" spans="2:49" ht="22.5" customHeight="1">
      <c r="B12" s="1032" t="s">
        <v>1102</v>
      </c>
      <c r="C12" s="1033"/>
      <c r="D12" s="1033"/>
      <c r="E12" s="1033"/>
      <c r="F12" s="1033"/>
      <c r="G12" s="1033"/>
      <c r="H12" s="1033"/>
      <c r="I12" s="1033"/>
      <c r="J12" s="1033"/>
      <c r="K12" s="1033"/>
      <c r="L12" s="1034"/>
      <c r="O12" s="117" t="s">
        <v>824</v>
      </c>
      <c r="P12" s="11"/>
      <c r="Q12" s="11"/>
      <c r="R12" s="11"/>
      <c r="S12" s="11"/>
      <c r="T12" s="11"/>
      <c r="U12" s="11"/>
      <c r="V12" s="11"/>
      <c r="W12" s="11"/>
      <c r="X12" s="11"/>
      <c r="Y12" s="11"/>
      <c r="Z12" s="11"/>
      <c r="AA12" s="11"/>
      <c r="AB12" s="11"/>
      <c r="AC12" s="11"/>
      <c r="AD12" s="115"/>
      <c r="AE12" s="11"/>
      <c r="AF12" s="11"/>
      <c r="AG12" s="116"/>
      <c r="AK12" s="117" t="s">
        <v>860</v>
      </c>
      <c r="AL12" s="11"/>
      <c r="AM12" s="11"/>
      <c r="AN12" s="11"/>
      <c r="AO12" s="11"/>
      <c r="AP12" s="11"/>
      <c r="AQ12" s="11"/>
      <c r="AR12" s="11"/>
      <c r="AS12" s="11"/>
      <c r="AT12" s="11"/>
      <c r="AU12" s="11"/>
      <c r="AV12" s="116"/>
    </row>
    <row r="13" spans="2:49" ht="18" hidden="1" customHeight="1">
      <c r="B13" s="29"/>
      <c r="C13" s="77"/>
      <c r="D13" s="73"/>
      <c r="E13" s="77"/>
      <c r="F13" s="73"/>
      <c r="G13" s="77"/>
      <c r="H13" s="73"/>
      <c r="I13" s="73"/>
      <c r="J13" s="73"/>
      <c r="K13" s="73"/>
      <c r="L13" s="73"/>
      <c r="O13" s="105"/>
      <c r="AD13" s="5"/>
    </row>
    <row r="14" spans="2:49" ht="18" hidden="1" customHeight="1">
      <c r="B14" s="29"/>
      <c r="C14" s="77"/>
      <c r="D14" s="73"/>
      <c r="E14" s="77"/>
      <c r="F14" s="73"/>
      <c r="G14" s="77"/>
      <c r="H14" s="73"/>
      <c r="I14" s="73"/>
      <c r="J14" s="73"/>
      <c r="K14" s="73"/>
      <c r="L14" s="73"/>
      <c r="O14" s="105"/>
      <c r="AD14" s="5"/>
    </row>
    <row r="15" spans="2:49" ht="18" hidden="1" customHeight="1">
      <c r="B15" s="75"/>
      <c r="C15" s="77"/>
      <c r="D15" s="73"/>
      <c r="E15" s="77"/>
      <c r="F15" s="73"/>
      <c r="G15" s="77"/>
      <c r="H15" s="73"/>
      <c r="I15" s="73"/>
      <c r="J15" s="73"/>
      <c r="K15" s="73"/>
      <c r="L15" s="73"/>
      <c r="O15" s="5"/>
      <c r="AD15" s="5"/>
    </row>
    <row r="16" spans="2:49" ht="18" hidden="1" customHeight="1">
      <c r="B16" s="73"/>
      <c r="C16" s="77"/>
      <c r="D16" s="73"/>
      <c r="E16" s="77"/>
      <c r="F16" s="73"/>
      <c r="G16" s="77"/>
      <c r="H16" s="73"/>
      <c r="I16" s="73"/>
      <c r="J16" s="73"/>
      <c r="K16" s="73"/>
      <c r="L16" s="73"/>
      <c r="O16" s="5"/>
      <c r="AD16" s="5"/>
    </row>
    <row r="17" spans="2:54" ht="18" hidden="1" customHeight="1">
      <c r="B17" s="73"/>
      <c r="C17" s="77"/>
      <c r="D17" s="73"/>
      <c r="E17" s="77"/>
      <c r="F17" s="73"/>
      <c r="G17" s="77"/>
      <c r="H17" s="73"/>
      <c r="I17" s="73"/>
      <c r="J17" s="73"/>
      <c r="K17" s="73"/>
      <c r="L17" s="73"/>
      <c r="O17" s="5"/>
      <c r="AD17" s="5"/>
    </row>
    <row r="18" spans="2:54" ht="18" hidden="1" customHeight="1">
      <c r="B18" s="73"/>
      <c r="C18" s="77"/>
      <c r="D18" s="73"/>
      <c r="E18" s="77"/>
      <c r="F18" s="73"/>
      <c r="G18" s="77"/>
      <c r="H18" s="73"/>
      <c r="I18" s="73"/>
      <c r="J18" s="73"/>
      <c r="K18" s="73"/>
      <c r="L18" s="73"/>
      <c r="O18" s="5"/>
      <c r="AD18" s="5"/>
    </row>
    <row r="19" spans="2:54" ht="18" hidden="1" customHeight="1">
      <c r="B19" s="73"/>
      <c r="C19" s="77"/>
      <c r="D19" s="73"/>
      <c r="E19" s="77"/>
      <c r="F19" s="73"/>
      <c r="G19" s="77"/>
      <c r="H19" s="73"/>
      <c r="I19" s="73"/>
      <c r="J19" s="73"/>
      <c r="K19" s="73"/>
      <c r="L19" s="73"/>
      <c r="O19" s="5"/>
      <c r="AD19" s="5"/>
    </row>
    <row r="20" spans="2:54">
      <c r="B20" s="138"/>
      <c r="C20" s="138"/>
      <c r="D20" s="137"/>
      <c r="E20" s="137"/>
      <c r="F20" s="137"/>
      <c r="G20" s="137"/>
      <c r="H20" s="137"/>
      <c r="I20" s="137"/>
      <c r="J20" s="137"/>
      <c r="K20" s="137"/>
      <c r="L20" s="137"/>
      <c r="O20" s="973" t="s">
        <v>1413</v>
      </c>
      <c r="P20" s="8"/>
      <c r="Q20" s="8"/>
      <c r="R20" s="8"/>
      <c r="S20" s="8"/>
      <c r="T20" s="8"/>
      <c r="U20" s="8"/>
      <c r="V20" s="8"/>
      <c r="W20" s="17"/>
      <c r="X20" s="973" t="s">
        <v>1413</v>
      </c>
      <c r="Y20" s="8"/>
      <c r="Z20" s="8"/>
      <c r="AA20" s="8"/>
      <c r="AB20" s="8"/>
      <c r="AC20" s="8"/>
      <c r="AD20" s="8"/>
      <c r="AE20" s="8"/>
      <c r="AF20" s="8"/>
      <c r="AG20" s="17"/>
      <c r="AK20" s="973"/>
      <c r="AL20" s="8"/>
      <c r="AM20" s="8"/>
      <c r="AN20" s="8"/>
      <c r="AO20" s="8"/>
      <c r="AP20" s="17"/>
      <c r="AQ20" s="973"/>
      <c r="AR20" s="8"/>
      <c r="AS20" s="8"/>
      <c r="AT20" s="8"/>
      <c r="AU20" s="8"/>
      <c r="AV20" s="17"/>
    </row>
    <row r="21" spans="2:54" hidden="1">
      <c r="B21" s="137"/>
      <c r="C21" s="137"/>
      <c r="D21" s="137"/>
      <c r="E21" s="137"/>
      <c r="F21" s="137"/>
      <c r="G21" s="137"/>
      <c r="H21" s="137"/>
      <c r="I21" s="137"/>
      <c r="J21" s="137"/>
      <c r="K21" s="137"/>
      <c r="L21" s="137"/>
      <c r="O21" s="111" t="s">
        <v>838</v>
      </c>
      <c r="P21" s="8"/>
      <c r="Q21" s="8"/>
      <c r="R21" s="8"/>
      <c r="S21" s="8"/>
      <c r="T21" s="8"/>
      <c r="U21" s="8"/>
      <c r="V21" s="8"/>
      <c r="W21" s="17"/>
      <c r="X21" s="111" t="s">
        <v>848</v>
      </c>
      <c r="Y21" s="8"/>
      <c r="Z21" s="8"/>
      <c r="AA21" s="8"/>
      <c r="AB21" s="8"/>
      <c r="AC21" s="8"/>
      <c r="AD21" s="22"/>
      <c r="AE21" s="8"/>
      <c r="AF21" s="8"/>
      <c r="AG21" s="17"/>
      <c r="AK21" s="111" t="s">
        <v>838</v>
      </c>
      <c r="AL21" s="8"/>
      <c r="AM21" s="8"/>
      <c r="AN21" s="8"/>
      <c r="AO21" s="8"/>
      <c r="AP21" s="17"/>
      <c r="AQ21" s="111" t="s">
        <v>848</v>
      </c>
      <c r="AR21" s="122"/>
      <c r="AS21" s="8"/>
      <c r="AT21" s="8"/>
      <c r="AU21" s="8"/>
      <c r="AV21" s="17"/>
    </row>
    <row r="22" spans="2:54" hidden="1">
      <c r="B22" s="137"/>
      <c r="C22" s="137"/>
      <c r="D22" s="137"/>
      <c r="E22" s="137"/>
      <c r="F22" s="137"/>
      <c r="G22" s="137"/>
      <c r="H22" s="137"/>
      <c r="I22" s="137"/>
      <c r="J22" s="137"/>
      <c r="K22" s="137"/>
      <c r="L22" s="137"/>
      <c r="O22" s="107"/>
      <c r="W22" s="18"/>
      <c r="X22" s="107"/>
      <c r="AD22" s="5"/>
      <c r="AG22" s="18"/>
      <c r="AK22" s="107"/>
      <c r="AP22" s="18"/>
      <c r="AQ22" s="107"/>
      <c r="AV22" s="18"/>
    </row>
    <row r="23" spans="2:54" ht="19.5" hidden="1" customHeight="1">
      <c r="B23" s="163"/>
      <c r="C23" s="163"/>
      <c r="D23" s="163"/>
      <c r="E23" s="163"/>
      <c r="F23" s="163"/>
      <c r="G23" s="163"/>
      <c r="H23" s="163"/>
      <c r="I23" s="163"/>
      <c r="J23" s="163"/>
      <c r="K23" s="163"/>
      <c r="L23" s="163"/>
      <c r="O23" s="107" t="s">
        <v>840</v>
      </c>
      <c r="P23" s="5"/>
      <c r="Q23" s="5"/>
      <c r="R23" s="5"/>
      <c r="S23" s="5"/>
      <c r="T23" s="5"/>
      <c r="U23" s="5"/>
      <c r="V23" s="5"/>
      <c r="W23" s="974"/>
      <c r="X23" s="23"/>
      <c r="Y23" t="s">
        <v>840</v>
      </c>
      <c r="Z23" s="5"/>
      <c r="AA23" s="5"/>
      <c r="AG23" s="18"/>
      <c r="AK23" s="107"/>
      <c r="AL23" t="s">
        <v>844</v>
      </c>
      <c r="AM23" s="977" t="str">
        <f>Lists!$B$3</f>
        <v>Ja</v>
      </c>
      <c r="AP23" s="18"/>
      <c r="AQ23" s="107"/>
      <c r="AV23" s="18"/>
    </row>
    <row r="24" spans="2:54" ht="46.35" customHeight="1">
      <c r="B24" s="262" t="s">
        <v>7</v>
      </c>
      <c r="C24" s="255" t="s">
        <v>271</v>
      </c>
      <c r="D24" s="215" t="s">
        <v>10</v>
      </c>
      <c r="E24" s="255" t="s">
        <v>271</v>
      </c>
      <c r="F24" s="262" t="s">
        <v>48</v>
      </c>
      <c r="G24" s="255" t="s">
        <v>271</v>
      </c>
      <c r="H24" s="215" t="s">
        <v>215</v>
      </c>
      <c r="I24" s="262" t="s">
        <v>11</v>
      </c>
      <c r="J24" s="215" t="s">
        <v>25</v>
      </c>
      <c r="K24" s="262" t="s">
        <v>1430</v>
      </c>
      <c r="L24" s="219" t="s">
        <v>621</v>
      </c>
      <c r="O24" s="107">
        <v>1</v>
      </c>
      <c r="P24">
        <v>2</v>
      </c>
      <c r="Q24">
        <v>3</v>
      </c>
      <c r="R24" s="971">
        <v>4</v>
      </c>
      <c r="S24" s="971">
        <v>5</v>
      </c>
      <c r="T24" s="971">
        <v>6</v>
      </c>
      <c r="U24" s="971">
        <v>7</v>
      </c>
      <c r="V24" s="971">
        <v>8</v>
      </c>
      <c r="W24" s="112">
        <v>9</v>
      </c>
      <c r="X24" s="23"/>
      <c r="Y24">
        <v>1</v>
      </c>
      <c r="Z24">
        <v>2</v>
      </c>
      <c r="AA24">
        <v>3</v>
      </c>
      <c r="AB24" s="971">
        <v>4</v>
      </c>
      <c r="AC24" s="971">
        <v>5</v>
      </c>
      <c r="AD24" s="971">
        <v>6</v>
      </c>
      <c r="AE24" s="971">
        <v>7</v>
      </c>
      <c r="AF24" s="971">
        <v>8</v>
      </c>
      <c r="AG24" s="112">
        <v>9</v>
      </c>
      <c r="AJ24" s="5"/>
      <c r="AK24" s="23"/>
      <c r="AL24" s="2" t="s">
        <v>844</v>
      </c>
      <c r="AM24" s="2" t="s">
        <v>845</v>
      </c>
      <c r="AN24" s="2" t="s">
        <v>846</v>
      </c>
      <c r="AO24" s="2" t="s">
        <v>494</v>
      </c>
      <c r="AP24" s="118" t="s">
        <v>847</v>
      </c>
      <c r="AQ24" s="107"/>
      <c r="AR24" s="2" t="s">
        <v>844</v>
      </c>
      <c r="AS24" s="2" t="s">
        <v>845</v>
      </c>
      <c r="AT24" s="2" t="s">
        <v>846</v>
      </c>
      <c r="AU24" s="2" t="s">
        <v>494</v>
      </c>
      <c r="AV24" s="118" t="s">
        <v>847</v>
      </c>
      <c r="AW24" s="5"/>
      <c r="AX24" s="195"/>
      <c r="AY24" s="5"/>
      <c r="AZ24" s="5"/>
    </row>
    <row r="25" spans="2:54" ht="14.45" customHeight="1">
      <c r="B25" s="263" t="str" cm="1">
        <f t="array" aca="1" ref="B25" ca="1">INDIRECT(_xlfn.CONCAT($Q$2,C25))</f>
        <v>NIKI Product 1</v>
      </c>
      <c r="C25" s="257" t="s">
        <v>136</v>
      </c>
      <c r="D25" s="592" t="str" cm="1">
        <f t="array" aca="1" ref="D25" ca="1">_xlfn.SWITCH(INDIRECT(_xlfn.CONCAT($Q$2,E25)),"-","-",0,"-",INDIRECT(_xlfn.CONCAT($Q$2,E25)))</f>
        <v>-</v>
      </c>
      <c r="E25" s="257" t="s">
        <v>138</v>
      </c>
      <c r="F25" s="265" t="str" cm="1">
        <f t="array" aca="1" ref="F25" ca="1">_xlfn.SWITCH(INDIRECT(_xlfn.CONCAT($Q$2,G25)),"-","-",0,"-",INDIRECT(_xlfn.CONCAT($Q$2,G25)))</f>
        <v>-</v>
      </c>
      <c r="G25" s="257" t="s">
        <v>142</v>
      </c>
      <c r="H25" s="795" t="s">
        <v>6</v>
      </c>
      <c r="I25" s="796" t="s">
        <v>6</v>
      </c>
      <c r="J25" s="797" t="s">
        <v>6</v>
      </c>
      <c r="K25" s="796" t="s">
        <v>6</v>
      </c>
      <c r="L25" s="767" t="s">
        <v>6</v>
      </c>
      <c r="N25" s="2"/>
      <c r="O25" s="24" t="str">
        <f>IF($L40=O$24,$D40,"")</f>
        <v/>
      </c>
      <c r="P25" s="972" t="str">
        <f t="shared" ref="O25:Q34" si="0">IF($L40=P$24,$D40,"")</f>
        <v/>
      </c>
      <c r="Q25" s="972" t="str">
        <f t="shared" si="0"/>
        <v/>
      </c>
      <c r="R25" s="971" t="s">
        <v>842</v>
      </c>
      <c r="W25" s="18"/>
      <c r="X25" s="107">
        <v>1</v>
      </c>
      <c r="Y25" s="976" t="str" cm="1">
        <f t="array" ref="Y25">IFERROR(INDEX(O$25:O$34, SMALL(IF(O$25:O$34&lt;&gt;"", ROW(O$25:O$34)-ROW(O$25)+1), $X25)), "-")</f>
        <v>-</v>
      </c>
      <c r="Z25" s="976" t="str" cm="1">
        <f t="array" ref="Z25">IFERROR(INDEX(P$25:P$34, SMALL(IF(P$25:P$34&lt;&gt;"", ROW(P$25:P$34)-ROW(P$25)+1), $X25)), "-")</f>
        <v>-</v>
      </c>
      <c r="AA25" s="976" t="str" cm="1">
        <f t="array" ref="AA25">IFERROR(INDEX(Q$25:Q$34, SMALL(IF(Q$25:Q$34&lt;&gt;"", ROW(Q$25:Q$34)-ROW(Q$25)+1), $X25)), "-")</f>
        <v>-</v>
      </c>
      <c r="AB25" s="971" t="s">
        <v>842</v>
      </c>
      <c r="AG25" s="18"/>
      <c r="AJ25" s="93"/>
      <c r="AK25" s="119">
        <v>1</v>
      </c>
      <c r="AL25" s="972" t="str">
        <f>IF($F40=AM$23,$J40,"")</f>
        <v/>
      </c>
      <c r="AM25" s="972" t="str">
        <f t="shared" ref="AM25:AM34" si="1">IF($F40=AM$23,$K40,"")</f>
        <v/>
      </c>
      <c r="AN25" s="972" t="str">
        <f t="shared" ref="AN25:AN34" si="2">IF($F40=AM$23,$K25,"")</f>
        <v/>
      </c>
      <c r="AO25" s="972" t="str">
        <f t="shared" ref="AO25:AO34" si="3">IF($F40=AM$23,$B25,"")</f>
        <v/>
      </c>
      <c r="AP25" s="120" t="str">
        <f t="shared" ref="AP25:AP34" si="4">IF($F40=AM$23,$D40,"")</f>
        <v/>
      </c>
      <c r="AQ25" s="119">
        <v>1</v>
      </c>
      <c r="AR25" s="976" t="str" cm="1">
        <f t="array" ref="AR25">IFERROR(INDEX(AL$25:AL$34, SMALL(IF(AL$25:AL$34&lt;&gt;"", ROW(AL$25:AL$34)-ROW(AL$25)+1), $AQ25)), "-")</f>
        <v>-</v>
      </c>
      <c r="AS25" s="976" t="str" cm="1">
        <f t="array" ref="AS25">IFERROR(INDEX(AM$25:AM$34, SMALL(IF(AM$25:AM$34&lt;&gt;"", ROW(AM$25:AM$34)-ROW(AM$25)+1), $AQ25)), "-")</f>
        <v>-</v>
      </c>
      <c r="AT25" s="976" t="str" cm="1">
        <f t="array" ref="AT25">IFERROR(INDEX(AN$25:AN$34, SMALL(IF(AN$25:AN$34&lt;&gt;"", ROW(AN$25:AN$34)-ROW(AN$25)+1), $AQ25)), "-")</f>
        <v>-</v>
      </c>
      <c r="AU25" s="976" t="str" cm="1">
        <f t="array" ref="AU25">IFERROR(INDEX(AO$25:AO$34, SMALL(IF(AO$25:AO$34&lt;&gt;"", ROW(AO$25:AO$34)-ROW(AO$25)+1), $AQ25)), "-")</f>
        <v>-</v>
      </c>
      <c r="AV25" s="123" t="str" cm="1">
        <f t="array" ref="AV25">IFERROR(INDEX(AP$25:AP$34, SMALL(IF(AP$25:AP$34&lt;&gt;"", ROW(AP$25:AP$34)-ROW(AP$25)+1), $AQ25)), "-")</f>
        <v>-</v>
      </c>
      <c r="AW25" s="93"/>
      <c r="AX25" s="666"/>
      <c r="AY25" s="93"/>
      <c r="AZ25" s="93"/>
    </row>
    <row r="26" spans="2:54">
      <c r="B26" s="45" t="str" cm="1">
        <f t="array" aca="1" ref="B26" ca="1">INDIRECT(_xlfn.CONCAT($Q$2,C26))</f>
        <v>NIKI Product 2</v>
      </c>
      <c r="C26" s="27" t="s">
        <v>137</v>
      </c>
      <c r="D26" s="49" t="str" cm="1">
        <f t="array" aca="1" ref="D26" ca="1">_xlfn.SWITCH(INDIRECT(_xlfn.CONCAT($Q$2,E26)),"-","-",0,"-",INDIRECT(_xlfn.CONCAT($Q$2,E26)))</f>
        <v>-</v>
      </c>
      <c r="E26" s="27" t="s">
        <v>139</v>
      </c>
      <c r="F26" s="266" t="str" cm="1">
        <f t="array" aca="1" ref="F26" ca="1">_xlfn.SWITCH(INDIRECT(_xlfn.CONCAT($Q$2,G26)),"-","-",0,"-",INDIRECT(_xlfn.CONCAT($Q$2,G26)))</f>
        <v>-</v>
      </c>
      <c r="G26" s="27" t="s">
        <v>143</v>
      </c>
      <c r="H26" s="798" t="s">
        <v>6</v>
      </c>
      <c r="I26" s="799" t="s">
        <v>6</v>
      </c>
      <c r="J26" s="800" t="s">
        <v>6</v>
      </c>
      <c r="K26" s="799" t="s">
        <v>6</v>
      </c>
      <c r="L26" s="768" t="s">
        <v>6</v>
      </c>
      <c r="O26" s="24" t="str">
        <f>IF($L41=O$24,$D41,"")</f>
        <v/>
      </c>
      <c r="P26" s="972" t="str">
        <f t="shared" si="0"/>
        <v/>
      </c>
      <c r="Q26" s="972" t="str">
        <f t="shared" si="0"/>
        <v/>
      </c>
      <c r="W26" s="18"/>
      <c r="X26" s="107">
        <v>2</v>
      </c>
      <c r="Y26" s="976" t="str" cm="1">
        <f t="array" ref="Y26">IFERROR(INDEX(O$25:O$34, SMALL(IF(O$25:O$34&lt;&gt;"", ROW(O$25:O$34)-ROW(O$25)+1), $X26)), "-")</f>
        <v>-</v>
      </c>
      <c r="Z26" s="976" t="str" cm="1">
        <f t="array" ref="Z26">IFERROR(INDEX(P$25:P$34, SMALL(IF(P$25:P$34&lt;&gt;"", ROW(P$25:P$34)-ROW(P$25)+1), $X26)), "-")</f>
        <v>-</v>
      </c>
      <c r="AA26" s="976" t="str" cm="1">
        <f t="array" ref="AA26">IFERROR(INDEX(Q$25:Q$34, SMALL(IF(Q$25:Q$34&lt;&gt;"", ROW(Q$25:Q$34)-ROW(Q$25)+1), $X26)), "-")</f>
        <v>-</v>
      </c>
      <c r="AG26" s="18"/>
      <c r="AJ26" s="93"/>
      <c r="AK26" s="119">
        <v>2</v>
      </c>
      <c r="AL26" s="972" t="str">
        <f t="shared" ref="AL26:AL34" si="5">IF($F41=AM$23,$J41,"")</f>
        <v/>
      </c>
      <c r="AM26" s="972" t="str">
        <f t="shared" si="1"/>
        <v/>
      </c>
      <c r="AN26" s="972" t="str">
        <f t="shared" si="2"/>
        <v/>
      </c>
      <c r="AO26" s="972" t="str">
        <f t="shared" si="3"/>
        <v/>
      </c>
      <c r="AP26" s="120" t="str">
        <f t="shared" si="4"/>
        <v/>
      </c>
      <c r="AQ26" s="119">
        <v>2</v>
      </c>
      <c r="AR26" s="976" t="str" cm="1">
        <f t="array" ref="AR26">IFERROR(INDEX(AL$25:AL$34, SMALL(IF(AL$25:AL$34&lt;&gt;"", ROW(AL$25:AL$34)-ROW(AL$25)+1), $AQ26)), "-")</f>
        <v>-</v>
      </c>
      <c r="AS26" s="976" t="str" cm="1">
        <f t="array" ref="AS26">IFERROR(INDEX(AM$25:AM$34, SMALL(IF(AM$25:AM$34&lt;&gt;"", ROW(AM$25:AM$34)-ROW(AM$25)+1), $AQ26)), "-")</f>
        <v>-</v>
      </c>
      <c r="AT26" s="976" t="str" cm="1">
        <f t="array" ref="AT26">IFERROR(INDEX(AN$25:AN$34, SMALL(IF(AN$25:AN$34&lt;&gt;"", ROW(AN$25:AN$34)-ROW(AN$25)+1), $AQ26)), "-")</f>
        <v>-</v>
      </c>
      <c r="AU26" s="976" t="str" cm="1">
        <f t="array" ref="AU26">IFERROR(INDEX(AO$25:AO$34, SMALL(IF(AO$25:AO$34&lt;&gt;"", ROW(AO$25:AO$34)-ROW(AO$25)+1), $AQ26)), "-")</f>
        <v>-</v>
      </c>
      <c r="AV26" s="123" t="str" cm="1">
        <f t="array" ref="AV26">IFERROR(INDEX(AP$25:AP$34, SMALL(IF(AP$25:AP$34&lt;&gt;"", ROW(AP$25:AP$34)-ROW(AP$25)+1), $AQ26)), "-")</f>
        <v>-</v>
      </c>
    </row>
    <row r="27" spans="2:54">
      <c r="B27" s="45" t="str" cm="1">
        <f t="array" aca="1" ref="B27" ca="1">INDIRECT(_xlfn.CONCAT($Q$2,C27))</f>
        <v>NIKI Product 3</v>
      </c>
      <c r="C27" s="27" t="s">
        <v>140</v>
      </c>
      <c r="D27" s="49" t="str" cm="1">
        <f t="array" aca="1" ref="D27" ca="1">_xlfn.SWITCH(INDIRECT(_xlfn.CONCAT($Q$2,E27)),"-","-",0,"-",INDIRECT(_xlfn.CONCAT($Q$2,E27)))</f>
        <v>-</v>
      </c>
      <c r="E27" s="27" t="s">
        <v>178</v>
      </c>
      <c r="F27" s="266" t="str" cm="1">
        <f t="array" aca="1" ref="F27" ca="1">_xlfn.SWITCH(INDIRECT(_xlfn.CONCAT($Q$2,G27)),"-","-",0,"-",INDIRECT(_xlfn.CONCAT($Q$2,G27)))</f>
        <v>-</v>
      </c>
      <c r="G27" s="27" t="s">
        <v>144</v>
      </c>
      <c r="H27" s="798" t="s">
        <v>6</v>
      </c>
      <c r="I27" s="799" t="s">
        <v>6</v>
      </c>
      <c r="J27" s="800" t="s">
        <v>6</v>
      </c>
      <c r="K27" s="799" t="s">
        <v>6</v>
      </c>
      <c r="L27" s="768" t="s">
        <v>6</v>
      </c>
      <c r="O27" s="24" t="str">
        <f>IF($L42=O$24,$D42,"")</f>
        <v/>
      </c>
      <c r="P27" s="972" t="str">
        <f t="shared" si="0"/>
        <v/>
      </c>
      <c r="Q27" s="972" t="str">
        <f t="shared" si="0"/>
        <v/>
      </c>
      <c r="W27" s="18"/>
      <c r="X27" s="107">
        <v>3</v>
      </c>
      <c r="Y27" s="976" t="str" cm="1">
        <f t="array" ref="Y27">IFERROR(INDEX(O$25:O$34, SMALL(IF(O$25:O$34&lt;&gt;"", ROW(O$25:O$34)-ROW(O$25)+1), $X27)), "-")</f>
        <v>-</v>
      </c>
      <c r="Z27" s="976" t="str" cm="1">
        <f t="array" ref="Z27">IFERROR(INDEX(P$25:P$34, SMALL(IF(P$25:P$34&lt;&gt;"", ROW(P$25:P$34)-ROW(P$25)+1), $X27)), "-")</f>
        <v>-</v>
      </c>
      <c r="AA27" s="976" t="str" cm="1">
        <f t="array" ref="AA27">IFERROR(INDEX(Q$25:Q$34, SMALL(IF(Q$25:Q$34&lt;&gt;"", ROW(Q$25:Q$34)-ROW(Q$25)+1), $X27)), "-")</f>
        <v>-</v>
      </c>
      <c r="AG27" s="18"/>
      <c r="AJ27" s="93"/>
      <c r="AK27" s="119">
        <v>3</v>
      </c>
      <c r="AL27" s="972" t="str">
        <f t="shared" si="5"/>
        <v/>
      </c>
      <c r="AM27" s="972" t="str">
        <f t="shared" si="1"/>
        <v/>
      </c>
      <c r="AN27" s="972" t="str">
        <f t="shared" si="2"/>
        <v/>
      </c>
      <c r="AO27" s="972" t="str">
        <f t="shared" si="3"/>
        <v/>
      </c>
      <c r="AP27" s="120" t="str">
        <f t="shared" si="4"/>
        <v/>
      </c>
      <c r="AQ27" s="119">
        <v>3</v>
      </c>
      <c r="AR27" s="976" t="str" cm="1">
        <f t="array" ref="AR27">IFERROR(INDEX(AL$25:AL$34, SMALL(IF(AL$25:AL$34&lt;&gt;"", ROW(AL$25:AL$34)-ROW(AL$25)+1), $AQ27)), "-")</f>
        <v>-</v>
      </c>
      <c r="AS27" s="976" t="str" cm="1">
        <f t="array" ref="AS27">IFERROR(INDEX(AM$25:AM$34, SMALL(IF(AM$25:AM$34&lt;&gt;"", ROW(AM$25:AM$34)-ROW(AM$25)+1), $AQ27)), "-")</f>
        <v>-</v>
      </c>
      <c r="AT27" s="976" t="str" cm="1">
        <f t="array" ref="AT27">IFERROR(INDEX(AN$25:AN$34, SMALL(IF(AN$25:AN$34&lt;&gt;"", ROW(AN$25:AN$34)-ROW(AN$25)+1), $AQ27)), "-")</f>
        <v>-</v>
      </c>
      <c r="AU27" s="976" t="str" cm="1">
        <f t="array" ref="AU27">IFERROR(INDEX(AO$25:AO$34, SMALL(IF(AO$25:AO$34&lt;&gt;"", ROW(AO$25:AO$34)-ROW(AO$25)+1), $AQ27)), "-")</f>
        <v>-</v>
      </c>
      <c r="AV27" s="123" t="str" cm="1">
        <f t="array" ref="AV27">IFERROR(INDEX(AP$25:AP$34, SMALL(IF(AP$25:AP$34&lt;&gt;"", ROW(AP$25:AP$34)-ROW(AP$25)+1), $AQ27)), "-")</f>
        <v>-</v>
      </c>
      <c r="AY27" s="93"/>
      <c r="AZ27" s="93"/>
      <c r="BA27" s="93"/>
      <c r="BB27" s="93"/>
    </row>
    <row r="28" spans="2:54">
      <c r="B28" s="45" t="str" cm="1">
        <f t="array" aca="1" ref="B28" ca="1">INDIRECT(_xlfn.CONCAT($Q$2,C28))</f>
        <v>NIKI Product 4</v>
      </c>
      <c r="C28" s="27" t="s">
        <v>141</v>
      </c>
      <c r="D28" s="49" t="str" cm="1">
        <f t="array" aca="1" ref="D28" ca="1">_xlfn.SWITCH(INDIRECT(_xlfn.CONCAT($Q$2,E28)),"-","-",0,"-",INDIRECT(_xlfn.CONCAT($Q$2,E28)))</f>
        <v>-</v>
      </c>
      <c r="E28" s="27" t="s">
        <v>179</v>
      </c>
      <c r="F28" s="266" t="str" cm="1">
        <f t="array" aca="1" ref="F28" ca="1">_xlfn.SWITCH(INDIRECT(_xlfn.CONCAT($Q$2,G28)),"-","-",0,"-",INDIRECT(_xlfn.CONCAT($Q$2,G28)))</f>
        <v>-</v>
      </c>
      <c r="G28" s="27" t="s">
        <v>145</v>
      </c>
      <c r="H28" s="800" t="s">
        <v>6</v>
      </c>
      <c r="I28" s="799" t="s">
        <v>6</v>
      </c>
      <c r="J28" s="800" t="s">
        <v>6</v>
      </c>
      <c r="K28" s="799" t="s">
        <v>6</v>
      </c>
      <c r="L28" s="768" t="s">
        <v>6</v>
      </c>
      <c r="O28" s="24" t="str">
        <f t="shared" si="0"/>
        <v/>
      </c>
      <c r="P28" s="972" t="str">
        <f t="shared" si="0"/>
        <v/>
      </c>
      <c r="Q28" s="972" t="str">
        <f t="shared" si="0"/>
        <v/>
      </c>
      <c r="W28" s="18"/>
      <c r="X28" s="107">
        <v>4</v>
      </c>
      <c r="Y28" s="976" t="str" cm="1">
        <f t="array" ref="Y28">IFERROR(INDEX(O$25:O$34, SMALL(IF(O$25:O$34&lt;&gt;"", ROW(O$25:O$34)-ROW(O$25)+1), $X28)), "-")</f>
        <v>-</v>
      </c>
      <c r="Z28" s="976" t="str" cm="1">
        <f t="array" ref="Z28">IFERROR(INDEX(P$25:P$34, SMALL(IF(P$25:P$34&lt;&gt;"", ROW(P$25:P$34)-ROW(P$25)+1), $X28)), "-")</f>
        <v>-</v>
      </c>
      <c r="AA28" s="976" t="str" cm="1">
        <f t="array" ref="AA28">IFERROR(INDEX(Q$25:Q$34, SMALL(IF(Q$25:Q$34&lt;&gt;"", ROW(Q$25:Q$34)-ROW(Q$25)+1), $X28)), "-")</f>
        <v>-</v>
      </c>
      <c r="AG28" s="18"/>
      <c r="AJ28" s="93"/>
      <c r="AK28" s="119">
        <v>4</v>
      </c>
      <c r="AL28" s="972" t="str">
        <f t="shared" si="5"/>
        <v/>
      </c>
      <c r="AM28" s="972" t="str">
        <f t="shared" si="1"/>
        <v/>
      </c>
      <c r="AN28" s="972" t="str">
        <f t="shared" si="2"/>
        <v/>
      </c>
      <c r="AO28" s="972" t="str">
        <f t="shared" si="3"/>
        <v/>
      </c>
      <c r="AP28" s="120" t="str">
        <f t="shared" si="4"/>
        <v/>
      </c>
      <c r="AQ28" s="119">
        <v>4</v>
      </c>
      <c r="AR28" s="976" t="str" cm="1">
        <f t="array" ref="AR28">IFERROR(INDEX(AL$25:AL$34, SMALL(IF(AL$25:AL$34&lt;&gt;"", ROW(AL$25:AL$34)-ROW(AL$25)+1), $AQ28)), "-")</f>
        <v>-</v>
      </c>
      <c r="AS28" s="976" t="str" cm="1">
        <f t="array" ref="AS28">IFERROR(INDEX(AM$25:AM$34, SMALL(IF(AM$25:AM$34&lt;&gt;"", ROW(AM$25:AM$34)-ROW(AM$25)+1), $AQ28)), "-")</f>
        <v>-</v>
      </c>
      <c r="AT28" s="976" t="str" cm="1">
        <f t="array" ref="AT28">IFERROR(INDEX(AN$25:AN$34, SMALL(IF(AN$25:AN$34&lt;&gt;"", ROW(AN$25:AN$34)-ROW(AN$25)+1), $AQ28)), "-")</f>
        <v>-</v>
      </c>
      <c r="AU28" s="976" t="str" cm="1">
        <f t="array" ref="AU28">IFERROR(INDEX(AO$25:AO$34, SMALL(IF(AO$25:AO$34&lt;&gt;"", ROW(AO$25:AO$34)-ROW(AO$25)+1), $AQ28)), "-")</f>
        <v>-</v>
      </c>
      <c r="AV28" s="123" t="str" cm="1">
        <f t="array" ref="AV28">IFERROR(INDEX(AP$25:AP$34, SMALL(IF(AP$25:AP$34&lt;&gt;"", ROW(AP$25:AP$34)-ROW(AP$25)+1), $AQ28)), "-")</f>
        <v>-</v>
      </c>
      <c r="AY28" s="93"/>
      <c r="AZ28" s="93"/>
      <c r="BA28" s="93"/>
      <c r="BB28" s="93"/>
    </row>
    <row r="29" spans="2:54">
      <c r="B29" s="45" t="str" cm="1">
        <f t="array" aca="1" ref="B29" ca="1">INDIRECT(_xlfn.CONCAT($Q$2,C29))</f>
        <v>NIKI Product 5</v>
      </c>
      <c r="C29" s="27" t="s">
        <v>244</v>
      </c>
      <c r="D29" s="49" t="str" cm="1">
        <f t="array" aca="1" ref="D29" ca="1">_xlfn.SWITCH(INDIRECT(_xlfn.CONCAT($Q$2,E29)),"-","-",0,"-",INDIRECT(_xlfn.CONCAT($Q$2,E29)))</f>
        <v>-</v>
      </c>
      <c r="E29" s="27" t="s">
        <v>242</v>
      </c>
      <c r="F29" s="266" t="str" cm="1">
        <f t="array" aca="1" ref="F29" ca="1">_xlfn.SWITCH(INDIRECT(_xlfn.CONCAT($Q$2,G29)),"-","-",0,"-",INDIRECT(_xlfn.CONCAT($Q$2,G29)))</f>
        <v>-</v>
      </c>
      <c r="G29" s="27" t="s">
        <v>256</v>
      </c>
      <c r="H29" s="800" t="s">
        <v>6</v>
      </c>
      <c r="I29" s="799" t="s">
        <v>6</v>
      </c>
      <c r="J29" s="800" t="s">
        <v>6</v>
      </c>
      <c r="K29" s="799" t="s">
        <v>6</v>
      </c>
      <c r="L29" s="768" t="s">
        <v>6</v>
      </c>
      <c r="O29" s="24" t="str">
        <f t="shared" si="0"/>
        <v/>
      </c>
      <c r="P29" s="972" t="str">
        <f t="shared" si="0"/>
        <v/>
      </c>
      <c r="Q29" s="972" t="str">
        <f t="shared" si="0"/>
        <v/>
      </c>
      <c r="W29" s="18"/>
      <c r="X29" s="107">
        <v>5</v>
      </c>
      <c r="Y29" s="976" t="str" cm="1">
        <f t="array" ref="Y29">IFERROR(INDEX(O$25:O$34, SMALL(IF(O$25:O$34&lt;&gt;"", ROW(O$25:O$34)-ROW(O$25)+1), $X29)), "-")</f>
        <v>-</v>
      </c>
      <c r="Z29" s="976" t="str" cm="1">
        <f t="array" ref="Z29">IFERROR(INDEX(P$25:P$34, SMALL(IF(P$25:P$34&lt;&gt;"", ROW(P$25:P$34)-ROW(P$25)+1), $X29)), "-")</f>
        <v>-</v>
      </c>
      <c r="AA29" s="976" t="str" cm="1">
        <f t="array" ref="AA29">IFERROR(INDEX(Q$25:Q$34, SMALL(IF(Q$25:Q$34&lt;&gt;"", ROW(Q$25:Q$34)-ROW(Q$25)+1), $X29)), "-")</f>
        <v>-</v>
      </c>
      <c r="AG29" s="18"/>
      <c r="AJ29" s="93"/>
      <c r="AK29" s="119">
        <v>5</v>
      </c>
      <c r="AL29" s="972" t="str">
        <f t="shared" si="5"/>
        <v/>
      </c>
      <c r="AM29" s="972" t="str">
        <f t="shared" si="1"/>
        <v/>
      </c>
      <c r="AN29" s="972" t="str">
        <f t="shared" si="2"/>
        <v/>
      </c>
      <c r="AO29" s="972" t="str">
        <f t="shared" si="3"/>
        <v/>
      </c>
      <c r="AP29" s="120" t="str">
        <f t="shared" si="4"/>
        <v/>
      </c>
      <c r="AQ29" s="119">
        <v>5</v>
      </c>
      <c r="AR29" s="976" t="str" cm="1">
        <f t="array" ref="AR29">IFERROR(INDEX(AL$25:AL$34, SMALL(IF(AL$25:AL$34&lt;&gt;"", ROW(AL$25:AL$34)-ROW(AL$25)+1), $AQ29)), "-")</f>
        <v>-</v>
      </c>
      <c r="AS29" s="976" t="str" cm="1">
        <f t="array" ref="AS29">IFERROR(INDEX(AM$25:AM$34, SMALL(IF(AM$25:AM$34&lt;&gt;"", ROW(AM$25:AM$34)-ROW(AM$25)+1), $AQ29)), "-")</f>
        <v>-</v>
      </c>
      <c r="AT29" s="976" t="str" cm="1">
        <f t="array" ref="AT29">IFERROR(INDEX(AN$25:AN$34, SMALL(IF(AN$25:AN$34&lt;&gt;"", ROW(AN$25:AN$34)-ROW(AN$25)+1), $AQ29)), "-")</f>
        <v>-</v>
      </c>
      <c r="AU29" s="976" t="str" cm="1">
        <f t="array" ref="AU29">IFERROR(INDEX(AO$25:AO$34, SMALL(IF(AO$25:AO$34&lt;&gt;"", ROW(AO$25:AO$34)-ROW(AO$25)+1), $AQ29)), "-")</f>
        <v>-</v>
      </c>
      <c r="AV29" s="123" t="str" cm="1">
        <f t="array" ref="AV29">IFERROR(INDEX(AP$25:AP$34, SMALL(IF(AP$25:AP$34&lt;&gt;"", ROW(AP$25:AP$34)-ROW(AP$25)+1), $AQ29)), "-")</f>
        <v>-</v>
      </c>
      <c r="AY29" s="93"/>
      <c r="AZ29" s="93"/>
      <c r="BA29" s="93"/>
      <c r="BB29" s="93"/>
    </row>
    <row r="30" spans="2:54">
      <c r="B30" s="45" t="str" cm="1">
        <f t="array" aca="1" ref="B30" ca="1">INDIRECT(_xlfn.CONCAT($Q$2,C30))</f>
        <v>NIKI Product 6</v>
      </c>
      <c r="C30" s="27" t="s">
        <v>245</v>
      </c>
      <c r="D30" s="49" t="str" cm="1">
        <f t="array" aca="1" ref="D30" ca="1">_xlfn.SWITCH(INDIRECT(_xlfn.CONCAT($Q$2,E30)),"-","-",0,"-",INDIRECT(_xlfn.CONCAT($Q$2,E30)))</f>
        <v>-</v>
      </c>
      <c r="E30" s="27" t="s">
        <v>243</v>
      </c>
      <c r="F30" s="266" t="str" cm="1">
        <f t="array" aca="1" ref="F30" ca="1">_xlfn.SWITCH(INDIRECT(_xlfn.CONCAT($Q$2,G30)),"-","-",0,"-",INDIRECT(_xlfn.CONCAT($Q$2,G30)))</f>
        <v>-</v>
      </c>
      <c r="G30" s="27" t="s">
        <v>257</v>
      </c>
      <c r="H30" s="800" t="s">
        <v>6</v>
      </c>
      <c r="I30" s="799" t="s">
        <v>6</v>
      </c>
      <c r="J30" s="800" t="s">
        <v>6</v>
      </c>
      <c r="K30" s="799" t="s">
        <v>6</v>
      </c>
      <c r="L30" s="768" t="s">
        <v>6</v>
      </c>
      <c r="O30" s="24" t="str">
        <f t="shared" si="0"/>
        <v/>
      </c>
      <c r="P30" s="972" t="str">
        <f t="shared" si="0"/>
        <v/>
      </c>
      <c r="Q30" s="972" t="str">
        <f t="shared" si="0"/>
        <v/>
      </c>
      <c r="W30" s="18"/>
      <c r="X30" s="107">
        <v>6</v>
      </c>
      <c r="Y30" s="976" t="str" cm="1">
        <f t="array" ref="Y30">IFERROR(INDEX(O$25:O$34, SMALL(IF(O$25:O$34&lt;&gt;"", ROW(O$25:O$34)-ROW(O$25)+1), $X30)), "-")</f>
        <v>-</v>
      </c>
      <c r="Z30" s="976" t="str" cm="1">
        <f t="array" ref="Z30">IFERROR(INDEX(P$25:P$34, SMALL(IF(P$25:P$34&lt;&gt;"", ROW(P$25:P$34)-ROW(P$25)+1), $X30)), "-")</f>
        <v>-</v>
      </c>
      <c r="AA30" s="976" t="str" cm="1">
        <f t="array" ref="AA30">IFERROR(INDEX(Q$25:Q$34, SMALL(IF(Q$25:Q$34&lt;&gt;"", ROW(Q$25:Q$34)-ROW(Q$25)+1), $X30)), "-")</f>
        <v>-</v>
      </c>
      <c r="AG30" s="18"/>
      <c r="AJ30" s="93"/>
      <c r="AK30" s="119">
        <v>6</v>
      </c>
      <c r="AL30" s="972" t="str">
        <f t="shared" si="5"/>
        <v/>
      </c>
      <c r="AM30" s="972" t="str">
        <f t="shared" si="1"/>
        <v/>
      </c>
      <c r="AN30" s="972" t="str">
        <f t="shared" si="2"/>
        <v/>
      </c>
      <c r="AO30" s="972" t="str">
        <f t="shared" si="3"/>
        <v/>
      </c>
      <c r="AP30" s="120" t="str">
        <f t="shared" si="4"/>
        <v/>
      </c>
      <c r="AQ30" s="119">
        <v>6</v>
      </c>
      <c r="AR30" s="976" t="str" cm="1">
        <f t="array" ref="AR30">IFERROR(INDEX(AL$25:AL$34, SMALL(IF(AL$25:AL$34&lt;&gt;"", ROW(AL$25:AL$34)-ROW(AL$25)+1), $AQ30)), "-")</f>
        <v>-</v>
      </c>
      <c r="AS30" s="976" t="str" cm="1">
        <f t="array" ref="AS30">IFERROR(INDEX(AM$25:AM$34, SMALL(IF(AM$25:AM$34&lt;&gt;"", ROW(AM$25:AM$34)-ROW(AM$25)+1), $AQ30)), "-")</f>
        <v>-</v>
      </c>
      <c r="AT30" s="976" t="str" cm="1">
        <f t="array" ref="AT30">IFERROR(INDEX(AN$25:AN$34, SMALL(IF(AN$25:AN$34&lt;&gt;"", ROW(AN$25:AN$34)-ROW(AN$25)+1), $AQ30)), "-")</f>
        <v>-</v>
      </c>
      <c r="AU30" s="976" t="str" cm="1">
        <f t="array" ref="AU30">IFERROR(INDEX(AO$25:AO$34, SMALL(IF(AO$25:AO$34&lt;&gt;"", ROW(AO$25:AO$34)-ROW(AO$25)+1), $AQ30)), "-")</f>
        <v>-</v>
      </c>
      <c r="AV30" s="123" t="str" cm="1">
        <f t="array" ref="AV30">IFERROR(INDEX(AP$25:AP$34, SMALL(IF(AP$25:AP$34&lt;&gt;"", ROW(AP$25:AP$34)-ROW(AP$25)+1), $AQ30)), "-")</f>
        <v>-</v>
      </c>
      <c r="AY30" s="93"/>
      <c r="AZ30" s="93"/>
      <c r="BA30" s="93"/>
      <c r="BB30" s="93"/>
    </row>
    <row r="31" spans="2:54">
      <c r="B31" s="45" t="str" cm="1">
        <f t="array" aca="1" ref="B31" ca="1">INDIRECT(_xlfn.CONCAT($Q$2,C31))</f>
        <v>NIKI Product 7</v>
      </c>
      <c r="C31" s="27" t="s">
        <v>250</v>
      </c>
      <c r="D31" s="49" t="str" cm="1">
        <f t="array" aca="1" ref="D31" ca="1">_xlfn.SWITCH(INDIRECT(_xlfn.CONCAT($Q$2,E31)),"-","-",0,"-",INDIRECT(_xlfn.CONCAT($Q$2,E31)))</f>
        <v>-</v>
      </c>
      <c r="E31" s="27" t="s">
        <v>251</v>
      </c>
      <c r="F31" s="266" t="str" cm="1">
        <f t="array" aca="1" ref="F31" ca="1">_xlfn.SWITCH(INDIRECT(_xlfn.CONCAT($Q$2,G31)),"-","-",0,"-",INDIRECT(_xlfn.CONCAT($Q$2,G31)))</f>
        <v>-</v>
      </c>
      <c r="G31" s="27" t="s">
        <v>260</v>
      </c>
      <c r="H31" s="800" t="s">
        <v>6</v>
      </c>
      <c r="I31" s="799" t="s">
        <v>6</v>
      </c>
      <c r="J31" s="800" t="s">
        <v>6</v>
      </c>
      <c r="K31" s="799" t="s">
        <v>6</v>
      </c>
      <c r="L31" s="768" t="s">
        <v>6</v>
      </c>
      <c r="O31" s="24" t="str">
        <f t="shared" si="0"/>
        <v/>
      </c>
      <c r="P31" s="972" t="str">
        <f t="shared" si="0"/>
        <v/>
      </c>
      <c r="Q31" s="972" t="str">
        <f t="shared" si="0"/>
        <v/>
      </c>
      <c r="W31" s="18"/>
      <c r="X31" s="107">
        <v>7</v>
      </c>
      <c r="Y31" s="976" t="str" cm="1">
        <f t="array" ref="Y31">IFERROR(INDEX(O$25:O$34, SMALL(IF(O$25:O$34&lt;&gt;"", ROW(O$25:O$34)-ROW(O$25)+1), $X31)), "-")</f>
        <v>-</v>
      </c>
      <c r="Z31" s="976" t="str" cm="1">
        <f t="array" ref="Z31">IFERROR(INDEX(P$25:P$34, SMALL(IF(P$25:P$34&lt;&gt;"", ROW(P$25:P$34)-ROW(P$25)+1), $X31)), "-")</f>
        <v>-</v>
      </c>
      <c r="AA31" s="976" t="str" cm="1">
        <f t="array" ref="AA31">IFERROR(INDEX(Q$25:Q$34, SMALL(IF(Q$25:Q$34&lt;&gt;"", ROW(Q$25:Q$34)-ROW(Q$25)+1), $X31)), "-")</f>
        <v>-</v>
      </c>
      <c r="AG31" s="18"/>
      <c r="AJ31" s="93"/>
      <c r="AK31" s="119">
        <v>7</v>
      </c>
      <c r="AL31" s="972" t="str">
        <f t="shared" si="5"/>
        <v/>
      </c>
      <c r="AM31" s="972" t="str">
        <f t="shared" si="1"/>
        <v/>
      </c>
      <c r="AN31" s="972" t="str">
        <f t="shared" si="2"/>
        <v/>
      </c>
      <c r="AO31" s="972" t="str">
        <f t="shared" si="3"/>
        <v/>
      </c>
      <c r="AP31" s="120" t="str">
        <f t="shared" si="4"/>
        <v/>
      </c>
      <c r="AQ31" s="119">
        <v>7</v>
      </c>
      <c r="AR31" s="976" t="str" cm="1">
        <f t="array" ref="AR31">IFERROR(INDEX(AL$25:AL$34, SMALL(IF(AL$25:AL$34&lt;&gt;"", ROW(AL$25:AL$34)-ROW(AL$25)+1), $AQ31)), "-")</f>
        <v>-</v>
      </c>
      <c r="AS31" s="976" t="str" cm="1">
        <f t="array" ref="AS31">IFERROR(INDEX(AM$25:AM$34, SMALL(IF(AM$25:AM$34&lt;&gt;"", ROW(AM$25:AM$34)-ROW(AM$25)+1), $AQ31)), "-")</f>
        <v>-</v>
      </c>
      <c r="AT31" s="976" t="str" cm="1">
        <f t="array" ref="AT31">IFERROR(INDEX(AN$25:AN$34, SMALL(IF(AN$25:AN$34&lt;&gt;"", ROW(AN$25:AN$34)-ROW(AN$25)+1), $AQ31)), "-")</f>
        <v>-</v>
      </c>
      <c r="AU31" s="976" t="str" cm="1">
        <f t="array" ref="AU31">IFERROR(INDEX(AO$25:AO$34, SMALL(IF(AO$25:AO$34&lt;&gt;"", ROW(AO$25:AO$34)-ROW(AO$25)+1), $AQ31)), "-")</f>
        <v>-</v>
      </c>
      <c r="AV31" s="123" t="str" cm="1">
        <f t="array" ref="AV31">IFERROR(INDEX(AP$25:AP$34, SMALL(IF(AP$25:AP$34&lt;&gt;"", ROW(AP$25:AP$34)-ROW(AP$25)+1), $AQ31)), "-")</f>
        <v>-</v>
      </c>
      <c r="AY31" s="93"/>
      <c r="AZ31" s="93"/>
      <c r="BA31" s="93"/>
      <c r="BB31" s="93"/>
    </row>
    <row r="32" spans="2:54">
      <c r="B32" s="45" t="str" cm="1">
        <f t="array" aca="1" ref="B32" ca="1">INDIRECT(_xlfn.CONCAT($Q$2,C32))</f>
        <v>NIKI Product 8</v>
      </c>
      <c r="C32" s="27" t="s">
        <v>281</v>
      </c>
      <c r="D32" s="49" t="str" cm="1">
        <f t="array" aca="1" ref="D32" ca="1">_xlfn.SWITCH(INDIRECT(_xlfn.CONCAT($Q$2,E32)),"-","-",0,"-",INDIRECT(_xlfn.CONCAT($Q$2,E32)))</f>
        <v>-</v>
      </c>
      <c r="E32" s="27" t="s">
        <v>288</v>
      </c>
      <c r="F32" s="266" t="str" cm="1">
        <f t="array" aca="1" ref="F32" ca="1">_xlfn.SWITCH(INDIRECT(_xlfn.CONCAT($Q$2,G32)),"-","-",0,"-",INDIRECT(_xlfn.CONCAT($Q$2,G32)))</f>
        <v>-</v>
      </c>
      <c r="G32" s="27" t="s">
        <v>292</v>
      </c>
      <c r="H32" s="800" t="s">
        <v>6</v>
      </c>
      <c r="I32" s="799" t="s">
        <v>6</v>
      </c>
      <c r="J32" s="800" t="s">
        <v>6</v>
      </c>
      <c r="K32" s="799" t="s">
        <v>6</v>
      </c>
      <c r="L32" s="768" t="s">
        <v>6</v>
      </c>
      <c r="O32" s="24" t="str">
        <f t="shared" si="0"/>
        <v/>
      </c>
      <c r="P32" s="972" t="str">
        <f t="shared" si="0"/>
        <v/>
      </c>
      <c r="Q32" s="972" t="str">
        <f t="shared" si="0"/>
        <v/>
      </c>
      <c r="W32" s="18"/>
      <c r="X32" s="107">
        <v>8</v>
      </c>
      <c r="Y32" s="976" t="str" cm="1">
        <f t="array" ref="Y32">IFERROR(INDEX(O$25:O$34, SMALL(IF(O$25:O$34&lt;&gt;"", ROW(O$25:O$34)-ROW(O$25)+1), $X32)), "-")</f>
        <v>-</v>
      </c>
      <c r="Z32" s="976" t="str" cm="1">
        <f t="array" ref="Z32">IFERROR(INDEX(P$25:P$34, SMALL(IF(P$25:P$34&lt;&gt;"", ROW(P$25:P$34)-ROW(P$25)+1), $X32)), "-")</f>
        <v>-</v>
      </c>
      <c r="AA32" s="976" t="str" cm="1">
        <f t="array" ref="AA32">IFERROR(INDEX(Q$25:Q$34, SMALL(IF(Q$25:Q$34&lt;&gt;"", ROW(Q$25:Q$34)-ROW(Q$25)+1), $X32)), "-")</f>
        <v>-</v>
      </c>
      <c r="AG32" s="18"/>
      <c r="AJ32" s="93"/>
      <c r="AK32" s="119">
        <v>8</v>
      </c>
      <c r="AL32" s="972" t="str">
        <f t="shared" si="5"/>
        <v/>
      </c>
      <c r="AM32" s="972" t="str">
        <f t="shared" si="1"/>
        <v/>
      </c>
      <c r="AN32" s="972" t="str">
        <f t="shared" si="2"/>
        <v/>
      </c>
      <c r="AO32" s="972" t="str">
        <f t="shared" si="3"/>
        <v/>
      </c>
      <c r="AP32" s="120" t="str">
        <f t="shared" si="4"/>
        <v/>
      </c>
      <c r="AQ32" s="119">
        <v>8</v>
      </c>
      <c r="AR32" s="976" t="str" cm="1">
        <f t="array" ref="AR32">IFERROR(INDEX(AL$25:AL$34, SMALL(IF(AL$25:AL$34&lt;&gt;"", ROW(AL$25:AL$34)-ROW(AL$25)+1), $AQ32)), "-")</f>
        <v>-</v>
      </c>
      <c r="AS32" s="976" t="str" cm="1">
        <f t="array" ref="AS32">IFERROR(INDEX(AM$25:AM$34, SMALL(IF(AM$25:AM$34&lt;&gt;"", ROW(AM$25:AM$34)-ROW(AM$25)+1), $AQ32)), "-")</f>
        <v>-</v>
      </c>
      <c r="AT32" s="976" t="str" cm="1">
        <f t="array" ref="AT32">IFERROR(INDEX(AN$25:AN$34, SMALL(IF(AN$25:AN$34&lt;&gt;"", ROW(AN$25:AN$34)-ROW(AN$25)+1), $AQ32)), "-")</f>
        <v>-</v>
      </c>
      <c r="AU32" s="976" t="str" cm="1">
        <f t="array" ref="AU32">IFERROR(INDEX(AO$25:AO$34, SMALL(IF(AO$25:AO$34&lt;&gt;"", ROW(AO$25:AO$34)-ROW(AO$25)+1), $AQ32)), "-")</f>
        <v>-</v>
      </c>
      <c r="AV32" s="123" t="str" cm="1">
        <f t="array" ref="AV32">IFERROR(INDEX(AP$25:AP$34, SMALL(IF(AP$25:AP$34&lt;&gt;"", ROW(AP$25:AP$34)-ROW(AP$25)+1), $AQ32)), "-")</f>
        <v>-</v>
      </c>
      <c r="AY32" s="93"/>
      <c r="AZ32" s="93"/>
      <c r="BA32" s="93"/>
      <c r="BB32" s="93"/>
    </row>
    <row r="33" spans="2:54">
      <c r="B33" s="45" t="str" cm="1">
        <f t="array" aca="1" ref="B33" ca="1">INDIRECT(_xlfn.CONCAT($Q$2,C33))</f>
        <v>NIKI Product 9</v>
      </c>
      <c r="C33" s="27" t="s">
        <v>282</v>
      </c>
      <c r="D33" s="49" t="str" cm="1">
        <f t="array" aca="1" ref="D33" ca="1">_xlfn.SWITCH(INDIRECT(_xlfn.CONCAT($Q$2,E33)),"-","-",0,"-",INDIRECT(_xlfn.CONCAT($Q$2,E33)))</f>
        <v>-</v>
      </c>
      <c r="E33" s="27" t="s">
        <v>289</v>
      </c>
      <c r="F33" s="266" t="str" cm="1">
        <f t="array" aca="1" ref="F33" ca="1">_xlfn.SWITCH(INDIRECT(_xlfn.CONCAT($Q$2,G33)),"-","-",0,"-",INDIRECT(_xlfn.CONCAT($Q$2,G33)))</f>
        <v>-</v>
      </c>
      <c r="G33" s="27" t="s">
        <v>293</v>
      </c>
      <c r="H33" s="800" t="s">
        <v>6</v>
      </c>
      <c r="I33" s="799" t="s">
        <v>6</v>
      </c>
      <c r="J33" s="800" t="s">
        <v>6</v>
      </c>
      <c r="K33" s="799" t="s">
        <v>6</v>
      </c>
      <c r="L33" s="768" t="s">
        <v>6</v>
      </c>
      <c r="O33" s="24" t="str">
        <f t="shared" si="0"/>
        <v/>
      </c>
      <c r="P33" s="972" t="str">
        <f t="shared" si="0"/>
        <v/>
      </c>
      <c r="Q33" s="972" t="str">
        <f t="shared" si="0"/>
        <v/>
      </c>
      <c r="W33" s="18"/>
      <c r="X33" s="107">
        <v>9</v>
      </c>
      <c r="Y33" s="976" t="str" cm="1">
        <f t="array" ref="Y33">IFERROR(INDEX(O$25:O$34, SMALL(IF(O$25:O$34&lt;&gt;"", ROW(O$25:O$34)-ROW(O$25)+1), $X33)), "-")</f>
        <v>-</v>
      </c>
      <c r="Z33" s="976" t="str" cm="1">
        <f t="array" ref="Z33">IFERROR(INDEX(P$25:P$34, SMALL(IF(P$25:P$34&lt;&gt;"", ROW(P$25:P$34)-ROW(P$25)+1), $X33)), "-")</f>
        <v>-</v>
      </c>
      <c r="AA33" s="976" t="str" cm="1">
        <f t="array" ref="AA33">IFERROR(INDEX(Q$25:Q$34, SMALL(IF(Q$25:Q$34&lt;&gt;"", ROW(Q$25:Q$34)-ROW(Q$25)+1), $X33)), "-")</f>
        <v>-</v>
      </c>
      <c r="AG33" s="18"/>
      <c r="AJ33" s="93"/>
      <c r="AK33" s="119">
        <v>9</v>
      </c>
      <c r="AL33" s="972" t="str">
        <f t="shared" si="5"/>
        <v/>
      </c>
      <c r="AM33" s="972" t="str">
        <f t="shared" si="1"/>
        <v/>
      </c>
      <c r="AN33" s="972" t="str">
        <f t="shared" si="2"/>
        <v/>
      </c>
      <c r="AO33" s="972" t="str">
        <f t="shared" si="3"/>
        <v/>
      </c>
      <c r="AP33" s="120" t="str">
        <f t="shared" si="4"/>
        <v/>
      </c>
      <c r="AQ33" s="119">
        <v>9</v>
      </c>
      <c r="AR33" s="976" t="str" cm="1">
        <f t="array" ref="AR33">IFERROR(INDEX(AL$25:AL$34, SMALL(IF(AL$25:AL$34&lt;&gt;"", ROW(AL$25:AL$34)-ROW(AL$25)+1), $AQ33)), "-")</f>
        <v>-</v>
      </c>
      <c r="AS33" s="976" t="str" cm="1">
        <f t="array" ref="AS33">IFERROR(INDEX(AM$25:AM$34, SMALL(IF(AM$25:AM$34&lt;&gt;"", ROW(AM$25:AM$34)-ROW(AM$25)+1), $AQ33)), "-")</f>
        <v>-</v>
      </c>
      <c r="AT33" s="976" t="str" cm="1">
        <f t="array" ref="AT33">IFERROR(INDEX(AN$25:AN$34, SMALL(IF(AN$25:AN$34&lt;&gt;"", ROW(AN$25:AN$34)-ROW(AN$25)+1), $AQ33)), "-")</f>
        <v>-</v>
      </c>
      <c r="AU33" s="976" t="str" cm="1">
        <f t="array" ref="AU33">IFERROR(INDEX(AO$25:AO$34, SMALL(IF(AO$25:AO$34&lt;&gt;"", ROW(AO$25:AO$34)-ROW(AO$25)+1), $AQ33)), "-")</f>
        <v>-</v>
      </c>
      <c r="AV33" s="123" t="str" cm="1">
        <f t="array" ref="AV33">IFERROR(INDEX(AP$25:AP$34, SMALL(IF(AP$25:AP$34&lt;&gt;"", ROW(AP$25:AP$34)-ROW(AP$25)+1), $AQ33)), "-")</f>
        <v>-</v>
      </c>
      <c r="AY33" s="93"/>
      <c r="AZ33" s="93"/>
      <c r="BA33" s="93"/>
      <c r="BB33" s="93"/>
    </row>
    <row r="34" spans="2:54">
      <c r="B34" s="264" t="str" cm="1">
        <f t="array" aca="1" ref="B34" ca="1">INDIRECT(_xlfn.CONCAT($Q$2,C34))</f>
        <v>NIKI Product 10</v>
      </c>
      <c r="C34" s="260" t="s">
        <v>283</v>
      </c>
      <c r="D34" s="261" t="str" cm="1">
        <f t="array" aca="1" ref="D34" ca="1">_xlfn.SWITCH(INDIRECT(_xlfn.CONCAT($Q$2,E34)),"-","-",0,"-",INDIRECT(_xlfn.CONCAT($Q$2,E34)))</f>
        <v>-</v>
      </c>
      <c r="E34" s="260" t="s">
        <v>110</v>
      </c>
      <c r="F34" s="47" t="str" cm="1">
        <f t="array" aca="1" ref="F34" ca="1">_xlfn.SWITCH(INDIRECT(_xlfn.CONCAT($Q$2,G34)),"-","-",0,"-",INDIRECT(_xlfn.CONCAT($Q$2,G34)))</f>
        <v>-</v>
      </c>
      <c r="G34" s="260" t="s">
        <v>294</v>
      </c>
      <c r="H34" s="801" t="s">
        <v>6</v>
      </c>
      <c r="I34" s="802" t="s">
        <v>6</v>
      </c>
      <c r="J34" s="801" t="s">
        <v>6</v>
      </c>
      <c r="K34" s="802" t="s">
        <v>6</v>
      </c>
      <c r="L34" s="769" t="s">
        <v>6</v>
      </c>
      <c r="O34" s="24" t="str">
        <f t="shared" si="0"/>
        <v/>
      </c>
      <c r="P34" s="972" t="str">
        <f t="shared" si="0"/>
        <v/>
      </c>
      <c r="Q34" s="972" t="str">
        <f t="shared" si="0"/>
        <v/>
      </c>
      <c r="W34" s="18"/>
      <c r="X34" s="107">
        <v>10</v>
      </c>
      <c r="Y34" s="976" t="str" cm="1">
        <f t="array" ref="Y34">IFERROR(INDEX(O$25:O$34, SMALL(IF(O$25:O$34&lt;&gt;"", ROW(O$25:O$34)-ROW(O$25)+1), $X34)), "-")</f>
        <v>-</v>
      </c>
      <c r="Z34" s="976" t="str" cm="1">
        <f t="array" ref="Z34">IFERROR(INDEX(P$25:P$34, SMALL(IF(P$25:P$34&lt;&gt;"", ROW(P$25:P$34)-ROW(P$25)+1), $X34)), "-")</f>
        <v>-</v>
      </c>
      <c r="AA34" s="976" t="str" cm="1">
        <f t="array" ref="AA34">IFERROR(INDEX(Q$25:Q$34, SMALL(IF(Q$25:Q$34&lt;&gt;"", ROW(Q$25:Q$34)-ROW(Q$25)+1), $X34)), "-")</f>
        <v>-</v>
      </c>
      <c r="AG34" s="18"/>
      <c r="AJ34" s="93"/>
      <c r="AK34" s="119">
        <v>10</v>
      </c>
      <c r="AL34" s="972" t="str">
        <f t="shared" si="5"/>
        <v/>
      </c>
      <c r="AM34" s="972" t="str">
        <f t="shared" si="1"/>
        <v/>
      </c>
      <c r="AN34" s="972" t="str">
        <f t="shared" si="2"/>
        <v/>
      </c>
      <c r="AO34" s="972" t="str">
        <f t="shared" si="3"/>
        <v/>
      </c>
      <c r="AP34" s="120" t="str">
        <f t="shared" si="4"/>
        <v/>
      </c>
      <c r="AQ34" s="119">
        <v>10</v>
      </c>
      <c r="AR34" s="976" t="str" cm="1">
        <f t="array" ref="AR34">IFERROR(INDEX(AL$25:AL$34, SMALL(IF(AL$25:AL$34&lt;&gt;"", ROW(AL$25:AL$34)-ROW(AL$25)+1), $AQ34)), "-")</f>
        <v>-</v>
      </c>
      <c r="AS34" s="976" t="str" cm="1">
        <f t="array" ref="AS34">IFERROR(INDEX(AM$25:AM$34, SMALL(IF(AM$25:AM$34&lt;&gt;"", ROW(AM$25:AM$34)-ROW(AM$25)+1), $AQ34)), "-")</f>
        <v>-</v>
      </c>
      <c r="AT34" s="976" t="str" cm="1">
        <f t="array" ref="AT34">IFERROR(INDEX(AN$25:AN$34, SMALL(IF(AN$25:AN$34&lt;&gt;"", ROW(AN$25:AN$34)-ROW(AN$25)+1), $AQ34)), "-")</f>
        <v>-</v>
      </c>
      <c r="AU34" s="976" t="str" cm="1">
        <f t="array" ref="AU34">IFERROR(INDEX(AO$25:AO$34, SMALL(IF(AO$25:AO$34&lt;&gt;"", ROW(AO$25:AO$34)-ROW(AO$25)+1), $AQ34)), "-")</f>
        <v>-</v>
      </c>
      <c r="AV34" s="123" t="str" cm="1">
        <f t="array" ref="AV34">IFERROR(INDEX(AP$25:AP$34, SMALL(IF(AP$25:AP$34&lt;&gt;"", ROW(AP$25:AP$34)-ROW(AP$25)+1), $AQ34)), "-")</f>
        <v>-</v>
      </c>
      <c r="AY34" s="93"/>
      <c r="AZ34" s="93"/>
      <c r="BA34" s="93"/>
      <c r="BB34" s="93"/>
    </row>
    <row r="35" spans="2:54">
      <c r="B35" s="137"/>
      <c r="C35" s="137"/>
      <c r="D35" s="137"/>
      <c r="E35" s="137"/>
      <c r="F35" s="137"/>
      <c r="G35" s="137"/>
      <c r="H35" s="137"/>
      <c r="I35" s="137"/>
      <c r="J35" s="137"/>
      <c r="K35" s="137"/>
      <c r="L35" s="137"/>
      <c r="O35" s="25"/>
      <c r="P35" s="26"/>
      <c r="Q35" s="26"/>
      <c r="R35" s="26"/>
      <c r="S35" s="26"/>
      <c r="T35" s="26"/>
      <c r="U35" s="26"/>
      <c r="V35" s="26"/>
      <c r="W35" s="975"/>
      <c r="X35" s="25"/>
      <c r="Y35" s="26"/>
      <c r="Z35" s="26"/>
      <c r="AA35" s="26"/>
      <c r="AB35" s="10"/>
      <c r="AC35" s="10"/>
      <c r="AD35" s="10"/>
      <c r="AE35" s="10"/>
      <c r="AF35" s="10"/>
      <c r="AG35" s="19"/>
      <c r="AK35" s="121"/>
      <c r="AL35" s="10"/>
      <c r="AM35" s="10"/>
      <c r="AN35" s="10"/>
      <c r="AO35" s="10"/>
      <c r="AP35" s="19"/>
      <c r="AQ35" s="121"/>
      <c r="AR35" s="10"/>
      <c r="AS35" s="10"/>
      <c r="AT35" s="10"/>
      <c r="AU35" s="10"/>
      <c r="AV35" s="19"/>
      <c r="AY35" s="93"/>
      <c r="AZ35" s="93"/>
      <c r="BA35" s="93"/>
      <c r="BB35" s="93"/>
    </row>
    <row r="36" spans="2:54" ht="82.5" customHeight="1">
      <c r="B36" s="1035" t="s">
        <v>1436</v>
      </c>
      <c r="C36" s="1036"/>
      <c r="D36" s="1036"/>
      <c r="E36" s="1036"/>
      <c r="F36" s="1036"/>
      <c r="G36" s="1036"/>
      <c r="H36" s="1036"/>
      <c r="I36" s="1036"/>
      <c r="J36" s="1036"/>
      <c r="K36" s="1036"/>
      <c r="L36" s="1037"/>
      <c r="O36" s="111" t="s">
        <v>841</v>
      </c>
      <c r="P36" s="22"/>
      <c r="Q36" s="22"/>
      <c r="R36" s="22"/>
      <c r="S36" s="22"/>
      <c r="T36" s="22"/>
      <c r="U36" s="22"/>
      <c r="V36" s="22"/>
      <c r="W36" s="113"/>
      <c r="X36" s="111" t="s">
        <v>841</v>
      </c>
      <c r="Y36" s="114"/>
      <c r="Z36" s="114"/>
      <c r="AA36" s="114"/>
      <c r="AB36" s="8"/>
      <c r="AC36" s="8"/>
      <c r="AD36" s="8"/>
      <c r="AE36" s="8"/>
      <c r="AF36" s="8"/>
      <c r="AG36" s="17"/>
      <c r="AK36" s="111" t="s">
        <v>841</v>
      </c>
      <c r="AL36" s="8"/>
      <c r="AM36" s="8"/>
      <c r="AN36" s="8"/>
      <c r="AO36" s="8"/>
      <c r="AP36" s="17"/>
      <c r="AQ36" s="111" t="s">
        <v>841</v>
      </c>
      <c r="AR36" s="8"/>
      <c r="AS36" s="8"/>
      <c r="AT36" s="8"/>
      <c r="AU36" s="8"/>
      <c r="AV36" s="17"/>
    </row>
    <row r="37" spans="2:54" ht="82.5" customHeight="1">
      <c r="B37" s="994" t="s">
        <v>1444</v>
      </c>
      <c r="C37" s="995"/>
      <c r="D37" s="995"/>
      <c r="E37" s="995"/>
      <c r="F37" s="995"/>
      <c r="G37" s="995"/>
      <c r="H37" s="995"/>
      <c r="I37" s="995"/>
      <c r="J37" s="995"/>
      <c r="K37" s="995"/>
      <c r="L37" s="996"/>
      <c r="O37" s="1038" t="s">
        <v>839</v>
      </c>
      <c r="P37" s="1039"/>
      <c r="Q37" s="1039"/>
      <c r="R37" s="1039"/>
      <c r="S37" s="1039"/>
      <c r="T37" s="1039"/>
      <c r="U37" s="1039"/>
      <c r="V37" s="1039"/>
      <c r="W37" s="1040"/>
      <c r="X37" s="1038" t="s">
        <v>843</v>
      </c>
      <c r="Y37" s="1044"/>
      <c r="Z37" s="1044"/>
      <c r="AA37" s="1044"/>
      <c r="AB37" s="1044"/>
      <c r="AC37" s="1044"/>
      <c r="AD37" s="1044"/>
      <c r="AE37" s="1044"/>
      <c r="AF37" s="1044"/>
      <c r="AG37" s="1045"/>
      <c r="AK37" s="1017" t="s">
        <v>849</v>
      </c>
      <c r="AL37" s="1018"/>
      <c r="AM37" s="1018"/>
      <c r="AN37" s="1018"/>
      <c r="AO37" s="1018"/>
      <c r="AP37" s="1019"/>
      <c r="AQ37" s="1017" t="s">
        <v>849</v>
      </c>
      <c r="AR37" s="1018"/>
      <c r="AS37" s="1018"/>
      <c r="AT37" s="1018"/>
      <c r="AU37" s="1018"/>
      <c r="AV37" s="1019"/>
    </row>
    <row r="38" spans="2:54" ht="19.5" customHeight="1">
      <c r="B38" s="137"/>
      <c r="C38" s="137"/>
      <c r="D38" s="137"/>
      <c r="E38" s="137"/>
      <c r="F38" s="137"/>
      <c r="G38" s="137"/>
      <c r="H38" s="137"/>
      <c r="I38" s="137"/>
      <c r="J38" s="137"/>
      <c r="K38" s="137"/>
      <c r="L38" s="137"/>
      <c r="O38" s="1038"/>
      <c r="P38" s="1039"/>
      <c r="Q38" s="1039"/>
      <c r="R38" s="1039"/>
      <c r="S38" s="1039"/>
      <c r="T38" s="1039"/>
      <c r="U38" s="1039"/>
      <c r="V38" s="1039"/>
      <c r="W38" s="1040"/>
      <c r="X38" s="1046"/>
      <c r="Y38" s="1044"/>
      <c r="Z38" s="1044"/>
      <c r="AA38" s="1044"/>
      <c r="AB38" s="1044"/>
      <c r="AC38" s="1044"/>
      <c r="AD38" s="1044"/>
      <c r="AE38" s="1044"/>
      <c r="AF38" s="1044"/>
      <c r="AG38" s="1045"/>
      <c r="AK38" s="1017"/>
      <c r="AL38" s="1018"/>
      <c r="AM38" s="1018"/>
      <c r="AN38" s="1018"/>
      <c r="AO38" s="1018"/>
      <c r="AP38" s="1019"/>
      <c r="AQ38" s="1017"/>
      <c r="AR38" s="1018"/>
      <c r="AS38" s="1018"/>
      <c r="AT38" s="1018"/>
      <c r="AU38" s="1018"/>
      <c r="AV38" s="1019"/>
    </row>
    <row r="39" spans="2:54" ht="86.25" customHeight="1">
      <c r="B39" s="194" t="s">
        <v>7</v>
      </c>
      <c r="C39" s="268"/>
      <c r="D39" s="262" t="s">
        <v>215</v>
      </c>
      <c r="E39" s="269"/>
      <c r="F39" s="168" t="s">
        <v>1434</v>
      </c>
      <c r="G39" s="268"/>
      <c r="H39" s="194" t="s">
        <v>470</v>
      </c>
      <c r="I39" s="168" t="s">
        <v>472</v>
      </c>
      <c r="J39" s="194" t="s">
        <v>474</v>
      </c>
      <c r="K39" s="168" t="s">
        <v>471</v>
      </c>
      <c r="L39" s="194" t="s">
        <v>495</v>
      </c>
      <c r="O39" s="1038"/>
      <c r="P39" s="1039"/>
      <c r="Q39" s="1039"/>
      <c r="R39" s="1039"/>
      <c r="S39" s="1039"/>
      <c r="T39" s="1039"/>
      <c r="U39" s="1039"/>
      <c r="V39" s="1039"/>
      <c r="W39" s="1040"/>
      <c r="X39" s="1046"/>
      <c r="Y39" s="1044"/>
      <c r="Z39" s="1044"/>
      <c r="AA39" s="1044"/>
      <c r="AB39" s="1044"/>
      <c r="AC39" s="1044"/>
      <c r="AD39" s="1044"/>
      <c r="AE39" s="1044"/>
      <c r="AF39" s="1044"/>
      <c r="AG39" s="1045"/>
      <c r="AK39" s="1017"/>
      <c r="AL39" s="1018"/>
      <c r="AM39" s="1018"/>
      <c r="AN39" s="1018"/>
      <c r="AO39" s="1018"/>
      <c r="AP39" s="1019"/>
      <c r="AQ39" s="1017"/>
      <c r="AR39" s="1018"/>
      <c r="AS39" s="1018"/>
      <c r="AT39" s="1018"/>
      <c r="AU39" s="1018"/>
      <c r="AV39" s="1019"/>
    </row>
    <row r="40" spans="2:54">
      <c r="B40" s="263" t="str">
        <f ca="1">B25</f>
        <v>NIKI Product 1</v>
      </c>
      <c r="C40" s="87"/>
      <c r="D40" s="265" t="str">
        <f t="shared" ref="D40:D49" si="6">H25</f>
        <v>-</v>
      </c>
      <c r="E40" s="87"/>
      <c r="F40" s="808" t="s">
        <v>6</v>
      </c>
      <c r="G40" s="809"/>
      <c r="H40" s="810" t="s">
        <v>6</v>
      </c>
      <c r="I40" s="808" t="s">
        <v>6</v>
      </c>
      <c r="J40" s="810" t="s">
        <v>6</v>
      </c>
      <c r="K40" s="808" t="s">
        <v>6</v>
      </c>
      <c r="L40" s="810" t="s">
        <v>6</v>
      </c>
      <c r="O40" s="1038"/>
      <c r="P40" s="1039"/>
      <c r="Q40" s="1039"/>
      <c r="R40" s="1039"/>
      <c r="S40" s="1039"/>
      <c r="T40" s="1039"/>
      <c r="U40" s="1039"/>
      <c r="V40" s="1039"/>
      <c r="W40" s="1040"/>
      <c r="X40" s="1046"/>
      <c r="Y40" s="1044"/>
      <c r="Z40" s="1044"/>
      <c r="AA40" s="1044"/>
      <c r="AB40" s="1044"/>
      <c r="AC40" s="1044"/>
      <c r="AD40" s="1044"/>
      <c r="AE40" s="1044"/>
      <c r="AF40" s="1044"/>
      <c r="AG40" s="1045"/>
      <c r="AK40" s="1017"/>
      <c r="AL40" s="1018"/>
      <c r="AM40" s="1018"/>
      <c r="AN40" s="1018"/>
      <c r="AO40" s="1018"/>
      <c r="AP40" s="1019"/>
      <c r="AQ40" s="1017"/>
      <c r="AR40" s="1018"/>
      <c r="AS40" s="1018"/>
      <c r="AT40" s="1018"/>
      <c r="AU40" s="1018"/>
      <c r="AV40" s="1019"/>
    </row>
    <row r="41" spans="2:54">
      <c r="B41" s="45" t="str">
        <f t="shared" ref="B41:B49" ca="1" si="7">B26</f>
        <v>NIKI Product 2</v>
      </c>
      <c r="C41" s="4"/>
      <c r="D41" s="266" t="str">
        <f t="shared" si="6"/>
        <v>-</v>
      </c>
      <c r="E41" s="4"/>
      <c r="F41" s="811" t="s">
        <v>6</v>
      </c>
      <c r="G41" s="812"/>
      <c r="H41" s="813" t="s">
        <v>6</v>
      </c>
      <c r="I41" s="811" t="s">
        <v>6</v>
      </c>
      <c r="J41" s="813" t="s">
        <v>6</v>
      </c>
      <c r="K41" s="811" t="s">
        <v>6</v>
      </c>
      <c r="L41" s="813" t="s">
        <v>6</v>
      </c>
      <c r="O41" s="1038"/>
      <c r="P41" s="1039"/>
      <c r="Q41" s="1039"/>
      <c r="R41" s="1039"/>
      <c r="S41" s="1039"/>
      <c r="T41" s="1039"/>
      <c r="U41" s="1039"/>
      <c r="V41" s="1039"/>
      <c r="W41" s="1040"/>
      <c r="X41" s="1046"/>
      <c r="Y41" s="1044"/>
      <c r="Z41" s="1044"/>
      <c r="AA41" s="1044"/>
      <c r="AB41" s="1044"/>
      <c r="AC41" s="1044"/>
      <c r="AD41" s="1044"/>
      <c r="AE41" s="1044"/>
      <c r="AF41" s="1044"/>
      <c r="AG41" s="1045"/>
      <c r="AK41" s="1017"/>
      <c r="AL41" s="1018"/>
      <c r="AM41" s="1018"/>
      <c r="AN41" s="1018"/>
      <c r="AO41" s="1018"/>
      <c r="AP41" s="1019"/>
      <c r="AQ41" s="1017"/>
      <c r="AR41" s="1018"/>
      <c r="AS41" s="1018"/>
      <c r="AT41" s="1018"/>
      <c r="AU41" s="1018"/>
      <c r="AV41" s="1019"/>
    </row>
    <row r="42" spans="2:54">
      <c r="B42" s="45" t="str">
        <f t="shared" ca="1" si="7"/>
        <v>NIKI Product 3</v>
      </c>
      <c r="C42" s="4"/>
      <c r="D42" s="266" t="str">
        <f t="shared" si="6"/>
        <v>-</v>
      </c>
      <c r="E42" s="4"/>
      <c r="F42" s="811" t="s">
        <v>6</v>
      </c>
      <c r="G42" s="812"/>
      <c r="H42" s="813" t="s">
        <v>6</v>
      </c>
      <c r="I42" s="811" t="s">
        <v>6</v>
      </c>
      <c r="J42" s="813" t="s">
        <v>6</v>
      </c>
      <c r="K42" s="811" t="s">
        <v>6</v>
      </c>
      <c r="L42" s="813" t="s">
        <v>6</v>
      </c>
      <c r="O42" s="1038"/>
      <c r="P42" s="1039"/>
      <c r="Q42" s="1039"/>
      <c r="R42" s="1039"/>
      <c r="S42" s="1039"/>
      <c r="T42" s="1039"/>
      <c r="U42" s="1039"/>
      <c r="V42" s="1039"/>
      <c r="W42" s="1040"/>
      <c r="X42" s="1046"/>
      <c r="Y42" s="1044"/>
      <c r="Z42" s="1044"/>
      <c r="AA42" s="1044"/>
      <c r="AB42" s="1044"/>
      <c r="AC42" s="1044"/>
      <c r="AD42" s="1044"/>
      <c r="AE42" s="1044"/>
      <c r="AF42" s="1044"/>
      <c r="AG42" s="1045"/>
      <c r="AK42" s="1017"/>
      <c r="AL42" s="1018"/>
      <c r="AM42" s="1018"/>
      <c r="AN42" s="1018"/>
      <c r="AO42" s="1018"/>
      <c r="AP42" s="1019"/>
      <c r="AQ42" s="1017"/>
      <c r="AR42" s="1018"/>
      <c r="AS42" s="1018"/>
      <c r="AT42" s="1018"/>
      <c r="AU42" s="1018"/>
      <c r="AV42" s="1019"/>
    </row>
    <row r="43" spans="2:54">
      <c r="B43" s="45" t="str">
        <f t="shared" ca="1" si="7"/>
        <v>NIKI Product 4</v>
      </c>
      <c r="C43" s="4"/>
      <c r="D43" s="266" t="str">
        <f>H28</f>
        <v>-</v>
      </c>
      <c r="E43" s="4"/>
      <c r="F43" s="811" t="s">
        <v>6</v>
      </c>
      <c r="G43" s="812"/>
      <c r="H43" s="813" t="s">
        <v>6</v>
      </c>
      <c r="I43" s="811" t="s">
        <v>6</v>
      </c>
      <c r="J43" s="813" t="s">
        <v>6</v>
      </c>
      <c r="K43" s="811" t="s">
        <v>6</v>
      </c>
      <c r="L43" s="813" t="s">
        <v>6</v>
      </c>
      <c r="O43" s="1038"/>
      <c r="P43" s="1039"/>
      <c r="Q43" s="1039"/>
      <c r="R43" s="1039"/>
      <c r="S43" s="1039"/>
      <c r="T43" s="1039"/>
      <c r="U43" s="1039"/>
      <c r="V43" s="1039"/>
      <c r="W43" s="1040"/>
      <c r="X43" s="1046"/>
      <c r="Y43" s="1044"/>
      <c r="Z43" s="1044"/>
      <c r="AA43" s="1044"/>
      <c r="AB43" s="1044"/>
      <c r="AC43" s="1044"/>
      <c r="AD43" s="1044"/>
      <c r="AE43" s="1044"/>
      <c r="AF43" s="1044"/>
      <c r="AG43" s="1045"/>
      <c r="AK43" s="1017"/>
      <c r="AL43" s="1018"/>
      <c r="AM43" s="1018"/>
      <c r="AN43" s="1018"/>
      <c r="AO43" s="1018"/>
      <c r="AP43" s="1019"/>
      <c r="AQ43" s="1017"/>
      <c r="AR43" s="1018"/>
      <c r="AS43" s="1018"/>
      <c r="AT43" s="1018"/>
      <c r="AU43" s="1018"/>
      <c r="AV43" s="1019"/>
    </row>
    <row r="44" spans="2:54">
      <c r="B44" s="45" t="str">
        <f t="shared" ca="1" si="7"/>
        <v>NIKI Product 5</v>
      </c>
      <c r="C44" s="4"/>
      <c r="D44" s="266" t="str">
        <f t="shared" si="6"/>
        <v>-</v>
      </c>
      <c r="E44" s="4"/>
      <c r="F44" s="811" t="s">
        <v>6</v>
      </c>
      <c r="G44" s="812"/>
      <c r="H44" s="813" t="s">
        <v>6</v>
      </c>
      <c r="I44" s="811" t="s">
        <v>6</v>
      </c>
      <c r="J44" s="813" t="s">
        <v>6</v>
      </c>
      <c r="K44" s="811" t="s">
        <v>6</v>
      </c>
      <c r="L44" s="813" t="s">
        <v>6</v>
      </c>
      <c r="O44" s="1038"/>
      <c r="P44" s="1039"/>
      <c r="Q44" s="1039"/>
      <c r="R44" s="1039"/>
      <c r="S44" s="1039"/>
      <c r="T44" s="1039"/>
      <c r="U44" s="1039"/>
      <c r="V44" s="1039"/>
      <c r="W44" s="1040"/>
      <c r="X44" s="1046"/>
      <c r="Y44" s="1044"/>
      <c r="Z44" s="1044"/>
      <c r="AA44" s="1044"/>
      <c r="AB44" s="1044"/>
      <c r="AC44" s="1044"/>
      <c r="AD44" s="1044"/>
      <c r="AE44" s="1044"/>
      <c r="AF44" s="1044"/>
      <c r="AG44" s="1045"/>
      <c r="AK44" s="1017"/>
      <c r="AL44" s="1018"/>
      <c r="AM44" s="1018"/>
      <c r="AN44" s="1018"/>
      <c r="AO44" s="1018"/>
      <c r="AP44" s="1019"/>
      <c r="AQ44" s="1017"/>
      <c r="AR44" s="1018"/>
      <c r="AS44" s="1018"/>
      <c r="AT44" s="1018"/>
      <c r="AU44" s="1018"/>
      <c r="AV44" s="1019"/>
    </row>
    <row r="45" spans="2:54">
      <c r="B45" s="45" t="str">
        <f t="shared" ca="1" si="7"/>
        <v>NIKI Product 6</v>
      </c>
      <c r="C45" s="4"/>
      <c r="D45" s="266" t="str">
        <f t="shared" si="6"/>
        <v>-</v>
      </c>
      <c r="E45" s="4"/>
      <c r="F45" s="811" t="s">
        <v>6</v>
      </c>
      <c r="G45" s="812"/>
      <c r="H45" s="813" t="s">
        <v>6</v>
      </c>
      <c r="I45" s="811" t="s">
        <v>6</v>
      </c>
      <c r="J45" s="813" t="s">
        <v>6</v>
      </c>
      <c r="K45" s="811" t="s">
        <v>6</v>
      </c>
      <c r="L45" s="813" t="s">
        <v>6</v>
      </c>
      <c r="O45" s="1038"/>
      <c r="P45" s="1039"/>
      <c r="Q45" s="1039"/>
      <c r="R45" s="1039"/>
      <c r="S45" s="1039"/>
      <c r="T45" s="1039"/>
      <c r="U45" s="1039"/>
      <c r="V45" s="1039"/>
      <c r="W45" s="1040"/>
      <c r="X45" s="1046"/>
      <c r="Y45" s="1044"/>
      <c r="Z45" s="1044"/>
      <c r="AA45" s="1044"/>
      <c r="AB45" s="1044"/>
      <c r="AC45" s="1044"/>
      <c r="AD45" s="1044"/>
      <c r="AE45" s="1044"/>
      <c r="AF45" s="1044"/>
      <c r="AG45" s="1045"/>
      <c r="AK45" s="1017"/>
      <c r="AL45" s="1018"/>
      <c r="AM45" s="1018"/>
      <c r="AN45" s="1018"/>
      <c r="AO45" s="1018"/>
      <c r="AP45" s="1019"/>
      <c r="AQ45" s="1017"/>
      <c r="AR45" s="1018"/>
      <c r="AS45" s="1018"/>
      <c r="AT45" s="1018"/>
      <c r="AU45" s="1018"/>
      <c r="AV45" s="1019"/>
    </row>
    <row r="46" spans="2:54">
      <c r="B46" s="45" t="str">
        <f t="shared" ca="1" si="7"/>
        <v>NIKI Product 7</v>
      </c>
      <c r="C46" s="4"/>
      <c r="D46" s="266" t="str">
        <f t="shared" si="6"/>
        <v>-</v>
      </c>
      <c r="E46" s="4"/>
      <c r="F46" s="811" t="s">
        <v>6</v>
      </c>
      <c r="G46" s="812"/>
      <c r="H46" s="813" t="s">
        <v>6</v>
      </c>
      <c r="I46" s="811" t="s">
        <v>6</v>
      </c>
      <c r="J46" s="813" t="s">
        <v>6</v>
      </c>
      <c r="K46" s="811" t="s">
        <v>6</v>
      </c>
      <c r="L46" s="813" t="s">
        <v>6</v>
      </c>
      <c r="O46" s="1038"/>
      <c r="P46" s="1039"/>
      <c r="Q46" s="1039"/>
      <c r="R46" s="1039"/>
      <c r="S46" s="1039"/>
      <c r="T46" s="1039"/>
      <c r="U46" s="1039"/>
      <c r="V46" s="1039"/>
      <c r="W46" s="1040"/>
      <c r="X46" s="1046"/>
      <c r="Y46" s="1044"/>
      <c r="Z46" s="1044"/>
      <c r="AA46" s="1044"/>
      <c r="AB46" s="1044"/>
      <c r="AC46" s="1044"/>
      <c r="AD46" s="1044"/>
      <c r="AE46" s="1044"/>
      <c r="AF46" s="1044"/>
      <c r="AG46" s="1045"/>
      <c r="AK46" s="1017"/>
      <c r="AL46" s="1018"/>
      <c r="AM46" s="1018"/>
      <c r="AN46" s="1018"/>
      <c r="AO46" s="1018"/>
      <c r="AP46" s="1019"/>
      <c r="AQ46" s="1017"/>
      <c r="AR46" s="1018"/>
      <c r="AS46" s="1018"/>
      <c r="AT46" s="1018"/>
      <c r="AU46" s="1018"/>
      <c r="AV46" s="1019"/>
    </row>
    <row r="47" spans="2:54">
      <c r="B47" s="45" t="str">
        <f t="shared" ca="1" si="7"/>
        <v>NIKI Product 8</v>
      </c>
      <c r="C47" s="4"/>
      <c r="D47" s="266" t="str">
        <f t="shared" si="6"/>
        <v>-</v>
      </c>
      <c r="E47" s="4"/>
      <c r="F47" s="811" t="s">
        <v>6</v>
      </c>
      <c r="G47" s="812"/>
      <c r="H47" s="813" t="s">
        <v>6</v>
      </c>
      <c r="I47" s="811" t="s">
        <v>6</v>
      </c>
      <c r="J47" s="813" t="s">
        <v>6</v>
      </c>
      <c r="K47" s="811" t="s">
        <v>6</v>
      </c>
      <c r="L47" s="813" t="s">
        <v>6</v>
      </c>
      <c r="O47" s="1038"/>
      <c r="P47" s="1039"/>
      <c r="Q47" s="1039"/>
      <c r="R47" s="1039"/>
      <c r="S47" s="1039"/>
      <c r="T47" s="1039"/>
      <c r="U47" s="1039"/>
      <c r="V47" s="1039"/>
      <c r="W47" s="1040"/>
      <c r="X47" s="1046"/>
      <c r="Y47" s="1044"/>
      <c r="Z47" s="1044"/>
      <c r="AA47" s="1044"/>
      <c r="AB47" s="1044"/>
      <c r="AC47" s="1044"/>
      <c r="AD47" s="1044"/>
      <c r="AE47" s="1044"/>
      <c r="AF47" s="1044"/>
      <c r="AG47" s="1045"/>
      <c r="AK47" s="1017"/>
      <c r="AL47" s="1018"/>
      <c r="AM47" s="1018"/>
      <c r="AN47" s="1018"/>
      <c r="AO47" s="1018"/>
      <c r="AP47" s="1019"/>
      <c r="AQ47" s="1017"/>
      <c r="AR47" s="1018"/>
      <c r="AS47" s="1018"/>
      <c r="AT47" s="1018"/>
      <c r="AU47" s="1018"/>
      <c r="AV47" s="1019"/>
    </row>
    <row r="48" spans="2:54">
      <c r="B48" s="45" t="str">
        <f t="shared" ca="1" si="7"/>
        <v>NIKI Product 9</v>
      </c>
      <c r="C48" s="4"/>
      <c r="D48" s="266" t="str">
        <f t="shared" si="6"/>
        <v>-</v>
      </c>
      <c r="E48" s="4"/>
      <c r="F48" s="811" t="s">
        <v>6</v>
      </c>
      <c r="G48" s="812"/>
      <c r="H48" s="813" t="s">
        <v>6</v>
      </c>
      <c r="I48" s="811" t="s">
        <v>6</v>
      </c>
      <c r="J48" s="813" t="s">
        <v>6</v>
      </c>
      <c r="K48" s="811" t="s">
        <v>6</v>
      </c>
      <c r="L48" s="813" t="s">
        <v>6</v>
      </c>
      <c r="O48" s="1038"/>
      <c r="P48" s="1039"/>
      <c r="Q48" s="1039"/>
      <c r="R48" s="1039"/>
      <c r="S48" s="1039"/>
      <c r="T48" s="1039"/>
      <c r="U48" s="1039"/>
      <c r="V48" s="1039"/>
      <c r="W48" s="1040"/>
      <c r="X48" s="1046"/>
      <c r="Y48" s="1044"/>
      <c r="Z48" s="1044"/>
      <c r="AA48" s="1044"/>
      <c r="AB48" s="1044"/>
      <c r="AC48" s="1044"/>
      <c r="AD48" s="1044"/>
      <c r="AE48" s="1044"/>
      <c r="AF48" s="1044"/>
      <c r="AG48" s="1045"/>
      <c r="AK48" s="1017"/>
      <c r="AL48" s="1018"/>
      <c r="AM48" s="1018"/>
      <c r="AN48" s="1018"/>
      <c r="AO48" s="1018"/>
      <c r="AP48" s="1019"/>
      <c r="AQ48" s="1017"/>
      <c r="AR48" s="1018"/>
      <c r="AS48" s="1018"/>
      <c r="AT48" s="1018"/>
      <c r="AU48" s="1018"/>
      <c r="AV48" s="1019"/>
    </row>
    <row r="49" spans="2:48">
      <c r="B49" s="264" t="str">
        <f t="shared" ca="1" si="7"/>
        <v>NIKI Product 10</v>
      </c>
      <c r="C49" s="66"/>
      <c r="D49" s="47" t="str">
        <f t="shared" si="6"/>
        <v>-</v>
      </c>
      <c r="E49" s="66"/>
      <c r="F49" s="814" t="s">
        <v>6</v>
      </c>
      <c r="G49" s="815"/>
      <c r="H49" s="816" t="s">
        <v>6</v>
      </c>
      <c r="I49" s="814" t="s">
        <v>6</v>
      </c>
      <c r="J49" s="816" t="s">
        <v>6</v>
      </c>
      <c r="K49" s="814" t="s">
        <v>6</v>
      </c>
      <c r="L49" s="816" t="s">
        <v>6</v>
      </c>
      <c r="O49" s="1041"/>
      <c r="P49" s="1042"/>
      <c r="Q49" s="1042"/>
      <c r="R49" s="1042"/>
      <c r="S49" s="1042"/>
      <c r="T49" s="1042"/>
      <c r="U49" s="1042"/>
      <c r="V49" s="1042"/>
      <c r="W49" s="1043"/>
      <c r="X49" s="1047"/>
      <c r="Y49" s="1048"/>
      <c r="Z49" s="1048"/>
      <c r="AA49" s="1048"/>
      <c r="AB49" s="1048"/>
      <c r="AC49" s="1048"/>
      <c r="AD49" s="1048"/>
      <c r="AE49" s="1048"/>
      <c r="AF49" s="1048"/>
      <c r="AG49" s="1049"/>
      <c r="AK49" s="1020"/>
      <c r="AL49" s="1021"/>
      <c r="AM49" s="1021"/>
      <c r="AN49" s="1021"/>
      <c r="AO49" s="1021"/>
      <c r="AP49" s="1022"/>
      <c r="AQ49" s="1020"/>
      <c r="AR49" s="1021"/>
      <c r="AS49" s="1021"/>
      <c r="AT49" s="1021"/>
      <c r="AU49" s="1021"/>
      <c r="AV49" s="1022"/>
    </row>
    <row r="50" spans="2:48">
      <c r="B50" s="137"/>
      <c r="C50" s="137"/>
      <c r="D50" s="137"/>
      <c r="E50" s="137"/>
      <c r="F50" s="137"/>
      <c r="G50" s="137"/>
      <c r="H50" s="137"/>
      <c r="I50" s="137"/>
      <c r="J50" s="137"/>
      <c r="K50" s="137"/>
      <c r="L50" s="137"/>
      <c r="O50" s="5"/>
      <c r="P50" s="5"/>
      <c r="Q50" s="5"/>
      <c r="R50" s="5"/>
      <c r="S50" s="5"/>
      <c r="T50" s="5"/>
      <c r="U50" s="5"/>
      <c r="V50" s="5"/>
      <c r="W50" s="5"/>
      <c r="X50" s="5"/>
      <c r="Y50" s="5"/>
      <c r="Z50" s="5"/>
      <c r="AA50" s="5"/>
    </row>
    <row r="51" spans="2:48" ht="37.5" customHeight="1">
      <c r="B51" s="1006" t="s">
        <v>1435</v>
      </c>
      <c r="C51" s="1007"/>
      <c r="D51" s="1007"/>
      <c r="E51" s="1007"/>
      <c r="F51" s="1007"/>
      <c r="G51" s="1007"/>
      <c r="H51" s="1007"/>
      <c r="I51" s="1007"/>
      <c r="J51" s="1007"/>
      <c r="K51" s="1007"/>
      <c r="L51" s="1008"/>
      <c r="O51" s="5"/>
      <c r="P51" s="5"/>
      <c r="Q51" s="5"/>
      <c r="R51" s="5"/>
      <c r="S51" s="5"/>
      <c r="T51" s="5"/>
      <c r="U51" s="5"/>
      <c r="V51" s="5"/>
      <c r="W51" s="5"/>
      <c r="X51" s="5"/>
      <c r="Y51" s="5"/>
      <c r="Z51" s="5"/>
      <c r="AA51" s="5"/>
    </row>
    <row r="52" spans="2:48" ht="22.5" customHeight="1">
      <c r="B52" s="994" t="s">
        <v>1103</v>
      </c>
      <c r="C52" s="995"/>
      <c r="D52" s="995"/>
      <c r="E52" s="995"/>
      <c r="F52" s="995"/>
      <c r="G52" s="995"/>
      <c r="H52" s="995"/>
      <c r="I52" s="995"/>
      <c r="J52" s="995"/>
      <c r="K52" s="995"/>
      <c r="L52" s="996"/>
      <c r="O52" s="5"/>
      <c r="P52" s="5"/>
      <c r="Q52" s="5"/>
      <c r="R52" s="5"/>
      <c r="S52" s="5"/>
      <c r="T52" s="5"/>
      <c r="U52" s="5"/>
      <c r="V52" s="5"/>
      <c r="W52" s="5"/>
      <c r="X52" s="5"/>
      <c r="Y52" s="5"/>
      <c r="Z52" s="5"/>
      <c r="AA52" s="5"/>
    </row>
    <row r="53" spans="2:48">
      <c r="B53" s="138"/>
      <c r="C53" s="138"/>
      <c r="D53" s="137"/>
      <c r="E53" s="137"/>
      <c r="F53" s="137"/>
      <c r="G53" s="137"/>
      <c r="H53" s="137"/>
      <c r="I53" s="137"/>
      <c r="J53" s="137"/>
      <c r="K53" s="137"/>
      <c r="L53" s="137"/>
      <c r="O53" s="5"/>
      <c r="P53" s="5"/>
      <c r="Q53" s="5"/>
      <c r="R53" s="5"/>
      <c r="S53" s="108"/>
      <c r="T53" s="5"/>
      <c r="U53" s="5"/>
      <c r="V53" s="5"/>
      <c r="W53" s="108"/>
      <c r="X53" s="109"/>
      <c r="Y53" s="110"/>
      <c r="Z53" s="110"/>
      <c r="AA53" s="110"/>
      <c r="AB53" s="109"/>
    </row>
    <row r="54" spans="2:48" ht="31.5">
      <c r="B54" s="194" t="s">
        <v>496</v>
      </c>
      <c r="C54" s="268"/>
      <c r="D54" s="168" t="s">
        <v>29</v>
      </c>
      <c r="E54" s="268"/>
      <c r="F54" s="194" t="s">
        <v>218</v>
      </c>
      <c r="G54" s="268"/>
      <c r="H54" s="168" t="s">
        <v>473</v>
      </c>
      <c r="I54" s="1050" t="s">
        <v>1077</v>
      </c>
      <c r="J54" s="1051"/>
      <c r="K54" s="1051"/>
      <c r="L54" s="1052"/>
    </row>
    <row r="55" spans="2:48">
      <c r="B55" s="265">
        <v>1</v>
      </c>
      <c r="C55" s="87"/>
      <c r="D55" s="808" t="s">
        <v>6</v>
      </c>
      <c r="E55" s="809"/>
      <c r="F55" s="810" t="s">
        <v>6</v>
      </c>
      <c r="G55" s="809"/>
      <c r="H55" s="808" t="s">
        <v>6</v>
      </c>
      <c r="I55" s="1053" t="s">
        <v>6</v>
      </c>
      <c r="J55" s="1054"/>
      <c r="K55" s="1054"/>
      <c r="L55" s="1055"/>
    </row>
    <row r="56" spans="2:48">
      <c r="B56" s="266">
        <v>2</v>
      </c>
      <c r="C56" s="4"/>
      <c r="D56" s="811" t="s">
        <v>6</v>
      </c>
      <c r="E56" s="812"/>
      <c r="F56" s="813" t="s">
        <v>6</v>
      </c>
      <c r="G56" s="812"/>
      <c r="H56" s="811" t="s">
        <v>6</v>
      </c>
      <c r="I56" s="1056" t="s">
        <v>6</v>
      </c>
      <c r="J56" s="1057"/>
      <c r="K56" s="1057"/>
      <c r="L56" s="1058"/>
    </row>
    <row r="57" spans="2:48">
      <c r="B57" s="47">
        <v>3</v>
      </c>
      <c r="C57" s="66"/>
      <c r="D57" s="814" t="s">
        <v>6</v>
      </c>
      <c r="E57" s="815"/>
      <c r="F57" s="816" t="s">
        <v>6</v>
      </c>
      <c r="G57" s="815"/>
      <c r="H57" s="814" t="s">
        <v>6</v>
      </c>
      <c r="I57" s="1059" t="s">
        <v>6</v>
      </c>
      <c r="J57" s="1060"/>
      <c r="K57" s="1060"/>
      <c r="L57" s="1061"/>
    </row>
    <row r="58" spans="2:48">
      <c r="B58" s="133"/>
      <c r="C58" s="133"/>
      <c r="D58" s="133"/>
      <c r="E58" s="133"/>
      <c r="F58" s="133"/>
      <c r="G58" s="133"/>
      <c r="H58" s="133"/>
      <c r="I58" s="133"/>
      <c r="J58" s="133"/>
      <c r="K58" s="133"/>
      <c r="L58" s="133"/>
    </row>
    <row r="59" spans="2:48" ht="18.75">
      <c r="B59" s="164" t="s">
        <v>226</v>
      </c>
      <c r="C59" s="270"/>
      <c r="D59" s="165"/>
      <c r="E59" s="8"/>
      <c r="F59" s="165"/>
      <c r="G59" s="8"/>
      <c r="H59" s="165"/>
      <c r="I59" s="165"/>
      <c r="J59" s="165"/>
      <c r="K59" s="165"/>
      <c r="L59" s="166"/>
    </row>
    <row r="60" spans="2:48">
      <c r="B60" s="789"/>
      <c r="C60" s="790"/>
      <c r="D60" s="790"/>
      <c r="E60" s="790"/>
      <c r="F60" s="790"/>
      <c r="G60" s="790"/>
      <c r="H60" s="790"/>
      <c r="I60" s="790"/>
      <c r="J60" s="790"/>
      <c r="K60" s="790"/>
      <c r="L60" s="791"/>
    </row>
    <row r="61" spans="2:48">
      <c r="B61" s="789"/>
      <c r="C61" s="790"/>
      <c r="D61" s="790"/>
      <c r="E61" s="790"/>
      <c r="F61" s="790"/>
      <c r="G61" s="790"/>
      <c r="H61" s="790"/>
      <c r="I61" s="790"/>
      <c r="J61" s="790"/>
      <c r="K61" s="790"/>
      <c r="L61" s="791"/>
    </row>
    <row r="62" spans="2:48">
      <c r="B62" s="789"/>
      <c r="C62" s="790"/>
      <c r="D62" s="790"/>
      <c r="E62" s="790"/>
      <c r="F62" s="790"/>
      <c r="G62" s="790"/>
      <c r="H62" s="790"/>
      <c r="I62" s="790"/>
      <c r="J62" s="790"/>
      <c r="K62" s="790"/>
      <c r="L62" s="791"/>
    </row>
    <row r="63" spans="2:48">
      <c r="B63" s="789"/>
      <c r="C63" s="790"/>
      <c r="D63" s="790"/>
      <c r="E63" s="790"/>
      <c r="F63" s="790"/>
      <c r="G63" s="790"/>
      <c r="H63" s="790"/>
      <c r="I63" s="790"/>
      <c r="J63" s="790"/>
      <c r="K63" s="790"/>
      <c r="L63" s="791"/>
    </row>
    <row r="64" spans="2:48">
      <c r="B64" s="789"/>
      <c r="C64" s="790"/>
      <c r="D64" s="790"/>
      <c r="E64" s="790"/>
      <c r="F64" s="790"/>
      <c r="G64" s="790"/>
      <c r="H64" s="790"/>
      <c r="I64" s="790"/>
      <c r="J64" s="790"/>
      <c r="K64" s="790"/>
      <c r="L64" s="791"/>
    </row>
    <row r="65" spans="2:12">
      <c r="B65" s="789"/>
      <c r="C65" s="790"/>
      <c r="D65" s="790"/>
      <c r="E65" s="790"/>
      <c r="F65" s="790"/>
      <c r="G65" s="790"/>
      <c r="H65" s="790"/>
      <c r="I65" s="790"/>
      <c r="J65" s="790"/>
      <c r="K65" s="790"/>
      <c r="L65" s="791"/>
    </row>
    <row r="66" spans="2:12">
      <c r="B66" s="789"/>
      <c r="C66" s="790"/>
      <c r="D66" s="790"/>
      <c r="E66" s="790"/>
      <c r="F66" s="790"/>
      <c r="G66" s="790"/>
      <c r="H66" s="790"/>
      <c r="I66" s="790"/>
      <c r="J66" s="790"/>
      <c r="K66" s="790"/>
      <c r="L66" s="791"/>
    </row>
    <row r="67" spans="2:12">
      <c r="B67" s="789"/>
      <c r="C67" s="790"/>
      <c r="D67" s="790"/>
      <c r="E67" s="790"/>
      <c r="F67" s="790"/>
      <c r="G67" s="790"/>
      <c r="H67" s="790"/>
      <c r="I67" s="790"/>
      <c r="J67" s="790"/>
      <c r="K67" s="790"/>
      <c r="L67" s="791"/>
    </row>
    <row r="68" spans="2:12">
      <c r="B68" s="789"/>
      <c r="C68" s="790"/>
      <c r="D68" s="790"/>
      <c r="E68" s="790"/>
      <c r="F68" s="790"/>
      <c r="G68" s="790"/>
      <c r="H68" s="790"/>
      <c r="I68" s="790"/>
      <c r="J68" s="790"/>
      <c r="K68" s="790"/>
      <c r="L68" s="791"/>
    </row>
    <row r="69" spans="2:12">
      <c r="B69" s="789"/>
      <c r="C69" s="790"/>
      <c r="D69" s="790"/>
      <c r="E69" s="790"/>
      <c r="F69" s="790"/>
      <c r="G69" s="790"/>
      <c r="H69" s="790"/>
      <c r="I69" s="790"/>
      <c r="J69" s="790"/>
      <c r="K69" s="790"/>
      <c r="L69" s="791"/>
    </row>
    <row r="70" spans="2:12">
      <c r="B70" s="789"/>
      <c r="C70" s="790"/>
      <c r="D70" s="790"/>
      <c r="E70" s="790"/>
      <c r="F70" s="790"/>
      <c r="G70" s="790"/>
      <c r="H70" s="790"/>
      <c r="I70" s="790"/>
      <c r="J70" s="790"/>
      <c r="K70" s="790"/>
      <c r="L70" s="791"/>
    </row>
    <row r="71" spans="2:12">
      <c r="B71" s="789"/>
      <c r="C71" s="790"/>
      <c r="D71" s="790"/>
      <c r="E71" s="790"/>
      <c r="F71" s="790"/>
      <c r="G71" s="790"/>
      <c r="H71" s="790"/>
      <c r="I71" s="790"/>
      <c r="J71" s="790"/>
      <c r="K71" s="790"/>
      <c r="L71" s="791"/>
    </row>
    <row r="72" spans="2:12">
      <c r="B72" s="789"/>
      <c r="C72" s="790"/>
      <c r="D72" s="790"/>
      <c r="E72" s="790"/>
      <c r="F72" s="790"/>
      <c r="G72" s="790"/>
      <c r="H72" s="790"/>
      <c r="I72" s="790"/>
      <c r="J72" s="790"/>
      <c r="K72" s="790"/>
      <c r="L72" s="791"/>
    </row>
    <row r="73" spans="2:12">
      <c r="B73" s="789"/>
      <c r="C73" s="790"/>
      <c r="D73" s="790"/>
      <c r="E73" s="790"/>
      <c r="F73" s="790"/>
      <c r="G73" s="790"/>
      <c r="H73" s="790"/>
      <c r="I73" s="790"/>
      <c r="J73" s="790"/>
      <c r="K73" s="790"/>
      <c r="L73" s="791"/>
    </row>
    <row r="74" spans="2:12">
      <c r="B74" s="789"/>
      <c r="C74" s="790"/>
      <c r="D74" s="790"/>
      <c r="E74" s="790"/>
      <c r="F74" s="790"/>
      <c r="G74" s="790"/>
      <c r="H74" s="790"/>
      <c r="I74" s="790"/>
      <c r="J74" s="790"/>
      <c r="K74" s="790"/>
      <c r="L74" s="791"/>
    </row>
    <row r="75" spans="2:12">
      <c r="B75" s="789"/>
      <c r="C75" s="790"/>
      <c r="D75" s="790"/>
      <c r="E75" s="790"/>
      <c r="F75" s="790"/>
      <c r="G75" s="790"/>
      <c r="H75" s="790"/>
      <c r="I75" s="790"/>
      <c r="J75" s="790"/>
      <c r="K75" s="790"/>
      <c r="L75" s="791"/>
    </row>
    <row r="76" spans="2:12">
      <c r="B76" s="789"/>
      <c r="C76" s="790"/>
      <c r="D76" s="790"/>
      <c r="E76" s="790"/>
      <c r="F76" s="790"/>
      <c r="G76" s="790"/>
      <c r="H76" s="790"/>
      <c r="I76" s="790"/>
      <c r="J76" s="790"/>
      <c r="K76" s="790"/>
      <c r="L76" s="791"/>
    </row>
    <row r="77" spans="2:12">
      <c r="B77" s="789"/>
      <c r="C77" s="790"/>
      <c r="D77" s="790"/>
      <c r="E77" s="790"/>
      <c r="F77" s="790"/>
      <c r="G77" s="790"/>
      <c r="H77" s="790"/>
      <c r="I77" s="790"/>
      <c r="J77" s="790"/>
      <c r="K77" s="790"/>
      <c r="L77" s="791"/>
    </row>
    <row r="78" spans="2:12">
      <c r="B78" s="789"/>
      <c r="C78" s="790"/>
      <c r="D78" s="790"/>
      <c r="E78" s="790"/>
      <c r="F78" s="790"/>
      <c r="G78" s="790"/>
      <c r="H78" s="790"/>
      <c r="I78" s="790"/>
      <c r="J78" s="790"/>
      <c r="K78" s="790"/>
      <c r="L78" s="791"/>
    </row>
    <row r="79" spans="2:12">
      <c r="B79" s="789"/>
      <c r="C79" s="790"/>
      <c r="D79" s="790"/>
      <c r="E79" s="790"/>
      <c r="F79" s="790"/>
      <c r="G79" s="790"/>
      <c r="H79" s="790"/>
      <c r="I79" s="790"/>
      <c r="J79" s="790"/>
      <c r="K79" s="790"/>
      <c r="L79" s="791"/>
    </row>
    <row r="80" spans="2:12">
      <c r="B80" s="789"/>
      <c r="C80" s="790"/>
      <c r="D80" s="790"/>
      <c r="E80" s="790"/>
      <c r="F80" s="790"/>
      <c r="G80" s="790"/>
      <c r="H80" s="790"/>
      <c r="I80" s="790"/>
      <c r="J80" s="790"/>
      <c r="K80" s="790"/>
      <c r="L80" s="791"/>
    </row>
    <row r="81" spans="2:12">
      <c r="B81" s="789"/>
      <c r="C81" s="790"/>
      <c r="D81" s="790"/>
      <c r="E81" s="790"/>
      <c r="F81" s="790"/>
      <c r="G81" s="790"/>
      <c r="H81" s="790"/>
      <c r="I81" s="790"/>
      <c r="J81" s="790"/>
      <c r="K81" s="790"/>
      <c r="L81" s="791"/>
    </row>
    <row r="82" spans="2:12">
      <c r="B82" s="789"/>
      <c r="C82" s="790"/>
      <c r="D82" s="790"/>
      <c r="E82" s="790"/>
      <c r="F82" s="790"/>
      <c r="G82" s="790"/>
      <c r="H82" s="790"/>
      <c r="I82" s="790"/>
      <c r="J82" s="790"/>
      <c r="K82" s="790"/>
      <c r="L82" s="791"/>
    </row>
    <row r="83" spans="2:12">
      <c r="B83" s="789"/>
      <c r="C83" s="790"/>
      <c r="D83" s="790"/>
      <c r="E83" s="790"/>
      <c r="F83" s="790"/>
      <c r="G83" s="790"/>
      <c r="H83" s="790"/>
      <c r="I83" s="790"/>
      <c r="J83" s="790"/>
      <c r="K83" s="790"/>
      <c r="L83" s="791"/>
    </row>
    <row r="84" spans="2:12">
      <c r="B84" s="789"/>
      <c r="C84" s="790"/>
      <c r="D84" s="790"/>
      <c r="E84" s="790"/>
      <c r="F84" s="790"/>
      <c r="G84" s="790"/>
      <c r="H84" s="790"/>
      <c r="I84" s="790"/>
      <c r="J84" s="790"/>
      <c r="K84" s="790"/>
      <c r="L84" s="791"/>
    </row>
    <row r="85" spans="2:12">
      <c r="B85" s="789"/>
      <c r="C85" s="790"/>
      <c r="D85" s="790"/>
      <c r="E85" s="790"/>
      <c r="F85" s="790"/>
      <c r="G85" s="790"/>
      <c r="H85" s="790"/>
      <c r="I85" s="790"/>
      <c r="J85" s="790"/>
      <c r="K85" s="790"/>
      <c r="L85" s="791"/>
    </row>
    <row r="86" spans="2:12">
      <c r="B86" s="789"/>
      <c r="C86" s="790"/>
      <c r="D86" s="790"/>
      <c r="E86" s="790"/>
      <c r="F86" s="790"/>
      <c r="G86" s="790"/>
      <c r="H86" s="790"/>
      <c r="I86" s="790"/>
      <c r="J86" s="790"/>
      <c r="K86" s="790"/>
      <c r="L86" s="791"/>
    </row>
    <row r="87" spans="2:12">
      <c r="B87" s="792"/>
      <c r="C87" s="793"/>
      <c r="D87" s="793"/>
      <c r="E87" s="793"/>
      <c r="F87" s="793"/>
      <c r="G87" s="793"/>
      <c r="H87" s="793"/>
      <c r="I87" s="793"/>
      <c r="J87" s="793"/>
      <c r="K87" s="793"/>
      <c r="L87" s="794"/>
    </row>
    <row r="88" spans="2:12" s="133" customFormat="1"/>
  </sheetData>
  <sheetProtection algorithmName="SHA-512" hashValue="gwNwTm2QDHONGu+en8cN58qcA9v8DAdhuh4cqPXKlbLtn9/PVeSOsfrLxN8nvl0eNeDir/TjYzXZuypW4ht7uA==" saltValue="EZWiTg5zeN5Zj8bXLuJ19A==" spinCount="100000" sheet="1" objects="1" scenarios="1"/>
  <mergeCells count="19">
    <mergeCell ref="I54:L54"/>
    <mergeCell ref="I55:L55"/>
    <mergeCell ref="I56:L56"/>
    <mergeCell ref="I57:L57"/>
    <mergeCell ref="B51:L51"/>
    <mergeCell ref="B52:L52"/>
    <mergeCell ref="AQ37:AV49"/>
    <mergeCell ref="B6:L6"/>
    <mergeCell ref="B7:L7"/>
    <mergeCell ref="B8:L8"/>
    <mergeCell ref="B9:L9"/>
    <mergeCell ref="B10:L10"/>
    <mergeCell ref="B11:L11"/>
    <mergeCell ref="B12:L12"/>
    <mergeCell ref="B36:L36"/>
    <mergeCell ref="B37:L37"/>
    <mergeCell ref="O37:W49"/>
    <mergeCell ref="X37:AG49"/>
    <mergeCell ref="AK37:AP49"/>
  </mergeCells>
  <phoneticPr fontId="5" type="noConversion"/>
  <dataValidations count="6">
    <dataValidation type="list" allowBlank="1" showInputMessage="1" showErrorMessage="1" sqref="I25:I34 F40:F49" xr:uid="{59CEBEF2-83F2-48B6-84F8-716E72DA79A3}">
      <formula1>INDIRECT("List_JaNee")</formula1>
    </dataValidation>
    <dataValidation type="list" allowBlank="1" showInputMessage="1" showErrorMessage="1" sqref="H40:H49" xr:uid="{322C61C3-CC3B-471B-9E03-BB3250D05A90}">
      <formula1>INDIRECT("List_StdEF_Bron")</formula1>
    </dataValidation>
    <dataValidation type="list" allowBlank="1" showInputMessage="1" showErrorMessage="1" sqref="K40:K49" xr:uid="{9B5B1500-8A91-4043-9397-CE2845C15CE6}">
      <formula1>INDIRECT("List_EF_Eenheid")</formula1>
    </dataValidation>
    <dataValidation type="list" allowBlank="1" showInputMessage="1" showErrorMessage="1" sqref="L40:L49" xr:uid="{1C2D31E6-3B51-48AE-888B-88086A099E6A}">
      <formula1>INDIRECT("List_RefProc_Nr")</formula1>
    </dataValidation>
    <dataValidation type="list" allowBlank="1" showInputMessage="1" showErrorMessage="1" sqref="H55:H57" xr:uid="{B0D1D375-F86A-4B8C-A803-EE1C137EF3AF}">
      <formula1>INDIRECT("List_RefProc_Hier")</formula1>
    </dataValidation>
    <dataValidation type="list" allowBlank="1" showInputMessage="1" showErrorMessage="1" sqref="G40:G49" xr:uid="{70F10B30-50EF-4932-BC90-7DB77AEA27E9}">
      <formula1>$O$1:$O$3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AF7B0-B921-4B0B-B62F-F814D11833AC}">
  <sheetPr>
    <tabColor theme="7"/>
    <outlinePr applyStyles="1"/>
    <pageSetUpPr autoPageBreaks="0"/>
  </sheetPr>
  <dimension ref="A1:Z131"/>
  <sheetViews>
    <sheetView topLeftCell="B1" zoomScale="80" zoomScaleNormal="80" workbookViewId="0">
      <selection activeCell="B1" sqref="B1"/>
    </sheetView>
  </sheetViews>
  <sheetFormatPr defaultColWidth="0" defaultRowHeight="15" zeroHeight="1"/>
  <cols>
    <col min="1" max="1" width="3.28515625" hidden="1" customWidth="1"/>
    <col min="2" max="2" width="3.28515625" style="133" customWidth="1"/>
    <col min="3" max="3" width="28.5703125" customWidth="1"/>
    <col min="4" max="4" width="15.140625" hidden="1" customWidth="1"/>
    <col min="5" max="5" width="15.140625" customWidth="1"/>
    <col min="6" max="6" width="10.140625" hidden="1" customWidth="1"/>
    <col min="7" max="7" width="13.85546875" customWidth="1"/>
    <col min="8" max="8" width="10.28515625" hidden="1" customWidth="1"/>
    <col min="9" max="9" width="15.140625" customWidth="1"/>
    <col min="10" max="10" width="13.7109375" hidden="1" customWidth="1"/>
    <col min="11" max="11" width="16.7109375" customWidth="1"/>
    <col min="12" max="12" width="22.5703125" customWidth="1"/>
    <col min="13" max="13" width="19.85546875" customWidth="1"/>
    <col min="14" max="14" width="23.42578125" customWidth="1"/>
    <col min="15" max="15" width="15.140625" customWidth="1"/>
    <col min="16" max="16" width="26.7109375" customWidth="1"/>
    <col min="17" max="17" width="20.7109375" customWidth="1"/>
    <col min="18" max="18" width="29.7109375" customWidth="1"/>
    <col min="19" max="19" width="35.85546875" customWidth="1"/>
    <col min="20" max="20" width="4.28515625" style="133" customWidth="1"/>
    <col min="21" max="21" width="7.85546875" hidden="1" customWidth="1"/>
    <col min="22" max="22" width="10" hidden="1" customWidth="1"/>
    <col min="23" max="23" width="18.7109375" hidden="1" customWidth="1"/>
    <col min="24" max="24" width="20.5703125" hidden="1" customWidth="1"/>
    <col min="25" max="25" width="8.85546875" hidden="1" customWidth="1"/>
    <col min="26" max="26" width="4.28515625" style="133" customWidth="1"/>
    <col min="27" max="16384" width="8.85546875" hidden="1"/>
  </cols>
  <sheetData>
    <row r="1" spans="1:25" ht="28.5">
      <c r="A1" s="16" t="s">
        <v>28</v>
      </c>
      <c r="C1" s="221" t="s">
        <v>205</v>
      </c>
      <c r="D1" s="222"/>
      <c r="E1" s="222"/>
      <c r="F1" s="222"/>
      <c r="G1" s="222"/>
      <c r="H1" s="222"/>
      <c r="I1" s="222"/>
      <c r="J1" s="222"/>
      <c r="K1" s="222"/>
      <c r="L1" s="222"/>
      <c r="M1" s="222"/>
      <c r="N1" s="222"/>
      <c r="O1" s="222"/>
      <c r="P1" s="222"/>
      <c r="Q1" s="222"/>
      <c r="R1" s="223"/>
      <c r="S1" s="44" t="s">
        <v>198</v>
      </c>
      <c r="U1" s="30"/>
      <c r="V1" s="12" t="s">
        <v>850</v>
      </c>
      <c r="W1" t="str">
        <f ca="1">RIGHT(CELL("filename",A1),LEN(CELL("filename",A1))-FIND("]",CELL("filename",A1)))</f>
        <v>S3 Grenzen NIKI</v>
      </c>
      <c r="Y1" s="35"/>
    </row>
    <row r="2" spans="1:25" ht="14.45" customHeight="1">
      <c r="C2" s="224" t="s">
        <v>622</v>
      </c>
      <c r="D2" s="225"/>
      <c r="E2" s="225"/>
      <c r="F2" s="225"/>
      <c r="G2" s="225"/>
      <c r="H2" s="225"/>
      <c r="I2" s="225"/>
      <c r="J2" s="225"/>
      <c r="K2" s="225"/>
      <c r="L2" s="225"/>
      <c r="M2" s="225"/>
      <c r="N2" s="225"/>
      <c r="O2" s="225"/>
      <c r="P2" s="225"/>
      <c r="Q2" s="225"/>
      <c r="R2" s="226"/>
      <c r="S2" s="45" t="s">
        <v>1</v>
      </c>
      <c r="V2" s="12" t="s">
        <v>851</v>
      </c>
      <c r="W2" t="str">
        <f ca="1">'S1 NIKI-producten'!L1</f>
        <v>S1 NIKI-producten</v>
      </c>
      <c r="X2" t="str">
        <f ca="1">"'" &amp; W2 &amp; "'!"</f>
        <v>'S1 NIKI-producten'!</v>
      </c>
      <c r="Y2" s="5"/>
    </row>
    <row r="3" spans="1:25">
      <c r="C3" s="227"/>
      <c r="D3" s="228"/>
      <c r="E3" s="228"/>
      <c r="F3" s="228"/>
      <c r="G3" s="228"/>
      <c r="H3" s="228"/>
      <c r="I3" s="228"/>
      <c r="J3" s="228"/>
      <c r="K3" s="228"/>
      <c r="L3" s="228"/>
      <c r="M3" s="228"/>
      <c r="N3" s="228"/>
      <c r="O3" s="225"/>
      <c r="P3" s="225"/>
      <c r="Q3" s="225"/>
      <c r="R3" s="226"/>
      <c r="S3" s="46" t="s">
        <v>2</v>
      </c>
      <c r="V3" s="12" t="s">
        <v>852</v>
      </c>
      <c r="W3" t="str">
        <f ca="1">'S2 Def Referentie'!P1</f>
        <v>S2 Def Referentie</v>
      </c>
      <c r="X3" t="str">
        <f ca="1">"'" &amp; W3 &amp; "'!"</f>
        <v>'S2 Def Referentie'!</v>
      </c>
      <c r="Y3" s="5"/>
    </row>
    <row r="4" spans="1:25" ht="18" customHeight="1">
      <c r="C4" s="229"/>
      <c r="D4" s="230"/>
      <c r="E4" s="230"/>
      <c r="F4" s="230"/>
      <c r="G4" s="230"/>
      <c r="H4" s="230"/>
      <c r="I4" s="230"/>
      <c r="J4" s="230"/>
      <c r="K4" s="230"/>
      <c r="L4" s="230"/>
      <c r="M4" s="230"/>
      <c r="N4" s="230"/>
      <c r="O4" s="231"/>
      <c r="P4" s="231"/>
      <c r="Q4" s="231"/>
      <c r="R4" s="232"/>
      <c r="S4" s="47" t="s">
        <v>231</v>
      </c>
      <c r="V4" s="104"/>
      <c r="X4" s="5"/>
    </row>
    <row r="5" spans="1:25" s="133" customFormat="1" ht="18" customHeight="1">
      <c r="C5" s="138"/>
      <c r="D5" s="138"/>
      <c r="E5" s="138"/>
      <c r="F5" s="138"/>
      <c r="G5" s="138"/>
      <c r="H5" s="138"/>
      <c r="I5" s="138"/>
      <c r="J5" s="138"/>
      <c r="K5" s="138"/>
      <c r="L5" s="138"/>
      <c r="M5" s="138"/>
      <c r="N5" s="138"/>
      <c r="Q5" s="137"/>
      <c r="V5" s="195"/>
      <c r="X5" s="195"/>
    </row>
    <row r="6" spans="1:25" ht="23.25" customHeight="1">
      <c r="C6" s="1084" t="s">
        <v>1104</v>
      </c>
      <c r="D6" s="1024"/>
      <c r="E6" s="1024"/>
      <c r="F6" s="1024"/>
      <c r="G6" s="1024"/>
      <c r="H6" s="1024"/>
      <c r="I6" s="1024"/>
      <c r="J6" s="1024"/>
      <c r="K6" s="1024"/>
      <c r="L6" s="1024"/>
      <c r="M6" s="1024"/>
      <c r="N6" s="1024"/>
      <c r="O6" s="1024"/>
      <c r="P6" s="1024"/>
      <c r="Q6" s="1024"/>
      <c r="R6" s="1024"/>
      <c r="S6" s="1025"/>
      <c r="U6" s="5"/>
      <c r="W6" s="5"/>
    </row>
    <row r="7" spans="1:25" ht="23.25" customHeight="1">
      <c r="C7" s="1026" t="s">
        <v>1105</v>
      </c>
      <c r="D7" s="1027"/>
      <c r="E7" s="1027"/>
      <c r="F7" s="1027"/>
      <c r="G7" s="1027"/>
      <c r="H7" s="1027"/>
      <c r="I7" s="1027"/>
      <c r="J7" s="1027"/>
      <c r="K7" s="1027"/>
      <c r="L7" s="1027"/>
      <c r="M7" s="1027"/>
      <c r="N7" s="1027"/>
      <c r="O7" s="1027"/>
      <c r="P7" s="1027"/>
      <c r="Q7" s="1027"/>
      <c r="R7" s="1027"/>
      <c r="S7" s="1028"/>
      <c r="U7" s="5"/>
      <c r="W7" s="5"/>
    </row>
    <row r="8" spans="1:25" ht="22.5" customHeight="1">
      <c r="C8" s="1029" t="s">
        <v>1151</v>
      </c>
      <c r="D8" s="1030"/>
      <c r="E8" s="1030"/>
      <c r="F8" s="1030"/>
      <c r="G8" s="1030"/>
      <c r="H8" s="1030"/>
      <c r="I8" s="1030"/>
      <c r="J8" s="1030"/>
      <c r="K8" s="1030"/>
      <c r="L8" s="1030"/>
      <c r="M8" s="1030"/>
      <c r="N8" s="1030"/>
      <c r="O8" s="1030"/>
      <c r="P8" s="1030"/>
      <c r="Q8" s="1030"/>
      <c r="R8" s="1030"/>
      <c r="S8" s="1031"/>
      <c r="U8" s="5"/>
      <c r="W8" s="5"/>
    </row>
    <row r="9" spans="1:25" ht="37.5" customHeight="1">
      <c r="C9" s="1077" t="s">
        <v>1106</v>
      </c>
      <c r="D9" s="1078"/>
      <c r="E9" s="1078"/>
      <c r="F9" s="1078"/>
      <c r="G9" s="1078"/>
      <c r="H9" s="1078"/>
      <c r="I9" s="1078"/>
      <c r="J9" s="1078"/>
      <c r="K9" s="1078"/>
      <c r="L9" s="1078"/>
      <c r="M9" s="1078"/>
      <c r="N9" s="1078"/>
      <c r="O9" s="1078"/>
      <c r="P9" s="1078"/>
      <c r="Q9" s="1078"/>
      <c r="R9" s="1078"/>
      <c r="S9" s="1079"/>
      <c r="U9" s="5"/>
      <c r="W9" s="5"/>
    </row>
    <row r="10" spans="1:25" ht="23.25" customHeight="1">
      <c r="C10" s="1085" t="s">
        <v>1107</v>
      </c>
      <c r="D10" s="1086"/>
      <c r="E10" s="1086"/>
      <c r="F10" s="1086"/>
      <c r="G10" s="1086"/>
      <c r="H10" s="1086"/>
      <c r="I10" s="1086"/>
      <c r="J10" s="1086"/>
      <c r="K10" s="1086"/>
      <c r="L10" s="1086"/>
      <c r="M10" s="1086"/>
      <c r="N10" s="1086"/>
      <c r="O10" s="1086"/>
      <c r="P10" s="1086"/>
      <c r="Q10" s="1086"/>
      <c r="R10" s="1086"/>
      <c r="S10" s="1087"/>
      <c r="U10" s="5"/>
      <c r="V10" s="5"/>
      <c r="W10" s="5"/>
    </row>
    <row r="11" spans="1:25" ht="23.25" customHeight="1">
      <c r="C11" s="1088" t="s">
        <v>1108</v>
      </c>
      <c r="D11" s="1089"/>
      <c r="E11" s="1089"/>
      <c r="F11" s="1089"/>
      <c r="G11" s="1089"/>
      <c r="H11" s="1089"/>
      <c r="I11" s="1089"/>
      <c r="J11" s="1089"/>
      <c r="K11" s="1089"/>
      <c r="L11" s="1089"/>
      <c r="M11" s="1089"/>
      <c r="N11" s="1089"/>
      <c r="O11" s="1089"/>
      <c r="P11" s="1089"/>
      <c r="Q11" s="1089"/>
      <c r="R11" s="1089"/>
      <c r="S11" s="1090"/>
      <c r="U11" s="5"/>
      <c r="V11" s="5"/>
      <c r="W11" s="5"/>
    </row>
    <row r="12" spans="1:25" ht="23.25" hidden="1" customHeight="1">
      <c r="C12" s="34"/>
      <c r="D12" s="32"/>
      <c r="E12" s="32"/>
      <c r="F12" s="32"/>
      <c r="G12" s="32"/>
      <c r="H12" s="32"/>
      <c r="I12" s="32"/>
      <c r="J12" s="32"/>
      <c r="K12" s="32"/>
      <c r="L12" s="32"/>
      <c r="M12" s="32"/>
      <c r="N12" s="32"/>
      <c r="O12" s="30"/>
      <c r="P12" s="30"/>
      <c r="Q12" s="30"/>
      <c r="R12" s="30"/>
      <c r="S12" s="30"/>
      <c r="U12" s="5"/>
      <c r="W12" s="5"/>
    </row>
    <row r="13" spans="1:25" ht="23.25" hidden="1" customHeight="1">
      <c r="C13" s="34"/>
      <c r="D13" s="32"/>
      <c r="E13" s="32"/>
      <c r="F13" s="32"/>
      <c r="G13" s="32"/>
      <c r="H13" s="32"/>
      <c r="I13" s="32"/>
      <c r="J13" s="32"/>
      <c r="K13" s="32"/>
      <c r="L13" s="32"/>
      <c r="M13" s="32"/>
      <c r="N13" s="32"/>
      <c r="O13" s="30"/>
      <c r="P13" s="30"/>
      <c r="Q13" s="30"/>
      <c r="R13" s="30"/>
      <c r="S13" s="30"/>
      <c r="U13" s="5"/>
      <c r="V13" s="5"/>
      <c r="W13" s="5"/>
    </row>
    <row r="14" spans="1:25" ht="23.25" hidden="1" customHeight="1">
      <c r="C14" s="34"/>
      <c r="D14" s="32"/>
      <c r="E14" s="32"/>
      <c r="F14" s="32"/>
      <c r="G14" s="32"/>
      <c r="H14" s="32"/>
      <c r="I14" s="32"/>
      <c r="J14" s="32"/>
      <c r="K14" s="32"/>
      <c r="L14" s="32"/>
      <c r="M14" s="32"/>
      <c r="N14" s="32"/>
      <c r="O14" s="30"/>
      <c r="P14" s="30"/>
      <c r="Q14" s="30"/>
      <c r="R14" s="30"/>
      <c r="S14" s="30"/>
      <c r="U14" s="5"/>
      <c r="V14" s="5"/>
      <c r="W14" s="5"/>
    </row>
    <row r="15" spans="1:25" ht="23.25" hidden="1" customHeight="1">
      <c r="C15" s="34"/>
      <c r="D15" s="32"/>
      <c r="E15" s="32"/>
      <c r="F15" s="32"/>
      <c r="G15" s="32"/>
      <c r="H15" s="32"/>
      <c r="I15" s="32"/>
      <c r="J15" s="32"/>
      <c r="K15" s="32"/>
      <c r="L15" s="32"/>
      <c r="M15" s="32"/>
      <c r="N15" s="32"/>
      <c r="O15" s="30"/>
      <c r="P15" s="30"/>
      <c r="Q15" s="30"/>
      <c r="R15" s="30"/>
      <c r="S15" s="30"/>
      <c r="U15" s="5"/>
      <c r="V15" s="5"/>
      <c r="W15" s="5"/>
    </row>
    <row r="16" spans="1:25" ht="23.25" hidden="1" customHeight="1">
      <c r="C16" s="34"/>
      <c r="D16" s="32"/>
      <c r="E16" s="32"/>
      <c r="F16" s="32"/>
      <c r="G16" s="32"/>
      <c r="H16" s="32"/>
      <c r="I16" s="32"/>
      <c r="J16" s="32"/>
      <c r="K16" s="32"/>
      <c r="L16" s="32"/>
      <c r="M16" s="32"/>
      <c r="N16" s="32"/>
      <c r="O16" s="30"/>
      <c r="P16" s="30"/>
      <c r="Q16" s="30"/>
      <c r="R16" s="30"/>
      <c r="S16" s="30"/>
      <c r="U16" s="5"/>
      <c r="V16" s="5"/>
      <c r="W16" s="5"/>
    </row>
    <row r="17" spans="3:25" ht="23.25" hidden="1" customHeight="1">
      <c r="C17" s="29"/>
      <c r="D17" s="32"/>
      <c r="E17" s="32"/>
      <c r="F17" s="32"/>
      <c r="G17" s="32"/>
      <c r="H17" s="32"/>
      <c r="I17" s="32"/>
      <c r="J17" s="32"/>
      <c r="K17" s="32"/>
      <c r="L17" s="32"/>
      <c r="M17" s="32"/>
      <c r="N17" s="32"/>
      <c r="O17" s="30"/>
      <c r="P17" s="30"/>
      <c r="Q17" s="30"/>
      <c r="R17" s="30"/>
      <c r="S17" s="30"/>
      <c r="U17" s="5"/>
      <c r="V17" s="5"/>
      <c r="W17" s="5"/>
    </row>
    <row r="18" spans="3:25" ht="23.25" hidden="1" customHeight="1">
      <c r="C18" s="34"/>
      <c r="D18" s="32"/>
      <c r="E18" s="32"/>
      <c r="F18" s="32"/>
      <c r="G18" s="32"/>
      <c r="H18" s="32"/>
      <c r="I18" s="32"/>
      <c r="J18" s="32"/>
      <c r="K18" s="32"/>
      <c r="L18" s="32"/>
      <c r="M18" s="32"/>
      <c r="N18" s="32"/>
      <c r="O18" s="30"/>
      <c r="P18" s="30"/>
      <c r="Q18" s="30"/>
      <c r="R18" s="30"/>
      <c r="S18" s="30"/>
      <c r="U18" s="5"/>
      <c r="V18" s="5"/>
      <c r="W18" s="5"/>
    </row>
    <row r="19" spans="3:25" ht="21" hidden="1" customHeight="1">
      <c r="C19" s="32"/>
      <c r="D19" s="32"/>
      <c r="E19" s="32"/>
      <c r="F19" s="32"/>
      <c r="G19" s="32"/>
      <c r="H19" s="32"/>
      <c r="I19" s="32"/>
      <c r="J19" s="32"/>
      <c r="K19" s="32"/>
      <c r="L19" s="32"/>
      <c r="M19" s="32"/>
      <c r="N19" s="32"/>
      <c r="O19" s="30"/>
      <c r="P19" s="30"/>
      <c r="Q19" s="30"/>
      <c r="R19" s="30"/>
      <c r="S19" s="30"/>
      <c r="U19" s="5"/>
      <c r="V19" s="5"/>
      <c r="W19" s="5"/>
    </row>
    <row r="20" spans="3:25" ht="21" hidden="1" customHeight="1">
      <c r="C20" s="32"/>
      <c r="D20" s="32"/>
      <c r="E20" s="32"/>
      <c r="F20" s="32"/>
      <c r="G20" s="32"/>
      <c r="H20" s="32"/>
      <c r="I20" s="32"/>
      <c r="J20" s="32"/>
      <c r="K20" s="32"/>
      <c r="L20" s="32"/>
      <c r="M20" s="32"/>
      <c r="N20" s="32"/>
      <c r="O20" s="30"/>
      <c r="P20" s="30"/>
      <c r="Q20" s="30"/>
      <c r="R20" s="30"/>
      <c r="S20" s="30"/>
      <c r="U20" s="5"/>
      <c r="V20" s="5"/>
      <c r="W20" s="5"/>
    </row>
    <row r="21" spans="3:25" ht="21" hidden="1" customHeight="1">
      <c r="C21" s="34"/>
      <c r="D21" s="32"/>
      <c r="E21" s="32"/>
      <c r="F21" s="32"/>
      <c r="G21" s="32"/>
      <c r="H21" s="32"/>
      <c r="I21" s="32"/>
      <c r="J21" s="32"/>
      <c r="K21" s="32"/>
      <c r="L21" s="32"/>
      <c r="M21" s="32"/>
      <c r="N21" s="32"/>
      <c r="O21" s="30"/>
      <c r="P21" s="30"/>
      <c r="Q21" s="30"/>
      <c r="R21" s="30"/>
      <c r="S21" s="30"/>
      <c r="U21" s="5"/>
      <c r="V21" s="5"/>
      <c r="W21" s="5"/>
    </row>
    <row r="22" spans="3:25" s="133" customFormat="1" ht="18" customHeight="1">
      <c r="D22" s="138"/>
      <c r="E22" s="138"/>
      <c r="F22" s="138"/>
      <c r="G22" s="138"/>
      <c r="H22" s="138"/>
      <c r="I22" s="138"/>
      <c r="J22" s="138"/>
      <c r="K22" s="138"/>
      <c r="L22" s="138"/>
      <c r="M22" s="138"/>
      <c r="N22" s="138"/>
    </row>
    <row r="23" spans="3:25" ht="35.25" customHeight="1">
      <c r="C23" s="148" t="s">
        <v>463</v>
      </c>
      <c r="D23" s="149"/>
      <c r="E23" s="149"/>
      <c r="F23" s="149"/>
      <c r="G23" s="149"/>
      <c r="H23" s="149"/>
      <c r="I23" s="149"/>
      <c r="J23" s="149"/>
      <c r="K23" s="149"/>
      <c r="L23" s="149"/>
      <c r="M23" s="149"/>
      <c r="N23" s="149"/>
      <c r="O23" s="149"/>
      <c r="P23" s="149"/>
      <c r="Q23" s="149"/>
      <c r="R23" s="149"/>
      <c r="S23" s="150"/>
    </row>
    <row r="24" spans="3:25" ht="51.75" customHeight="1">
      <c r="C24" s="191" t="s">
        <v>246</v>
      </c>
      <c r="D24" s="115" t="s">
        <v>78</v>
      </c>
      <c r="E24" s="200" t="s">
        <v>240</v>
      </c>
      <c r="F24" s="115" t="s">
        <v>78</v>
      </c>
      <c r="G24" s="194" t="s">
        <v>269</v>
      </c>
      <c r="H24" s="115" t="s">
        <v>78</v>
      </c>
      <c r="I24" s="168" t="s">
        <v>650</v>
      </c>
      <c r="J24" s="115" t="s">
        <v>78</v>
      </c>
      <c r="K24" s="1050" t="s">
        <v>651</v>
      </c>
      <c r="L24" s="1052"/>
      <c r="M24" s="168" t="s">
        <v>836</v>
      </c>
      <c r="N24" s="194" t="s">
        <v>624</v>
      </c>
      <c r="O24" s="168" t="s">
        <v>652</v>
      </c>
      <c r="P24" s="1050" t="s">
        <v>623</v>
      </c>
      <c r="Q24" s="1052"/>
      <c r="R24" s="215" t="s">
        <v>228</v>
      </c>
      <c r="S24" s="194" t="s">
        <v>27</v>
      </c>
    </row>
    <row r="25" spans="3:25" ht="15.75" customHeight="1">
      <c r="C25" s="216" t="s">
        <v>580</v>
      </c>
      <c r="D25" s="8"/>
      <c r="E25" s="817" t="s">
        <v>6</v>
      </c>
      <c r="F25" s="818"/>
      <c r="G25" s="819" t="s">
        <v>6</v>
      </c>
      <c r="H25" s="818"/>
      <c r="I25" s="820" t="s">
        <v>6</v>
      </c>
      <c r="J25" s="818"/>
      <c r="K25" s="1095" t="s">
        <v>6</v>
      </c>
      <c r="L25" s="1096"/>
      <c r="M25" s="820" t="s">
        <v>6</v>
      </c>
      <c r="N25" s="819" t="s">
        <v>6</v>
      </c>
      <c r="O25" s="820" t="s">
        <v>6</v>
      </c>
      <c r="P25" s="1095" t="s">
        <v>6</v>
      </c>
      <c r="Q25" s="1096"/>
      <c r="R25" s="817" t="s">
        <v>6</v>
      </c>
      <c r="S25" s="819" t="s">
        <v>6</v>
      </c>
    </row>
    <row r="26" spans="3:25">
      <c r="C26" s="217" t="s">
        <v>581</v>
      </c>
      <c r="E26" s="822" t="s">
        <v>6</v>
      </c>
      <c r="F26" s="823"/>
      <c r="G26" s="824" t="s">
        <v>6</v>
      </c>
      <c r="H26" s="823"/>
      <c r="I26" s="825" t="s">
        <v>6</v>
      </c>
      <c r="J26" s="823"/>
      <c r="K26" s="1091" t="s">
        <v>6</v>
      </c>
      <c r="L26" s="1092"/>
      <c r="M26" s="825" t="s">
        <v>6</v>
      </c>
      <c r="N26" s="824" t="s">
        <v>6</v>
      </c>
      <c r="O26" s="825" t="s">
        <v>6</v>
      </c>
      <c r="P26" s="1091" t="s">
        <v>6</v>
      </c>
      <c r="Q26" s="1092"/>
      <c r="R26" s="822" t="s">
        <v>6</v>
      </c>
      <c r="S26" s="824" t="s">
        <v>6</v>
      </c>
    </row>
    <row r="27" spans="3:25" ht="15.75" customHeight="1">
      <c r="C27" s="217" t="s">
        <v>582</v>
      </c>
      <c r="E27" s="822" t="s">
        <v>6</v>
      </c>
      <c r="F27" s="823"/>
      <c r="G27" s="824" t="s">
        <v>6</v>
      </c>
      <c r="H27" s="823"/>
      <c r="I27" s="825" t="s">
        <v>6</v>
      </c>
      <c r="J27" s="823"/>
      <c r="K27" s="1091" t="s">
        <v>6</v>
      </c>
      <c r="L27" s="1092"/>
      <c r="M27" s="825" t="s">
        <v>6</v>
      </c>
      <c r="N27" s="824" t="s">
        <v>6</v>
      </c>
      <c r="O27" s="825" t="s">
        <v>6</v>
      </c>
      <c r="P27" s="1091" t="s">
        <v>6</v>
      </c>
      <c r="Q27" s="1092"/>
      <c r="R27" s="822" t="s">
        <v>6</v>
      </c>
      <c r="S27" s="824" t="s">
        <v>6</v>
      </c>
      <c r="Y27" s="6"/>
    </row>
    <row r="28" spans="3:25">
      <c r="C28" s="217" t="s">
        <v>583</v>
      </c>
      <c r="E28" s="822" t="s">
        <v>6</v>
      </c>
      <c r="F28" s="823"/>
      <c r="G28" s="824" t="s">
        <v>6</v>
      </c>
      <c r="H28" s="823"/>
      <c r="I28" s="825" t="s">
        <v>6</v>
      </c>
      <c r="J28" s="823"/>
      <c r="K28" s="1091" t="s">
        <v>6</v>
      </c>
      <c r="L28" s="1092"/>
      <c r="M28" s="825" t="s">
        <v>6</v>
      </c>
      <c r="N28" s="824" t="s">
        <v>6</v>
      </c>
      <c r="O28" s="825" t="s">
        <v>6</v>
      </c>
      <c r="P28" s="1091" t="s">
        <v>6</v>
      </c>
      <c r="Q28" s="1092"/>
      <c r="R28" s="822" t="s">
        <v>6</v>
      </c>
      <c r="S28" s="824" t="s">
        <v>6</v>
      </c>
    </row>
    <row r="29" spans="3:25">
      <c r="C29" s="217" t="s">
        <v>584</v>
      </c>
      <c r="E29" s="822" t="s">
        <v>6</v>
      </c>
      <c r="F29" s="823"/>
      <c r="G29" s="824" t="s">
        <v>6</v>
      </c>
      <c r="H29" s="823"/>
      <c r="I29" s="825" t="s">
        <v>6</v>
      </c>
      <c r="J29" s="823"/>
      <c r="K29" s="1091" t="s">
        <v>6</v>
      </c>
      <c r="L29" s="1092"/>
      <c r="M29" s="825" t="s">
        <v>6</v>
      </c>
      <c r="N29" s="824" t="s">
        <v>6</v>
      </c>
      <c r="O29" s="825" t="s">
        <v>6</v>
      </c>
      <c r="P29" s="1091" t="s">
        <v>6</v>
      </c>
      <c r="Q29" s="1092"/>
      <c r="R29" s="822" t="s">
        <v>6</v>
      </c>
      <c r="S29" s="824" t="s">
        <v>6</v>
      </c>
    </row>
    <row r="30" spans="3:25">
      <c r="C30" s="217" t="s">
        <v>585</v>
      </c>
      <c r="E30" s="822" t="s">
        <v>6</v>
      </c>
      <c r="F30" s="823"/>
      <c r="G30" s="824" t="s">
        <v>6</v>
      </c>
      <c r="H30" s="823"/>
      <c r="I30" s="825" t="s">
        <v>6</v>
      </c>
      <c r="J30" s="823"/>
      <c r="K30" s="1091" t="s">
        <v>6</v>
      </c>
      <c r="L30" s="1092"/>
      <c r="M30" s="825" t="s">
        <v>6</v>
      </c>
      <c r="N30" s="824" t="s">
        <v>6</v>
      </c>
      <c r="O30" s="825" t="s">
        <v>6</v>
      </c>
      <c r="P30" s="1091" t="s">
        <v>6</v>
      </c>
      <c r="Q30" s="1092"/>
      <c r="R30" s="822" t="s">
        <v>6</v>
      </c>
      <c r="S30" s="824" t="s">
        <v>6</v>
      </c>
    </row>
    <row r="31" spans="3:25">
      <c r="C31" s="217" t="s">
        <v>586</v>
      </c>
      <c r="E31" s="822" t="s">
        <v>6</v>
      </c>
      <c r="F31" s="823"/>
      <c r="G31" s="824" t="s">
        <v>6</v>
      </c>
      <c r="H31" s="823"/>
      <c r="I31" s="825" t="s">
        <v>6</v>
      </c>
      <c r="J31" s="823"/>
      <c r="K31" s="1091" t="s">
        <v>6</v>
      </c>
      <c r="L31" s="1092"/>
      <c r="M31" s="825" t="s">
        <v>6</v>
      </c>
      <c r="N31" s="824" t="s">
        <v>6</v>
      </c>
      <c r="O31" s="825" t="s">
        <v>6</v>
      </c>
      <c r="P31" s="1091" t="s">
        <v>6</v>
      </c>
      <c r="Q31" s="1092"/>
      <c r="R31" s="822" t="s">
        <v>6</v>
      </c>
      <c r="S31" s="824" t="s">
        <v>6</v>
      </c>
    </row>
    <row r="32" spans="3:25">
      <c r="C32" s="217" t="s">
        <v>587</v>
      </c>
      <c r="E32" s="822" t="s">
        <v>6</v>
      </c>
      <c r="F32" s="823"/>
      <c r="G32" s="824" t="s">
        <v>6</v>
      </c>
      <c r="H32" s="823"/>
      <c r="I32" s="825" t="s">
        <v>6</v>
      </c>
      <c r="J32" s="823"/>
      <c r="K32" s="1091" t="s">
        <v>6</v>
      </c>
      <c r="L32" s="1092"/>
      <c r="M32" s="825" t="s">
        <v>6</v>
      </c>
      <c r="N32" s="824" t="s">
        <v>6</v>
      </c>
      <c r="O32" s="825" t="s">
        <v>6</v>
      </c>
      <c r="P32" s="1091" t="s">
        <v>6</v>
      </c>
      <c r="Q32" s="1092"/>
      <c r="R32" s="822" t="s">
        <v>6</v>
      </c>
      <c r="S32" s="824" t="s">
        <v>6</v>
      </c>
    </row>
    <row r="33" spans="3:19">
      <c r="C33" s="217" t="s">
        <v>588</v>
      </c>
      <c r="E33" s="822" t="s">
        <v>6</v>
      </c>
      <c r="F33" s="823"/>
      <c r="G33" s="824" t="s">
        <v>6</v>
      </c>
      <c r="H33" s="823"/>
      <c r="I33" s="825" t="s">
        <v>6</v>
      </c>
      <c r="J33" s="823"/>
      <c r="K33" s="1091" t="s">
        <v>6</v>
      </c>
      <c r="L33" s="1092"/>
      <c r="M33" s="825" t="s">
        <v>6</v>
      </c>
      <c r="N33" s="824" t="s">
        <v>6</v>
      </c>
      <c r="O33" s="825" t="s">
        <v>6</v>
      </c>
      <c r="P33" s="1091" t="s">
        <v>6</v>
      </c>
      <c r="Q33" s="1092"/>
      <c r="R33" s="822" t="s">
        <v>6</v>
      </c>
      <c r="S33" s="824" t="s">
        <v>6</v>
      </c>
    </row>
    <row r="34" spans="3:19">
      <c r="C34" s="217" t="s">
        <v>589</v>
      </c>
      <c r="E34" s="822" t="s">
        <v>6</v>
      </c>
      <c r="F34" s="823"/>
      <c r="G34" s="824" t="s">
        <v>6</v>
      </c>
      <c r="H34" s="823"/>
      <c r="I34" s="825" t="s">
        <v>6</v>
      </c>
      <c r="J34" s="823"/>
      <c r="K34" s="1091" t="s">
        <v>6</v>
      </c>
      <c r="L34" s="1092"/>
      <c r="M34" s="825" t="s">
        <v>6</v>
      </c>
      <c r="N34" s="824" t="s">
        <v>6</v>
      </c>
      <c r="O34" s="825" t="s">
        <v>6</v>
      </c>
      <c r="P34" s="1091" t="s">
        <v>6</v>
      </c>
      <c r="Q34" s="1092"/>
      <c r="R34" s="822" t="s">
        <v>6</v>
      </c>
      <c r="S34" s="824" t="s">
        <v>6</v>
      </c>
    </row>
    <row r="35" spans="3:19" ht="15" customHeight="1">
      <c r="C35" s="216" t="s">
        <v>590</v>
      </c>
      <c r="D35" s="8"/>
      <c r="E35" s="817" t="s">
        <v>6</v>
      </c>
      <c r="F35" s="818"/>
      <c r="G35" s="819" t="s">
        <v>6</v>
      </c>
      <c r="H35" s="818"/>
      <c r="I35" s="820" t="s">
        <v>6</v>
      </c>
      <c r="J35" s="818"/>
      <c r="K35" s="1095" t="s">
        <v>6</v>
      </c>
      <c r="L35" s="1096"/>
      <c r="M35" s="820" t="s">
        <v>6</v>
      </c>
      <c r="N35" s="819" t="s">
        <v>6</v>
      </c>
      <c r="O35" s="832" t="s">
        <v>5</v>
      </c>
      <c r="P35" s="1097" t="s">
        <v>529</v>
      </c>
      <c r="Q35" s="1098"/>
      <c r="R35" s="817" t="s">
        <v>6</v>
      </c>
      <c r="S35" s="819" t="s">
        <v>6</v>
      </c>
    </row>
    <row r="36" spans="3:19" ht="15.75" customHeight="1">
      <c r="C36" s="217" t="s">
        <v>591</v>
      </c>
      <c r="E36" s="822" t="s">
        <v>6</v>
      </c>
      <c r="F36" s="823"/>
      <c r="G36" s="824" t="s">
        <v>6</v>
      </c>
      <c r="H36" s="823"/>
      <c r="I36" s="825" t="s">
        <v>6</v>
      </c>
      <c r="J36" s="823"/>
      <c r="K36" s="1091" t="s">
        <v>6</v>
      </c>
      <c r="L36" s="1092"/>
      <c r="M36" s="825" t="s">
        <v>6</v>
      </c>
      <c r="N36" s="824" t="s">
        <v>6</v>
      </c>
      <c r="O36" s="833" t="s">
        <v>5</v>
      </c>
      <c r="P36" s="1080" t="s">
        <v>529</v>
      </c>
      <c r="Q36" s="1081"/>
      <c r="R36" s="822" t="s">
        <v>6</v>
      </c>
      <c r="S36" s="824" t="s">
        <v>6</v>
      </c>
    </row>
    <row r="37" spans="3:19">
      <c r="C37" s="217" t="s">
        <v>592</v>
      </c>
      <c r="E37" s="822" t="s">
        <v>6</v>
      </c>
      <c r="F37" s="823"/>
      <c r="G37" s="824" t="s">
        <v>6</v>
      </c>
      <c r="H37" s="823"/>
      <c r="I37" s="825" t="s">
        <v>6</v>
      </c>
      <c r="J37" s="823"/>
      <c r="K37" s="1091" t="s">
        <v>6</v>
      </c>
      <c r="L37" s="1092"/>
      <c r="M37" s="825" t="s">
        <v>6</v>
      </c>
      <c r="N37" s="824" t="s">
        <v>6</v>
      </c>
      <c r="O37" s="833" t="s">
        <v>5</v>
      </c>
      <c r="P37" s="1080" t="s">
        <v>529</v>
      </c>
      <c r="Q37" s="1081"/>
      <c r="R37" s="822" t="s">
        <v>6</v>
      </c>
      <c r="S37" s="824" t="s">
        <v>6</v>
      </c>
    </row>
    <row r="38" spans="3:19" ht="16.350000000000001" customHeight="1">
      <c r="C38" s="217" t="s">
        <v>593</v>
      </c>
      <c r="E38" s="822" t="s">
        <v>6</v>
      </c>
      <c r="F38" s="823"/>
      <c r="G38" s="824" t="s">
        <v>6</v>
      </c>
      <c r="H38" s="823"/>
      <c r="I38" s="825" t="s">
        <v>6</v>
      </c>
      <c r="J38" s="823"/>
      <c r="K38" s="1091" t="s">
        <v>6</v>
      </c>
      <c r="L38" s="1092"/>
      <c r="M38" s="825" t="s">
        <v>6</v>
      </c>
      <c r="N38" s="824" t="s">
        <v>6</v>
      </c>
      <c r="O38" s="833" t="s">
        <v>5</v>
      </c>
      <c r="P38" s="1080" t="s">
        <v>529</v>
      </c>
      <c r="Q38" s="1081"/>
      <c r="R38" s="822" t="s">
        <v>6</v>
      </c>
      <c r="S38" s="824" t="s">
        <v>6</v>
      </c>
    </row>
    <row r="39" spans="3:19">
      <c r="C39" s="218" t="s">
        <v>594</v>
      </c>
      <c r="D39" s="10"/>
      <c r="E39" s="827" t="s">
        <v>6</v>
      </c>
      <c r="F39" s="828"/>
      <c r="G39" s="829" t="s">
        <v>6</v>
      </c>
      <c r="H39" s="828"/>
      <c r="I39" s="830" t="s">
        <v>6</v>
      </c>
      <c r="J39" s="828"/>
      <c r="K39" s="1093" t="s">
        <v>6</v>
      </c>
      <c r="L39" s="1094"/>
      <c r="M39" s="830" t="s">
        <v>6</v>
      </c>
      <c r="N39" s="829" t="s">
        <v>6</v>
      </c>
      <c r="O39" s="834" t="s">
        <v>5</v>
      </c>
      <c r="P39" s="1082" t="s">
        <v>529</v>
      </c>
      <c r="Q39" s="1083"/>
      <c r="R39" s="827" t="s">
        <v>6</v>
      </c>
      <c r="S39" s="829" t="s">
        <v>6</v>
      </c>
    </row>
    <row r="40" spans="3:19" s="133" customFormat="1">
      <c r="N40" s="134"/>
    </row>
    <row r="41" spans="3:19" ht="23.25">
      <c r="C41" s="148" t="s">
        <v>464</v>
      </c>
      <c r="D41" s="149"/>
      <c r="E41" s="149"/>
      <c r="F41" s="149"/>
      <c r="G41" s="149"/>
      <c r="H41" s="149"/>
      <c r="I41" s="149"/>
      <c r="J41" s="149"/>
      <c r="K41" s="149"/>
      <c r="L41" s="149"/>
      <c r="M41" s="149"/>
      <c r="N41" s="149"/>
      <c r="O41" s="149"/>
      <c r="P41" s="149"/>
      <c r="Q41" s="149"/>
      <c r="R41" s="149"/>
      <c r="S41" s="150"/>
    </row>
    <row r="42" spans="3:19" ht="15" customHeight="1">
      <c r="C42" s="1065" t="s">
        <v>1152</v>
      </c>
      <c r="D42" s="1066"/>
      <c r="E42" s="1066"/>
      <c r="F42" s="1066"/>
      <c r="G42" s="1066"/>
      <c r="H42" s="1066"/>
      <c r="I42" s="1066"/>
      <c r="J42" s="1066"/>
      <c r="K42" s="1066"/>
      <c r="L42" s="1066"/>
      <c r="M42" s="1066"/>
      <c r="N42" s="1066"/>
      <c r="O42" s="1066"/>
      <c r="P42" s="1066"/>
      <c r="Q42" s="1066"/>
      <c r="R42" s="1066"/>
      <c r="S42" s="1067"/>
    </row>
    <row r="43" spans="3:19">
      <c r="C43" s="1068"/>
      <c r="D43" s="1069"/>
      <c r="E43" s="1069"/>
      <c r="F43" s="1069"/>
      <c r="G43" s="1069"/>
      <c r="H43" s="1069"/>
      <c r="I43" s="1069"/>
      <c r="J43" s="1069"/>
      <c r="K43" s="1069"/>
      <c r="L43" s="1069"/>
      <c r="M43" s="1069"/>
      <c r="N43" s="1069"/>
      <c r="O43" s="1069"/>
      <c r="P43" s="1069"/>
      <c r="Q43" s="1069"/>
      <c r="R43" s="1069"/>
      <c r="S43" s="1070"/>
    </row>
    <row r="44" spans="3:19">
      <c r="C44" s="1068"/>
      <c r="D44" s="1069"/>
      <c r="E44" s="1069"/>
      <c r="F44" s="1069"/>
      <c r="G44" s="1069"/>
      <c r="H44" s="1069"/>
      <c r="I44" s="1069"/>
      <c r="J44" s="1069"/>
      <c r="K44" s="1069"/>
      <c r="L44" s="1069"/>
      <c r="M44" s="1069"/>
      <c r="N44" s="1069"/>
      <c r="O44" s="1069"/>
      <c r="P44" s="1069"/>
      <c r="Q44" s="1069"/>
      <c r="R44" s="1069"/>
      <c r="S44" s="1070"/>
    </row>
    <row r="45" spans="3:19">
      <c r="C45" s="1068"/>
      <c r="D45" s="1069"/>
      <c r="E45" s="1069"/>
      <c r="F45" s="1069"/>
      <c r="G45" s="1069"/>
      <c r="H45" s="1069"/>
      <c r="I45" s="1069"/>
      <c r="J45" s="1069"/>
      <c r="K45" s="1069"/>
      <c r="L45" s="1069"/>
      <c r="M45" s="1069"/>
      <c r="N45" s="1069"/>
      <c r="O45" s="1069"/>
      <c r="P45" s="1069"/>
      <c r="Q45" s="1069"/>
      <c r="R45" s="1069"/>
      <c r="S45" s="1070"/>
    </row>
    <row r="46" spans="3:19">
      <c r="C46" s="1068"/>
      <c r="D46" s="1069"/>
      <c r="E46" s="1069"/>
      <c r="F46" s="1069"/>
      <c r="G46" s="1069"/>
      <c r="H46" s="1069"/>
      <c r="I46" s="1069"/>
      <c r="J46" s="1069"/>
      <c r="K46" s="1069"/>
      <c r="L46" s="1069"/>
      <c r="M46" s="1069"/>
      <c r="N46" s="1069"/>
      <c r="O46" s="1069"/>
      <c r="P46" s="1069"/>
      <c r="Q46" s="1069"/>
      <c r="R46" s="1069"/>
      <c r="S46" s="1070"/>
    </row>
    <row r="47" spans="3:19">
      <c r="C47" s="1068"/>
      <c r="D47" s="1069"/>
      <c r="E47" s="1069"/>
      <c r="F47" s="1069"/>
      <c r="G47" s="1069"/>
      <c r="H47" s="1069"/>
      <c r="I47" s="1069"/>
      <c r="J47" s="1069"/>
      <c r="K47" s="1069"/>
      <c r="L47" s="1069"/>
      <c r="M47" s="1069"/>
      <c r="N47" s="1069"/>
      <c r="O47" s="1069"/>
      <c r="P47" s="1069"/>
      <c r="Q47" s="1069"/>
      <c r="R47" s="1069"/>
      <c r="S47" s="1070"/>
    </row>
    <row r="48" spans="3:19">
      <c r="C48" s="1068"/>
      <c r="D48" s="1069"/>
      <c r="E48" s="1069"/>
      <c r="F48" s="1069"/>
      <c r="G48" s="1069"/>
      <c r="H48" s="1069"/>
      <c r="I48" s="1069"/>
      <c r="J48" s="1069"/>
      <c r="K48" s="1069"/>
      <c r="L48" s="1069"/>
      <c r="M48" s="1069"/>
      <c r="N48" s="1069"/>
      <c r="O48" s="1069"/>
      <c r="P48" s="1069"/>
      <c r="Q48" s="1069"/>
      <c r="R48" s="1069"/>
      <c r="S48" s="1070"/>
    </row>
    <row r="49" spans="3:19">
      <c r="C49" s="1071"/>
      <c r="D49" s="1072"/>
      <c r="E49" s="1072"/>
      <c r="F49" s="1072"/>
      <c r="G49" s="1072"/>
      <c r="H49" s="1072"/>
      <c r="I49" s="1072"/>
      <c r="J49" s="1072"/>
      <c r="K49" s="1072"/>
      <c r="L49" s="1072"/>
      <c r="M49" s="1072"/>
      <c r="N49" s="1072"/>
      <c r="O49" s="1072"/>
      <c r="P49" s="1072"/>
      <c r="Q49" s="1072"/>
      <c r="R49" s="1072"/>
      <c r="S49" s="1073"/>
    </row>
    <row r="50" spans="3:19" s="133" customFormat="1"/>
    <row r="51" spans="3:19" ht="18.75">
      <c r="C51" s="212" t="s">
        <v>227</v>
      </c>
      <c r="D51" s="213"/>
      <c r="E51" s="213"/>
      <c r="F51" s="213"/>
      <c r="G51" s="213"/>
      <c r="H51" s="213"/>
      <c r="I51" s="213"/>
      <c r="J51" s="213"/>
      <c r="K51" s="213"/>
      <c r="L51" s="213"/>
      <c r="M51" s="213"/>
      <c r="N51" s="213"/>
      <c r="O51" s="213"/>
      <c r="P51" s="213"/>
      <c r="Q51" s="213"/>
      <c r="R51" s="213"/>
      <c r="S51" s="214"/>
    </row>
    <row r="52" spans="3:19" ht="15" customHeight="1">
      <c r="C52" s="1065" t="s">
        <v>1085</v>
      </c>
      <c r="D52" s="1066"/>
      <c r="E52" s="1066"/>
      <c r="F52" s="1066"/>
      <c r="G52" s="1066"/>
      <c r="H52" s="1066"/>
      <c r="I52" s="1066"/>
      <c r="J52" s="1066"/>
      <c r="K52" s="1066"/>
      <c r="L52" s="1066"/>
      <c r="M52" s="1066"/>
      <c r="N52" s="1066"/>
      <c r="O52" s="1066"/>
      <c r="P52" s="1066"/>
      <c r="Q52" s="1066"/>
      <c r="R52" s="1066"/>
      <c r="S52" s="1067"/>
    </row>
    <row r="53" spans="3:19">
      <c r="C53" s="1068"/>
      <c r="D53" s="1069"/>
      <c r="E53" s="1069"/>
      <c r="F53" s="1069"/>
      <c r="G53" s="1069"/>
      <c r="H53" s="1069"/>
      <c r="I53" s="1069"/>
      <c r="J53" s="1069"/>
      <c r="K53" s="1069"/>
      <c r="L53" s="1069"/>
      <c r="M53" s="1069"/>
      <c r="N53" s="1069"/>
      <c r="O53" s="1069"/>
      <c r="P53" s="1069"/>
      <c r="Q53" s="1069"/>
      <c r="R53" s="1069"/>
      <c r="S53" s="1070"/>
    </row>
    <row r="54" spans="3:19">
      <c r="C54" s="1068"/>
      <c r="D54" s="1069"/>
      <c r="E54" s="1069"/>
      <c r="F54" s="1069"/>
      <c r="G54" s="1069"/>
      <c r="H54" s="1069"/>
      <c r="I54" s="1069"/>
      <c r="J54" s="1069"/>
      <c r="K54" s="1069"/>
      <c r="L54" s="1069"/>
      <c r="M54" s="1069"/>
      <c r="N54" s="1069"/>
      <c r="O54" s="1069"/>
      <c r="P54" s="1069"/>
      <c r="Q54" s="1069"/>
      <c r="R54" s="1069"/>
      <c r="S54" s="1070"/>
    </row>
    <row r="55" spans="3:19">
      <c r="C55" s="1068"/>
      <c r="D55" s="1069"/>
      <c r="E55" s="1069"/>
      <c r="F55" s="1069"/>
      <c r="G55" s="1069"/>
      <c r="H55" s="1069"/>
      <c r="I55" s="1069"/>
      <c r="J55" s="1069"/>
      <c r="K55" s="1069"/>
      <c r="L55" s="1069"/>
      <c r="M55" s="1069"/>
      <c r="N55" s="1069"/>
      <c r="O55" s="1069"/>
      <c r="P55" s="1069"/>
      <c r="Q55" s="1069"/>
      <c r="R55" s="1069"/>
      <c r="S55" s="1070"/>
    </row>
    <row r="56" spans="3:19">
      <c r="C56" s="1068"/>
      <c r="D56" s="1069"/>
      <c r="E56" s="1069"/>
      <c r="F56" s="1069"/>
      <c r="G56" s="1069"/>
      <c r="H56" s="1069"/>
      <c r="I56" s="1069"/>
      <c r="J56" s="1069"/>
      <c r="K56" s="1069"/>
      <c r="L56" s="1069"/>
      <c r="M56" s="1069"/>
      <c r="N56" s="1069"/>
      <c r="O56" s="1069"/>
      <c r="P56" s="1069"/>
      <c r="Q56" s="1069"/>
      <c r="R56" s="1069"/>
      <c r="S56" s="1070"/>
    </row>
    <row r="57" spans="3:19">
      <c r="C57" s="1068"/>
      <c r="D57" s="1069"/>
      <c r="E57" s="1069"/>
      <c r="F57" s="1069"/>
      <c r="G57" s="1069"/>
      <c r="H57" s="1069"/>
      <c r="I57" s="1069"/>
      <c r="J57" s="1069"/>
      <c r="K57" s="1069"/>
      <c r="L57" s="1069"/>
      <c r="M57" s="1069"/>
      <c r="N57" s="1069"/>
      <c r="O57" s="1069"/>
      <c r="P57" s="1069"/>
      <c r="Q57" s="1069"/>
      <c r="R57" s="1069"/>
      <c r="S57" s="1070"/>
    </row>
    <row r="58" spans="3:19">
      <c r="C58" s="1068"/>
      <c r="D58" s="1069"/>
      <c r="E58" s="1069"/>
      <c r="F58" s="1069"/>
      <c r="G58" s="1069"/>
      <c r="H58" s="1069"/>
      <c r="I58" s="1069"/>
      <c r="J58" s="1069"/>
      <c r="K58" s="1069"/>
      <c r="L58" s="1069"/>
      <c r="M58" s="1069"/>
      <c r="N58" s="1069"/>
      <c r="O58" s="1069"/>
      <c r="P58" s="1069"/>
      <c r="Q58" s="1069"/>
      <c r="R58" s="1069"/>
      <c r="S58" s="1070"/>
    </row>
    <row r="59" spans="3:19">
      <c r="C59" s="1068"/>
      <c r="D59" s="1069"/>
      <c r="E59" s="1069"/>
      <c r="F59" s="1069"/>
      <c r="G59" s="1069"/>
      <c r="H59" s="1069"/>
      <c r="I59" s="1069"/>
      <c r="J59" s="1069"/>
      <c r="K59" s="1069"/>
      <c r="L59" s="1069"/>
      <c r="M59" s="1069"/>
      <c r="N59" s="1069"/>
      <c r="O59" s="1069"/>
      <c r="P59" s="1069"/>
      <c r="Q59" s="1069"/>
      <c r="R59" s="1069"/>
      <c r="S59" s="1070"/>
    </row>
    <row r="60" spans="3:19">
      <c r="C60" s="1068"/>
      <c r="D60" s="1069"/>
      <c r="E60" s="1069"/>
      <c r="F60" s="1069"/>
      <c r="G60" s="1069"/>
      <c r="H60" s="1069"/>
      <c r="I60" s="1069"/>
      <c r="J60" s="1069"/>
      <c r="K60" s="1069"/>
      <c r="L60" s="1069"/>
      <c r="M60" s="1069"/>
      <c r="N60" s="1069"/>
      <c r="O60" s="1069"/>
      <c r="P60" s="1069"/>
      <c r="Q60" s="1069"/>
      <c r="R60" s="1069"/>
      <c r="S60" s="1070"/>
    </row>
    <row r="61" spans="3:19">
      <c r="C61" s="1071"/>
      <c r="D61" s="1072"/>
      <c r="E61" s="1072"/>
      <c r="F61" s="1072"/>
      <c r="G61" s="1072"/>
      <c r="H61" s="1072"/>
      <c r="I61" s="1072"/>
      <c r="J61" s="1072"/>
      <c r="K61" s="1072"/>
      <c r="L61" s="1072"/>
      <c r="M61" s="1072"/>
      <c r="N61" s="1072"/>
      <c r="O61" s="1072"/>
      <c r="P61" s="1072"/>
      <c r="Q61" s="1072"/>
      <c r="R61" s="1072"/>
      <c r="S61" s="1073"/>
    </row>
    <row r="62" spans="3:19" s="133" customFormat="1"/>
    <row r="63" spans="3:19" ht="22.5" customHeight="1">
      <c r="C63" s="1074" t="s">
        <v>1109</v>
      </c>
      <c r="D63" s="1075"/>
      <c r="E63" s="1075"/>
      <c r="F63" s="1075"/>
      <c r="G63" s="1075"/>
      <c r="H63" s="1075"/>
      <c r="I63" s="1075"/>
      <c r="J63" s="1075"/>
      <c r="K63" s="1075"/>
      <c r="L63" s="1075"/>
      <c r="M63" s="1075"/>
      <c r="N63" s="1075"/>
      <c r="O63" s="1075"/>
      <c r="P63" s="1075"/>
      <c r="Q63" s="1075"/>
      <c r="R63" s="1075"/>
      <c r="S63" s="1076"/>
    </row>
    <row r="64" spans="3:19" ht="37.5" customHeight="1">
      <c r="C64" s="1077" t="s">
        <v>1115</v>
      </c>
      <c r="D64" s="1078"/>
      <c r="E64" s="1078"/>
      <c r="F64" s="1078"/>
      <c r="G64" s="1078"/>
      <c r="H64" s="1078"/>
      <c r="I64" s="1078"/>
      <c r="J64" s="1078"/>
      <c r="K64" s="1078"/>
      <c r="L64" s="1078"/>
      <c r="M64" s="1078"/>
      <c r="N64" s="1078"/>
      <c r="O64" s="1078"/>
      <c r="P64" s="1078"/>
      <c r="Q64" s="1078"/>
      <c r="R64" s="1078"/>
      <c r="S64" s="1079"/>
    </row>
    <row r="65" spans="3:19" ht="67.5" customHeight="1">
      <c r="C65" s="1077" t="s">
        <v>1110</v>
      </c>
      <c r="D65" s="1078"/>
      <c r="E65" s="1078"/>
      <c r="F65" s="1078"/>
      <c r="G65" s="1078"/>
      <c r="H65" s="1078"/>
      <c r="I65" s="1078"/>
      <c r="J65" s="1078"/>
      <c r="K65" s="1078"/>
      <c r="L65" s="1078"/>
      <c r="M65" s="1078"/>
      <c r="N65" s="1078"/>
      <c r="O65" s="1078"/>
      <c r="P65" s="1078"/>
      <c r="Q65" s="1078"/>
      <c r="R65" s="1078"/>
      <c r="S65" s="1079"/>
    </row>
    <row r="66" spans="3:19" ht="22.5" customHeight="1">
      <c r="C66" s="1026" t="s">
        <v>1147</v>
      </c>
      <c r="D66" s="1027"/>
      <c r="E66" s="1027"/>
      <c r="F66" s="1027"/>
      <c r="G66" s="1027"/>
      <c r="H66" s="1027"/>
      <c r="I66" s="1027"/>
      <c r="J66" s="1027"/>
      <c r="K66" s="1027"/>
      <c r="L66" s="1027"/>
      <c r="M66" s="1027"/>
      <c r="N66" s="1027"/>
      <c r="O66" s="1027"/>
      <c r="P66" s="1027"/>
      <c r="Q66" s="1027"/>
      <c r="R66" s="1027"/>
      <c r="S66" s="1028"/>
    </row>
    <row r="67" spans="3:19" ht="22.5" customHeight="1">
      <c r="C67" s="1026" t="s">
        <v>1111</v>
      </c>
      <c r="D67" s="1027"/>
      <c r="E67" s="1027"/>
      <c r="F67" s="1027"/>
      <c r="G67" s="1027"/>
      <c r="H67" s="1027"/>
      <c r="I67" s="1027"/>
      <c r="J67" s="1027"/>
      <c r="K67" s="1027"/>
      <c r="L67" s="1027"/>
      <c r="M67" s="1027"/>
      <c r="N67" s="1027"/>
      <c r="O67" s="1027"/>
      <c r="P67" s="1027"/>
      <c r="Q67" s="1027"/>
      <c r="R67" s="1027"/>
      <c r="S67" s="1028"/>
    </row>
    <row r="68" spans="3:19" ht="22.5" customHeight="1">
      <c r="C68" s="210" t="s">
        <v>1112</v>
      </c>
      <c r="D68" s="79"/>
      <c r="E68" s="79"/>
      <c r="F68" s="79"/>
      <c r="G68" s="79"/>
      <c r="H68" s="79"/>
      <c r="I68" s="79"/>
      <c r="J68" s="79"/>
      <c r="K68" s="79"/>
      <c r="L68" s="79"/>
      <c r="M68" s="79"/>
      <c r="N68" s="79"/>
      <c r="O68" s="79"/>
      <c r="P68" s="79"/>
      <c r="Q68" s="79"/>
      <c r="R68" s="79"/>
      <c r="S68" s="211"/>
    </row>
    <row r="69" spans="3:19" ht="37.5" customHeight="1">
      <c r="C69" s="1062" t="s">
        <v>1113</v>
      </c>
      <c r="D69" s="1063"/>
      <c r="E69" s="1063"/>
      <c r="F69" s="1063"/>
      <c r="G69" s="1063"/>
      <c r="H69" s="1063"/>
      <c r="I69" s="1063"/>
      <c r="J69" s="1063"/>
      <c r="K69" s="1063"/>
      <c r="L69" s="1063"/>
      <c r="M69" s="1063"/>
      <c r="N69" s="1063"/>
      <c r="O69" s="1063"/>
      <c r="P69" s="1063"/>
      <c r="Q69" s="1063"/>
      <c r="R69" s="1063"/>
      <c r="S69" s="1064"/>
    </row>
    <row r="70" spans="3:19" s="133" customFormat="1"/>
    <row r="71" spans="3:19" hidden="1">
      <c r="D71" s="5" t="s">
        <v>78</v>
      </c>
      <c r="F71" s="5" t="s">
        <v>78</v>
      </c>
      <c r="H71" s="5" t="s">
        <v>78</v>
      </c>
      <c r="Q71" s="5"/>
    </row>
    <row r="72" spans="3:19" ht="23.25">
      <c r="C72" s="196" t="s">
        <v>465</v>
      </c>
      <c r="D72" s="197"/>
      <c r="E72" s="197"/>
      <c r="F72" s="197"/>
      <c r="G72" s="197"/>
      <c r="H72" s="197"/>
      <c r="I72" s="197"/>
      <c r="J72" s="197"/>
      <c r="K72" s="197"/>
      <c r="L72" s="197"/>
      <c r="M72" s="197"/>
      <c r="N72" s="197"/>
      <c r="O72" s="197"/>
      <c r="P72" s="197"/>
      <c r="Q72" s="197"/>
      <c r="R72" s="197"/>
      <c r="S72" s="198"/>
    </row>
    <row r="73" spans="3:19" ht="78.75">
      <c r="C73" s="191" t="s">
        <v>238</v>
      </c>
      <c r="D73" s="199"/>
      <c r="E73" s="200" t="s">
        <v>237</v>
      </c>
      <c r="F73" s="201"/>
      <c r="G73" s="194" t="s">
        <v>270</v>
      </c>
      <c r="H73" s="11"/>
      <c r="I73" s="168" t="s">
        <v>497</v>
      </c>
      <c r="J73" s="11"/>
      <c r="K73" s="194" t="s">
        <v>653</v>
      </c>
      <c r="L73" s="168" t="s">
        <v>468</v>
      </c>
      <c r="M73" s="194" t="s">
        <v>230</v>
      </c>
      <c r="N73" s="168" t="s">
        <v>462</v>
      </c>
      <c r="O73" s="194" t="s">
        <v>654</v>
      </c>
      <c r="P73" s="168" t="s">
        <v>467</v>
      </c>
      <c r="Q73" s="194" t="s">
        <v>626</v>
      </c>
      <c r="R73" s="168" t="s">
        <v>466</v>
      </c>
      <c r="S73" s="194" t="s">
        <v>27</v>
      </c>
    </row>
    <row r="74" spans="3:19">
      <c r="C74" s="192" t="str" cm="1">
        <f t="array" aca="1" ref="C74" ca="1">INDIRECT(_xlfn.CONCAT($X$2,D74))</f>
        <v>NIKI Product 1</v>
      </c>
      <c r="D74" s="22" t="s">
        <v>136</v>
      </c>
      <c r="E74" s="265" t="str" cm="1">
        <f t="array" aca="1" ref="E74" ca="1">_xlfn.SWITCH(INDIRECT(_xlfn.CONCAT($X$2,F74)),"-","-",0,"-",INDIRECT(_xlfn.CONCAT($X$2,F74)))</f>
        <v>-</v>
      </c>
      <c r="F74" s="203" t="s">
        <v>138</v>
      </c>
      <c r="G74" s="265" t="str" cm="1">
        <f t="array" aca="1" ref="G74" ca="1">_xlfn.SWITCH(INDIRECT(_xlfn.CONCAT($X$2,H74)),"-","-",0,"-",INDIRECT(_xlfn.CONCAT($X$2,H74)))</f>
        <v>-</v>
      </c>
      <c r="H74" s="203" t="s">
        <v>146</v>
      </c>
      <c r="I74" s="265" t="str" cm="1">
        <f t="array" aca="1" ref="I74" ca="1">_xlfn.SWITCH(INDIRECT(_xlfn.CONCAT($X$2,J74)),"-","-",0,"-",INDIRECT(_xlfn.CONCAT($X$2,J74)))</f>
        <v>-</v>
      </c>
      <c r="J74" s="203" t="s">
        <v>154</v>
      </c>
      <c r="K74" s="819" t="s">
        <v>6</v>
      </c>
      <c r="L74" s="817" t="s">
        <v>6</v>
      </c>
      <c r="M74" s="835" t="s">
        <v>6</v>
      </c>
      <c r="N74" s="836" t="s">
        <v>6</v>
      </c>
      <c r="O74" s="837" t="s">
        <v>6</v>
      </c>
      <c r="P74" s="817" t="s">
        <v>6</v>
      </c>
      <c r="Q74" s="835" t="s">
        <v>6</v>
      </c>
      <c r="R74" s="817" t="s">
        <v>6</v>
      </c>
      <c r="S74" s="819" t="s">
        <v>6</v>
      </c>
    </row>
    <row r="75" spans="3:19">
      <c r="C75" s="37" t="str" cm="1">
        <f t="array" aca="1" ref="C75" ca="1">INDIRECT(_xlfn.CONCAT($X$2,D75))</f>
        <v>NIKI Product 2</v>
      </c>
      <c r="D75" s="5" t="s">
        <v>137</v>
      </c>
      <c r="E75" s="207" t="str" cm="1">
        <f t="array" aca="1" ref="E75" ca="1">_xlfn.SWITCH(INDIRECT(_xlfn.CONCAT($X$2,F75)),"-","-",0,"-",INDIRECT(_xlfn.CONCAT($X$2,F75)))</f>
        <v>-</v>
      </c>
      <c r="F75" s="205" t="s">
        <v>139</v>
      </c>
      <c r="G75" s="207" t="str" cm="1">
        <f t="array" aca="1" ref="G75" ca="1">_xlfn.SWITCH(INDIRECT(_xlfn.CONCAT($X$2,H75)),"-","-",0,"-",INDIRECT(_xlfn.CONCAT($X$2,H75)))</f>
        <v>-</v>
      </c>
      <c r="H75" s="205" t="s">
        <v>147</v>
      </c>
      <c r="I75" s="207" t="str" cm="1">
        <f t="array" aca="1" ref="I75" ca="1">_xlfn.SWITCH(INDIRECT(_xlfn.CONCAT($X$2,J75)),"-","-",0,"-",INDIRECT(_xlfn.CONCAT($X$2,J75)))</f>
        <v>-</v>
      </c>
      <c r="J75" s="205" t="s">
        <v>155</v>
      </c>
      <c r="K75" s="824" t="s">
        <v>6</v>
      </c>
      <c r="L75" s="822" t="s">
        <v>6</v>
      </c>
      <c r="M75" s="838" t="s">
        <v>6</v>
      </c>
      <c r="N75" s="839" t="s">
        <v>6</v>
      </c>
      <c r="O75" s="840" t="s">
        <v>6</v>
      </c>
      <c r="P75" s="822" t="s">
        <v>6</v>
      </c>
      <c r="Q75" s="838" t="s">
        <v>6</v>
      </c>
      <c r="R75" s="822" t="s">
        <v>6</v>
      </c>
      <c r="S75" s="824" t="s">
        <v>6</v>
      </c>
    </row>
    <row r="76" spans="3:19">
      <c r="C76" s="37" t="str" cm="1">
        <f t="array" aca="1" ref="C76" ca="1">INDIRECT(_xlfn.CONCAT($X$2,D76))</f>
        <v>NIKI Product 3</v>
      </c>
      <c r="D76" s="5" t="s">
        <v>140</v>
      </c>
      <c r="E76" s="207" t="str" cm="1">
        <f t="array" aca="1" ref="E76" ca="1">_xlfn.SWITCH(INDIRECT(_xlfn.CONCAT($X$2,F76)),"-","-",0,"-",INDIRECT(_xlfn.CONCAT($X$2,F76)))</f>
        <v>-</v>
      </c>
      <c r="F76" s="205" t="s">
        <v>178</v>
      </c>
      <c r="G76" s="207" t="str" cm="1">
        <f t="array" aca="1" ref="G76" ca="1">_xlfn.SWITCH(INDIRECT(_xlfn.CONCAT($X$2,H76)),"-","-",0,"-",INDIRECT(_xlfn.CONCAT($X$2,H76)))</f>
        <v>-</v>
      </c>
      <c r="H76" s="205" t="s">
        <v>148</v>
      </c>
      <c r="I76" s="207" t="str" cm="1">
        <f t="array" aca="1" ref="I76" ca="1">_xlfn.SWITCH(INDIRECT(_xlfn.CONCAT($X$2,J76)),"-","-",0,"-",INDIRECT(_xlfn.CONCAT($X$2,J76)))</f>
        <v>-</v>
      </c>
      <c r="J76" s="205" t="s">
        <v>156</v>
      </c>
      <c r="K76" s="824" t="s">
        <v>6</v>
      </c>
      <c r="L76" s="822" t="s">
        <v>6</v>
      </c>
      <c r="M76" s="838" t="s">
        <v>6</v>
      </c>
      <c r="N76" s="839" t="s">
        <v>6</v>
      </c>
      <c r="O76" s="840" t="s">
        <v>6</v>
      </c>
      <c r="P76" s="822" t="s">
        <v>6</v>
      </c>
      <c r="Q76" s="838" t="s">
        <v>6</v>
      </c>
      <c r="R76" s="822" t="s">
        <v>6</v>
      </c>
      <c r="S76" s="824" t="s">
        <v>6</v>
      </c>
    </row>
    <row r="77" spans="3:19">
      <c r="C77" s="37" t="str" cm="1">
        <f t="array" aca="1" ref="C77" ca="1">INDIRECT(_xlfn.CONCAT($X$2,D77))</f>
        <v>NIKI Product 4</v>
      </c>
      <c r="D77" s="5" t="s">
        <v>141</v>
      </c>
      <c r="E77" s="207" t="str" cm="1">
        <f t="array" aca="1" ref="E77" ca="1">_xlfn.SWITCH(INDIRECT(_xlfn.CONCAT($X$2,F77)),"-","-",0,"-",INDIRECT(_xlfn.CONCAT($X$2,F77)))</f>
        <v>-</v>
      </c>
      <c r="F77" s="205" t="s">
        <v>179</v>
      </c>
      <c r="G77" s="207" t="str" cm="1">
        <f t="array" aca="1" ref="G77" ca="1">_xlfn.SWITCH(INDIRECT(_xlfn.CONCAT($X$2,H77)),"-","-",0,"-",INDIRECT(_xlfn.CONCAT($X$2,H77)))</f>
        <v>-</v>
      </c>
      <c r="H77" s="205" t="s">
        <v>149</v>
      </c>
      <c r="I77" s="207" t="str" cm="1">
        <f t="array" aca="1" ref="I77" ca="1">_xlfn.SWITCH(INDIRECT(_xlfn.CONCAT($X$2,J77)),"-","-",0,"-",INDIRECT(_xlfn.CONCAT($X$2,J77)))</f>
        <v>-</v>
      </c>
      <c r="J77" s="205" t="s">
        <v>157</v>
      </c>
      <c r="K77" s="824" t="s">
        <v>6</v>
      </c>
      <c r="L77" s="822" t="s">
        <v>6</v>
      </c>
      <c r="M77" s="838" t="s">
        <v>6</v>
      </c>
      <c r="N77" s="839" t="s">
        <v>6</v>
      </c>
      <c r="O77" s="840" t="s">
        <v>6</v>
      </c>
      <c r="P77" s="822" t="s">
        <v>6</v>
      </c>
      <c r="Q77" s="838" t="s">
        <v>6</v>
      </c>
      <c r="R77" s="822" t="s">
        <v>6</v>
      </c>
      <c r="S77" s="824" t="s">
        <v>6</v>
      </c>
    </row>
    <row r="78" spans="3:19">
      <c r="C78" s="37" t="str" cm="1">
        <f t="array" aca="1" ref="C78" ca="1">INDIRECT(_xlfn.CONCAT($X$2,D78))</f>
        <v>NIKI Product 5</v>
      </c>
      <c r="D78" s="5" t="s">
        <v>244</v>
      </c>
      <c r="E78" s="207" t="str" cm="1">
        <f t="array" aca="1" ref="E78" ca="1">_xlfn.SWITCH(INDIRECT(_xlfn.CONCAT($X$2,F78)),"-","-",0,"-",INDIRECT(_xlfn.CONCAT($X$2,F78)))</f>
        <v>-</v>
      </c>
      <c r="F78" s="205" t="s">
        <v>242</v>
      </c>
      <c r="G78" s="207" t="str" cm="1">
        <f t="array" aca="1" ref="G78" ca="1">_xlfn.SWITCH(INDIRECT(_xlfn.CONCAT($X$2,H78)),"-","-",0,"-",INDIRECT(_xlfn.CONCAT($X$2,H78)))</f>
        <v>-</v>
      </c>
      <c r="H78" s="205" t="s">
        <v>261</v>
      </c>
      <c r="I78" s="207" t="str" cm="1">
        <f t="array" aca="1" ref="I78" ca="1">_xlfn.SWITCH(INDIRECT(_xlfn.CONCAT($X$2,J78)),"-","-",0,"-",INDIRECT(_xlfn.CONCAT($X$2,J78)))</f>
        <v>-</v>
      </c>
      <c r="J78" s="205" t="s">
        <v>264</v>
      </c>
      <c r="K78" s="824" t="s">
        <v>6</v>
      </c>
      <c r="L78" s="822" t="s">
        <v>6</v>
      </c>
      <c r="M78" s="838" t="s">
        <v>6</v>
      </c>
      <c r="N78" s="839" t="s">
        <v>6</v>
      </c>
      <c r="O78" s="840" t="s">
        <v>6</v>
      </c>
      <c r="P78" s="822" t="s">
        <v>6</v>
      </c>
      <c r="Q78" s="838" t="s">
        <v>6</v>
      </c>
      <c r="R78" s="822" t="s">
        <v>6</v>
      </c>
      <c r="S78" s="824" t="s">
        <v>6</v>
      </c>
    </row>
    <row r="79" spans="3:19">
      <c r="C79" s="37" t="str" cm="1">
        <f t="array" aca="1" ref="C79" ca="1">INDIRECT(_xlfn.CONCAT($X$2,D79))</f>
        <v>NIKI Product 6</v>
      </c>
      <c r="D79" s="5" t="s">
        <v>245</v>
      </c>
      <c r="E79" s="207" t="str" cm="1">
        <f t="array" aca="1" ref="E79" ca="1">_xlfn.SWITCH(INDIRECT(_xlfn.CONCAT($X$2,F79)),"-","-",0,"-",INDIRECT(_xlfn.CONCAT($X$2,F79)))</f>
        <v>-</v>
      </c>
      <c r="F79" s="205" t="s">
        <v>243</v>
      </c>
      <c r="G79" s="207" t="str" cm="1">
        <f t="array" aca="1" ref="G79" ca="1">_xlfn.SWITCH(INDIRECT(_xlfn.CONCAT($X$2,H79)),"-","-",0,"-",INDIRECT(_xlfn.CONCAT($X$2,H79)))</f>
        <v>-</v>
      </c>
      <c r="H79" s="205" t="s">
        <v>262</v>
      </c>
      <c r="I79" s="207" t="str" cm="1">
        <f t="array" aca="1" ref="I79" ca="1">_xlfn.SWITCH(INDIRECT(_xlfn.CONCAT($X$2,J79)),"-","-",0,"-",INDIRECT(_xlfn.CONCAT($X$2,J79)))</f>
        <v>-</v>
      </c>
      <c r="J79" s="205" t="s">
        <v>265</v>
      </c>
      <c r="K79" s="824" t="s">
        <v>6</v>
      </c>
      <c r="L79" s="822" t="s">
        <v>6</v>
      </c>
      <c r="M79" s="838" t="s">
        <v>6</v>
      </c>
      <c r="N79" s="839" t="s">
        <v>6</v>
      </c>
      <c r="O79" s="840" t="s">
        <v>6</v>
      </c>
      <c r="P79" s="822" t="s">
        <v>6</v>
      </c>
      <c r="Q79" s="838" t="s">
        <v>6</v>
      </c>
      <c r="R79" s="822" t="s">
        <v>6</v>
      </c>
      <c r="S79" s="824" t="s">
        <v>6</v>
      </c>
    </row>
    <row r="80" spans="3:19">
      <c r="C80" s="37" t="str" cm="1">
        <f t="array" aca="1" ref="C80" ca="1">INDIRECT(_xlfn.CONCAT($X$2,D80))</f>
        <v>NIKI Product 7</v>
      </c>
      <c r="D80" s="5" t="s">
        <v>250</v>
      </c>
      <c r="E80" s="207" t="str" cm="1">
        <f t="array" aca="1" ref="E80" ca="1">_xlfn.SWITCH(INDIRECT(_xlfn.CONCAT($X$2,F80)),"-","-",0,"-",INDIRECT(_xlfn.CONCAT($X$2,F80)))</f>
        <v>-</v>
      </c>
      <c r="F80" s="205" t="s">
        <v>251</v>
      </c>
      <c r="G80" s="207" t="str" cm="1">
        <f t="array" aca="1" ref="G80" ca="1">_xlfn.SWITCH(INDIRECT(_xlfn.CONCAT($X$2,H80)),"-","-",0,"-",INDIRECT(_xlfn.CONCAT($X$2,H80)))</f>
        <v>-</v>
      </c>
      <c r="H80" s="205" t="s">
        <v>263</v>
      </c>
      <c r="I80" s="207" t="str" cm="1">
        <f t="array" aca="1" ref="I80" ca="1">_xlfn.SWITCH(INDIRECT(_xlfn.CONCAT($X$2,J80)),"-","-",0,"-",INDIRECT(_xlfn.CONCAT($X$2,J80)))</f>
        <v>-</v>
      </c>
      <c r="J80" s="205" t="s">
        <v>266</v>
      </c>
      <c r="K80" s="824" t="s">
        <v>6</v>
      </c>
      <c r="L80" s="822" t="s">
        <v>6</v>
      </c>
      <c r="M80" s="838" t="s">
        <v>6</v>
      </c>
      <c r="N80" s="839" t="s">
        <v>6</v>
      </c>
      <c r="O80" s="840" t="s">
        <v>6</v>
      </c>
      <c r="P80" s="822" t="s">
        <v>6</v>
      </c>
      <c r="Q80" s="838" t="s">
        <v>6</v>
      </c>
      <c r="R80" s="822" t="s">
        <v>6</v>
      </c>
      <c r="S80" s="824" t="s">
        <v>6</v>
      </c>
    </row>
    <row r="81" spans="3:19">
      <c r="C81" s="37" t="str" cm="1">
        <f t="array" aca="1" ref="C81" ca="1">INDIRECT(_xlfn.CONCAT($X$2,D81))</f>
        <v>NIKI Product 8</v>
      </c>
      <c r="D81" s="5" t="s">
        <v>281</v>
      </c>
      <c r="E81" s="207" t="str" cm="1">
        <f t="array" aca="1" ref="E81" ca="1">_xlfn.SWITCH(INDIRECT(_xlfn.CONCAT($X$2,F81)),"-","-",0,"-",INDIRECT(_xlfn.CONCAT($X$2,F81)))</f>
        <v>-</v>
      </c>
      <c r="F81" s="205" t="s">
        <v>288</v>
      </c>
      <c r="G81" s="207" t="str" cm="1">
        <f t="array" aca="1" ref="G81" ca="1">_xlfn.SWITCH(INDIRECT(_xlfn.CONCAT($X$2,H81)),"-","-",0,"-",INDIRECT(_xlfn.CONCAT($X$2,H81)))</f>
        <v>-</v>
      </c>
      <c r="H81" s="205" t="s">
        <v>304</v>
      </c>
      <c r="I81" s="207" t="str" cm="1">
        <f t="array" aca="1" ref="I81" ca="1">_xlfn.SWITCH(INDIRECT(_xlfn.CONCAT($X$2,J81)),"-","-",0,"-",INDIRECT(_xlfn.CONCAT($X$2,J81)))</f>
        <v>-</v>
      </c>
      <c r="J81" s="205" t="s">
        <v>312</v>
      </c>
      <c r="K81" s="824" t="s">
        <v>6</v>
      </c>
      <c r="L81" s="822" t="s">
        <v>6</v>
      </c>
      <c r="M81" s="838" t="s">
        <v>6</v>
      </c>
      <c r="N81" s="839" t="s">
        <v>6</v>
      </c>
      <c r="O81" s="840" t="s">
        <v>6</v>
      </c>
      <c r="P81" s="822" t="s">
        <v>6</v>
      </c>
      <c r="Q81" s="838" t="s">
        <v>6</v>
      </c>
      <c r="R81" s="822" t="s">
        <v>6</v>
      </c>
      <c r="S81" s="824" t="s">
        <v>6</v>
      </c>
    </row>
    <row r="82" spans="3:19">
      <c r="C82" s="37" t="str" cm="1">
        <f t="array" aca="1" ref="C82" ca="1">INDIRECT(_xlfn.CONCAT($X$2,D82))</f>
        <v>NIKI Product 9</v>
      </c>
      <c r="D82" s="5" t="s">
        <v>282</v>
      </c>
      <c r="E82" s="207" t="str" cm="1">
        <f t="array" aca="1" ref="E82" ca="1">_xlfn.SWITCH(INDIRECT(_xlfn.CONCAT($X$2,F82)),"-","-",0,"-",INDIRECT(_xlfn.CONCAT($X$2,F82)))</f>
        <v>-</v>
      </c>
      <c r="F82" s="205" t="s">
        <v>289</v>
      </c>
      <c r="G82" s="207" t="str" cm="1">
        <f t="array" aca="1" ref="G82" ca="1">_xlfn.SWITCH(INDIRECT(_xlfn.CONCAT($X$2,H82)),"-","-",0,"-",INDIRECT(_xlfn.CONCAT($X$2,H82)))</f>
        <v>-</v>
      </c>
      <c r="H82" s="205" t="s">
        <v>305</v>
      </c>
      <c r="I82" s="207" t="str" cm="1">
        <f t="array" aca="1" ref="I82" ca="1">_xlfn.SWITCH(INDIRECT(_xlfn.CONCAT($X$2,J82)),"-","-",0,"-",INDIRECT(_xlfn.CONCAT($X$2,J82)))</f>
        <v>-</v>
      </c>
      <c r="J82" s="205" t="s">
        <v>313</v>
      </c>
      <c r="K82" s="824" t="s">
        <v>6</v>
      </c>
      <c r="L82" s="822" t="s">
        <v>6</v>
      </c>
      <c r="M82" s="838" t="s">
        <v>6</v>
      </c>
      <c r="N82" s="839" t="s">
        <v>6</v>
      </c>
      <c r="O82" s="840" t="s">
        <v>6</v>
      </c>
      <c r="P82" s="822" t="s">
        <v>6</v>
      </c>
      <c r="Q82" s="838" t="s">
        <v>6</v>
      </c>
      <c r="R82" s="822" t="s">
        <v>6</v>
      </c>
      <c r="S82" s="824" t="s">
        <v>6</v>
      </c>
    </row>
    <row r="83" spans="3:19">
      <c r="C83" s="37" t="str" cm="1">
        <f t="array" aca="1" ref="C83" ca="1">INDIRECT(_xlfn.CONCAT($X$2,D83))</f>
        <v>NIKI Product 10</v>
      </c>
      <c r="D83" s="5" t="s">
        <v>283</v>
      </c>
      <c r="E83" s="207" t="str" cm="1">
        <f t="array" aca="1" ref="E83" ca="1">_xlfn.SWITCH(INDIRECT(_xlfn.CONCAT($X$2,F83)),"-","-",0,"-",INDIRECT(_xlfn.CONCAT($X$2,F83)))</f>
        <v>-</v>
      </c>
      <c r="F83" s="205" t="s">
        <v>110</v>
      </c>
      <c r="G83" s="207" t="str" cm="1">
        <f t="array" aca="1" ref="G83" ca="1">_xlfn.SWITCH(INDIRECT(_xlfn.CONCAT($X$2,H83)),"-","-",0,"-",INDIRECT(_xlfn.CONCAT($X$2,H83)))</f>
        <v>-</v>
      </c>
      <c r="H83" s="205" t="s">
        <v>306</v>
      </c>
      <c r="I83" s="391" t="str" cm="1">
        <f t="array" aca="1" ref="I83" ca="1">_xlfn.SWITCH(INDIRECT(_xlfn.CONCAT($X$2,J83)),"-","-",0,"-",INDIRECT(_xlfn.CONCAT($X$2,J83)))</f>
        <v>-</v>
      </c>
      <c r="J83" s="205" t="s">
        <v>314</v>
      </c>
      <c r="K83" s="824" t="s">
        <v>6</v>
      </c>
      <c r="L83" s="822" t="s">
        <v>6</v>
      </c>
      <c r="M83" s="838" t="s">
        <v>6</v>
      </c>
      <c r="N83" s="839" t="s">
        <v>6</v>
      </c>
      <c r="O83" s="840" t="s">
        <v>6</v>
      </c>
      <c r="P83" s="822" t="s">
        <v>6</v>
      </c>
      <c r="Q83" s="838" t="s">
        <v>6</v>
      </c>
      <c r="R83" s="822" t="s">
        <v>6</v>
      </c>
      <c r="S83" s="824" t="s">
        <v>6</v>
      </c>
    </row>
    <row r="84" spans="3:19">
      <c r="C84" s="192" t="str" cm="1">
        <f t="array" aca="1" ref="C84" ca="1">INDIRECT(_xlfn.CONCAT($X$2,D84))</f>
        <v>NIKI Restfractie 1</v>
      </c>
      <c r="D84" s="22" t="s">
        <v>284</v>
      </c>
      <c r="E84" s="206" t="str" cm="1">
        <f t="array" aca="1" ref="E84" ca="1">_xlfn.SWITCH(INDIRECT(_xlfn.CONCAT($X$2,F84)),"-","-",0,"-",INDIRECT(_xlfn.CONCAT($X$2,F84)))</f>
        <v>-</v>
      </c>
      <c r="F84" s="203" t="s">
        <v>111</v>
      </c>
      <c r="G84" s="206" t="str" cm="1">
        <f t="array" aca="1" ref="G84" ca="1">_xlfn.SWITCH(INDIRECT(_xlfn.CONCAT($X$2,H84)),"-","-",0,"-",INDIRECT(_xlfn.CONCAT($X$2,H84)))</f>
        <v>-</v>
      </c>
      <c r="H84" s="203" t="s">
        <v>307</v>
      </c>
      <c r="I84" s="700" t="s">
        <v>529</v>
      </c>
      <c r="J84" s="8"/>
      <c r="K84" s="701" t="s">
        <v>529</v>
      </c>
      <c r="L84" s="700" t="s">
        <v>529</v>
      </c>
      <c r="M84" s="702" t="s">
        <v>73</v>
      </c>
      <c r="N84" s="703" t="s">
        <v>17</v>
      </c>
      <c r="O84" s="701" t="s">
        <v>529</v>
      </c>
      <c r="P84" s="700" t="s">
        <v>529</v>
      </c>
      <c r="Q84" s="835" t="s">
        <v>6</v>
      </c>
      <c r="R84" s="817" t="s">
        <v>6</v>
      </c>
      <c r="S84" s="819" t="s">
        <v>6</v>
      </c>
    </row>
    <row r="85" spans="3:19">
      <c r="C85" s="37" t="str" cm="1">
        <f t="array" aca="1" ref="C85" ca="1">INDIRECT(_xlfn.CONCAT($X$2,D85))</f>
        <v>NIKI Restfractie 2</v>
      </c>
      <c r="D85" s="5" t="s">
        <v>285</v>
      </c>
      <c r="E85" s="207" t="str" cm="1">
        <f t="array" aca="1" ref="E85" ca="1">_xlfn.SWITCH(INDIRECT(_xlfn.CONCAT($X$2,F85)),"-","-",0,"-",INDIRECT(_xlfn.CONCAT($X$2,F85)))</f>
        <v>-</v>
      </c>
      <c r="F85" s="205" t="s">
        <v>112</v>
      </c>
      <c r="G85" s="207" t="str" cm="1">
        <f t="array" aca="1" ref="G85" ca="1">_xlfn.SWITCH(INDIRECT(_xlfn.CONCAT($X$2,H85)),"-","-",0,"-",INDIRECT(_xlfn.CONCAT($X$2,H85)))</f>
        <v>-</v>
      </c>
      <c r="H85" s="205" t="s">
        <v>308</v>
      </c>
      <c r="I85" s="689" t="s">
        <v>529</v>
      </c>
      <c r="K85" s="690" t="s">
        <v>529</v>
      </c>
      <c r="L85" s="689" t="s">
        <v>529</v>
      </c>
      <c r="M85" s="208" t="s">
        <v>73</v>
      </c>
      <c r="N85" s="96" t="s">
        <v>17</v>
      </c>
      <c r="O85" s="690" t="s">
        <v>529</v>
      </c>
      <c r="P85" s="689" t="s">
        <v>529</v>
      </c>
      <c r="Q85" s="838" t="s">
        <v>6</v>
      </c>
      <c r="R85" s="822" t="s">
        <v>6</v>
      </c>
      <c r="S85" s="824" t="s">
        <v>6</v>
      </c>
    </row>
    <row r="86" spans="3:19">
      <c r="C86" s="37" t="str" cm="1">
        <f t="array" aca="1" ref="C86" ca="1">INDIRECT(_xlfn.CONCAT($X$2,D86))</f>
        <v>NIKI Restfractie 3</v>
      </c>
      <c r="D86" s="5" t="s">
        <v>297</v>
      </c>
      <c r="E86" s="207" t="str" cm="1">
        <f t="array" aca="1" ref="E86" ca="1">_xlfn.SWITCH(INDIRECT(_xlfn.CONCAT($X$2,F86)),"-","-",0,"-",INDIRECT(_xlfn.CONCAT($X$2,F86)))</f>
        <v>-</v>
      </c>
      <c r="F86" s="205" t="s">
        <v>113</v>
      </c>
      <c r="G86" s="207" t="str" cm="1">
        <f t="array" aca="1" ref="G86" ca="1">_xlfn.SWITCH(INDIRECT(_xlfn.CONCAT($X$2,H86)),"-","-",0,"-",INDIRECT(_xlfn.CONCAT($X$2,H86)))</f>
        <v>-</v>
      </c>
      <c r="H86" s="205" t="s">
        <v>309</v>
      </c>
      <c r="I86" s="689" t="s">
        <v>529</v>
      </c>
      <c r="K86" s="690" t="s">
        <v>529</v>
      </c>
      <c r="L86" s="689" t="s">
        <v>529</v>
      </c>
      <c r="M86" s="208" t="s">
        <v>73</v>
      </c>
      <c r="N86" s="96" t="s">
        <v>17</v>
      </c>
      <c r="O86" s="690" t="s">
        <v>529</v>
      </c>
      <c r="P86" s="689" t="s">
        <v>529</v>
      </c>
      <c r="Q86" s="838" t="s">
        <v>6</v>
      </c>
      <c r="R86" s="822" t="s">
        <v>6</v>
      </c>
      <c r="S86" s="824" t="s">
        <v>6</v>
      </c>
    </row>
    <row r="87" spans="3:19">
      <c r="C87" s="37" t="str" cm="1">
        <f t="array" aca="1" ref="C87" ca="1">INDIRECT(_xlfn.CONCAT($X$2,D87))</f>
        <v>NIKI Restfractie 4</v>
      </c>
      <c r="D87" s="5" t="s">
        <v>299</v>
      </c>
      <c r="E87" s="207" t="str" cm="1">
        <f t="array" aca="1" ref="E87" ca="1">_xlfn.SWITCH(INDIRECT(_xlfn.CONCAT($X$2,F87)),"-","-",0,"-",INDIRECT(_xlfn.CONCAT($X$2,F87)))</f>
        <v>-</v>
      </c>
      <c r="F87" s="205" t="s">
        <v>114</v>
      </c>
      <c r="G87" s="207" t="str" cm="1">
        <f t="array" aca="1" ref="G87" ca="1">_xlfn.SWITCH(INDIRECT(_xlfn.CONCAT($X$2,H87)),"-","-",0,"-",INDIRECT(_xlfn.CONCAT($X$2,H87)))</f>
        <v>-</v>
      </c>
      <c r="H87" s="205" t="s">
        <v>310</v>
      </c>
      <c r="I87" s="689" t="s">
        <v>529</v>
      </c>
      <c r="K87" s="690" t="s">
        <v>529</v>
      </c>
      <c r="L87" s="689" t="s">
        <v>529</v>
      </c>
      <c r="M87" s="208" t="s">
        <v>73</v>
      </c>
      <c r="N87" s="96" t="s">
        <v>17</v>
      </c>
      <c r="O87" s="690" t="s">
        <v>529</v>
      </c>
      <c r="P87" s="689" t="s">
        <v>529</v>
      </c>
      <c r="Q87" s="838" t="s">
        <v>6</v>
      </c>
      <c r="R87" s="822" t="s">
        <v>6</v>
      </c>
      <c r="S87" s="824" t="s">
        <v>6</v>
      </c>
    </row>
    <row r="88" spans="3:19">
      <c r="C88" s="37" t="str" cm="1">
        <f t="array" aca="1" ref="C88" ca="1">INDIRECT(_xlfn.CONCAT($X$2,D88))</f>
        <v>NIKI Restfractie 5</v>
      </c>
      <c r="D88" s="5" t="s">
        <v>300</v>
      </c>
      <c r="E88" s="207" t="str" cm="1">
        <f t="array" aca="1" ref="E88" ca="1">_xlfn.SWITCH(INDIRECT(_xlfn.CONCAT($X$2,F88)),"-","-",0,"-",INDIRECT(_xlfn.CONCAT($X$2,F88)))</f>
        <v>-</v>
      </c>
      <c r="F88" s="205" t="s">
        <v>117</v>
      </c>
      <c r="G88" s="207" t="str" cm="1">
        <f t="array" aca="1" ref="G88" ca="1">_xlfn.SWITCH(INDIRECT(_xlfn.CONCAT($X$2,H88)),"-","-",0,"-",INDIRECT(_xlfn.CONCAT($X$2,H88)))</f>
        <v>-</v>
      </c>
      <c r="H88" s="205" t="s">
        <v>311</v>
      </c>
      <c r="I88" s="689" t="s">
        <v>529</v>
      </c>
      <c r="K88" s="690" t="s">
        <v>529</v>
      </c>
      <c r="L88" s="689" t="s">
        <v>529</v>
      </c>
      <c r="M88" s="208" t="s">
        <v>73</v>
      </c>
      <c r="N88" s="96" t="s">
        <v>17</v>
      </c>
      <c r="O88" s="690" t="s">
        <v>529</v>
      </c>
      <c r="P88" s="689" t="s">
        <v>529</v>
      </c>
      <c r="Q88" s="838" t="s">
        <v>6</v>
      </c>
      <c r="R88" s="822" t="s">
        <v>6</v>
      </c>
      <c r="S88" s="824" t="s">
        <v>6</v>
      </c>
    </row>
    <row r="89" spans="3:19">
      <c r="C89" s="192" t="s">
        <v>608</v>
      </c>
      <c r="D89" s="22" t="s">
        <v>938</v>
      </c>
      <c r="E89" s="206" t="str" cm="1">
        <f t="array" aca="1" ref="E89" ca="1">_xlfn.SWITCH(INDIRECT(_xlfn.CONCAT($X$2,F89)),"-","-",0,"-",INDIRECT(_xlfn.CONCAT($X$2,F89)))</f>
        <v>-</v>
      </c>
      <c r="F89" s="203" t="s">
        <v>180</v>
      </c>
      <c r="G89" s="206" t="str" cm="1">
        <f t="array" aca="1" ref="G89" ca="1">_xlfn.SWITCH(INDIRECT(_xlfn.CONCAT($X$2,H89)),"-","-",0,"-",INDIRECT(_xlfn.CONCAT($X$2,H89)))</f>
        <v>-</v>
      </c>
      <c r="H89" s="203" t="s">
        <v>939</v>
      </c>
      <c r="I89" s="700" t="s">
        <v>529</v>
      </c>
      <c r="J89" s="8"/>
      <c r="K89" s="701" t="s">
        <v>529</v>
      </c>
      <c r="L89" s="700" t="s">
        <v>529</v>
      </c>
      <c r="M89" s="702" t="s">
        <v>73</v>
      </c>
      <c r="N89" s="703" t="s">
        <v>17</v>
      </c>
      <c r="O89" s="701" t="s">
        <v>529</v>
      </c>
      <c r="P89" s="700" t="s">
        <v>529</v>
      </c>
      <c r="Q89" s="835" t="s">
        <v>6</v>
      </c>
      <c r="R89" s="817" t="s">
        <v>6</v>
      </c>
      <c r="S89" s="819" t="s">
        <v>6</v>
      </c>
    </row>
    <row r="90" spans="3:19">
      <c r="C90" s="37" t="s">
        <v>609</v>
      </c>
      <c r="D90" s="5" t="s">
        <v>940</v>
      </c>
      <c r="E90" s="207" t="str" cm="1">
        <f t="array" aca="1" ref="E90" ca="1">_xlfn.SWITCH(INDIRECT(_xlfn.CONCAT($X$2,F90)),"-","-",0,"-",INDIRECT(_xlfn.CONCAT($X$2,F90)))</f>
        <v>-</v>
      </c>
      <c r="F90" s="205" t="s">
        <v>181</v>
      </c>
      <c r="G90" s="207" t="str" cm="1">
        <f t="array" aca="1" ref="G90" ca="1">_xlfn.SWITCH(INDIRECT(_xlfn.CONCAT($X$2,H90)),"-","-",0,"-",INDIRECT(_xlfn.CONCAT($X$2,H90)))</f>
        <v>-</v>
      </c>
      <c r="H90" s="205" t="s">
        <v>941</v>
      </c>
      <c r="I90" s="689" t="s">
        <v>529</v>
      </c>
      <c r="K90" s="690" t="s">
        <v>529</v>
      </c>
      <c r="L90" s="689" t="s">
        <v>529</v>
      </c>
      <c r="M90" s="208" t="s">
        <v>73</v>
      </c>
      <c r="N90" s="96" t="s">
        <v>17</v>
      </c>
      <c r="O90" s="690" t="s">
        <v>529</v>
      </c>
      <c r="P90" s="689" t="s">
        <v>529</v>
      </c>
      <c r="Q90" s="838" t="s">
        <v>6</v>
      </c>
      <c r="R90" s="822" t="s">
        <v>6</v>
      </c>
      <c r="S90" s="824" t="s">
        <v>6</v>
      </c>
    </row>
    <row r="91" spans="3:19">
      <c r="C91" s="37" t="s">
        <v>610</v>
      </c>
      <c r="D91" s="5" t="s">
        <v>942</v>
      </c>
      <c r="E91" s="207" t="str" cm="1">
        <f t="array" aca="1" ref="E91" ca="1">_xlfn.SWITCH(INDIRECT(_xlfn.CONCAT($X$2,F91)),"-","-",0,"-",INDIRECT(_xlfn.CONCAT($X$2,F91)))</f>
        <v>-</v>
      </c>
      <c r="F91" s="205" t="s">
        <v>182</v>
      </c>
      <c r="G91" s="207" t="str" cm="1">
        <f t="array" aca="1" ref="G91" ca="1">_xlfn.SWITCH(INDIRECT(_xlfn.CONCAT($X$2,H91)),"-","-",0,"-",INDIRECT(_xlfn.CONCAT($X$2,H91)))</f>
        <v>-</v>
      </c>
      <c r="H91" s="205" t="s">
        <v>943</v>
      </c>
      <c r="I91" s="689" t="s">
        <v>529</v>
      </c>
      <c r="K91" s="690" t="s">
        <v>529</v>
      </c>
      <c r="L91" s="689" t="s">
        <v>529</v>
      </c>
      <c r="M91" s="208" t="s">
        <v>73</v>
      </c>
      <c r="N91" s="96" t="s">
        <v>17</v>
      </c>
      <c r="O91" s="690" t="s">
        <v>529</v>
      </c>
      <c r="P91" s="689" t="s">
        <v>529</v>
      </c>
      <c r="Q91" s="838" t="s">
        <v>6</v>
      </c>
      <c r="R91" s="822" t="s">
        <v>6</v>
      </c>
      <c r="S91" s="824" t="s">
        <v>6</v>
      </c>
    </row>
    <row r="92" spans="3:19">
      <c r="C92" s="37" t="s">
        <v>930</v>
      </c>
      <c r="D92" s="5" t="s">
        <v>944</v>
      </c>
      <c r="E92" s="207" t="str" cm="1">
        <f t="array" aca="1" ref="E92" ca="1">_xlfn.SWITCH(INDIRECT(_xlfn.CONCAT($X$2,F92)),"-","-",0,"-",INDIRECT(_xlfn.CONCAT($X$2,F92)))</f>
        <v>-</v>
      </c>
      <c r="F92" s="205" t="s">
        <v>183</v>
      </c>
      <c r="G92" s="207" t="str" cm="1">
        <f t="array" aca="1" ref="G92" ca="1">_xlfn.SWITCH(INDIRECT(_xlfn.CONCAT($X$2,H92)),"-","-",0,"-",INDIRECT(_xlfn.CONCAT($X$2,H92)))</f>
        <v>-</v>
      </c>
      <c r="H92" s="205" t="s">
        <v>945</v>
      </c>
      <c r="I92" s="689" t="s">
        <v>529</v>
      </c>
      <c r="K92" s="690" t="s">
        <v>529</v>
      </c>
      <c r="L92" s="689" t="s">
        <v>529</v>
      </c>
      <c r="M92" s="208" t="s">
        <v>73</v>
      </c>
      <c r="N92" s="96" t="s">
        <v>17</v>
      </c>
      <c r="O92" s="690" t="s">
        <v>529</v>
      </c>
      <c r="P92" s="689" t="s">
        <v>529</v>
      </c>
      <c r="Q92" s="838" t="s">
        <v>6</v>
      </c>
      <c r="R92" s="822" t="s">
        <v>6</v>
      </c>
      <c r="S92" s="824" t="s">
        <v>6</v>
      </c>
    </row>
    <row r="93" spans="3:19">
      <c r="C93" s="37" t="s">
        <v>931</v>
      </c>
      <c r="D93" s="5" t="s">
        <v>946</v>
      </c>
      <c r="E93" s="207" t="str" cm="1">
        <f t="array" aca="1" ref="E93" ca="1">_xlfn.SWITCH(INDIRECT(_xlfn.CONCAT($X$2,F93)),"-","-",0,"-",INDIRECT(_xlfn.CONCAT($X$2,F93)))</f>
        <v>-</v>
      </c>
      <c r="F93" s="205" t="s">
        <v>478</v>
      </c>
      <c r="G93" s="207" t="str" cm="1">
        <f t="array" aca="1" ref="G93" ca="1">_xlfn.SWITCH(INDIRECT(_xlfn.CONCAT($X$2,H93)),"-","-",0,"-",INDIRECT(_xlfn.CONCAT($X$2,H93)))</f>
        <v>-</v>
      </c>
      <c r="H93" s="205" t="s">
        <v>947</v>
      </c>
      <c r="I93" s="689" t="s">
        <v>529</v>
      </c>
      <c r="K93" s="690" t="s">
        <v>529</v>
      </c>
      <c r="L93" s="689" t="s">
        <v>529</v>
      </c>
      <c r="M93" s="208" t="s">
        <v>73</v>
      </c>
      <c r="N93" s="96" t="s">
        <v>17</v>
      </c>
      <c r="O93" s="690" t="s">
        <v>529</v>
      </c>
      <c r="P93" s="689" t="s">
        <v>529</v>
      </c>
      <c r="Q93" s="838" t="s">
        <v>6</v>
      </c>
      <c r="R93" s="822" t="s">
        <v>6</v>
      </c>
      <c r="S93" s="824" t="s">
        <v>6</v>
      </c>
    </row>
    <row r="94" spans="3:19">
      <c r="C94" s="192" t="s">
        <v>611</v>
      </c>
      <c r="D94" s="22" t="s">
        <v>436</v>
      </c>
      <c r="E94" s="206" t="str" cm="1">
        <f t="array" aca="1" ref="E94" ca="1">_xlfn.SWITCH(INDIRECT(_xlfn.CONCAT($X$2,F94)),"-","-",0,"-",INDIRECT(_xlfn.CONCAT($X$2,F94)))</f>
        <v>-</v>
      </c>
      <c r="F94" s="203" t="s">
        <v>479</v>
      </c>
      <c r="G94" s="206" t="str" cm="1">
        <f t="array" aca="1" ref="G94" ca="1">_xlfn.SWITCH(INDIRECT(_xlfn.CONCAT($X$2,H94)),"-","-",0,"-",INDIRECT(_xlfn.CONCAT($X$2,H94)))</f>
        <v>-</v>
      </c>
      <c r="H94" s="203" t="s">
        <v>948</v>
      </c>
      <c r="I94" s="700" t="s">
        <v>529</v>
      </c>
      <c r="J94" s="8"/>
      <c r="K94" s="701" t="s">
        <v>529</v>
      </c>
      <c r="L94" s="700" t="s">
        <v>529</v>
      </c>
      <c r="M94" s="702" t="s">
        <v>73</v>
      </c>
      <c r="N94" s="703" t="s">
        <v>17</v>
      </c>
      <c r="O94" s="701" t="s">
        <v>529</v>
      </c>
      <c r="P94" s="700" t="s">
        <v>529</v>
      </c>
      <c r="Q94" s="835" t="s">
        <v>6</v>
      </c>
      <c r="R94" s="817" t="s">
        <v>6</v>
      </c>
      <c r="S94" s="819" t="s">
        <v>6</v>
      </c>
    </row>
    <row r="95" spans="3:19">
      <c r="C95" s="37" t="s">
        <v>612</v>
      </c>
      <c r="D95" s="5" t="s">
        <v>437</v>
      </c>
      <c r="E95" s="207" t="str" cm="1">
        <f t="array" aca="1" ref="E95" ca="1">_xlfn.SWITCH(INDIRECT(_xlfn.CONCAT($X$2,F95)),"-","-",0,"-",INDIRECT(_xlfn.CONCAT($X$2,F95)))</f>
        <v>-</v>
      </c>
      <c r="F95" s="205" t="s">
        <v>480</v>
      </c>
      <c r="G95" s="207" t="str" cm="1">
        <f t="array" aca="1" ref="G95" ca="1">_xlfn.SWITCH(INDIRECT(_xlfn.CONCAT($X$2,H95)),"-","-",0,"-",INDIRECT(_xlfn.CONCAT($X$2,H95)))</f>
        <v>-</v>
      </c>
      <c r="H95" s="205" t="s">
        <v>949</v>
      </c>
      <c r="I95" s="689" t="s">
        <v>529</v>
      </c>
      <c r="K95" s="690" t="s">
        <v>529</v>
      </c>
      <c r="L95" s="689" t="s">
        <v>529</v>
      </c>
      <c r="M95" s="208" t="s">
        <v>73</v>
      </c>
      <c r="N95" s="96" t="s">
        <v>17</v>
      </c>
      <c r="O95" s="690" t="s">
        <v>529</v>
      </c>
      <c r="P95" s="689" t="s">
        <v>529</v>
      </c>
      <c r="Q95" s="838" t="s">
        <v>6</v>
      </c>
      <c r="R95" s="822" t="s">
        <v>6</v>
      </c>
      <c r="S95" s="824" t="s">
        <v>6</v>
      </c>
    </row>
    <row r="96" spans="3:19">
      <c r="C96" s="37" t="s">
        <v>613</v>
      </c>
      <c r="D96" s="5" t="s">
        <v>438</v>
      </c>
      <c r="E96" s="207" t="str" cm="1">
        <f t="array" aca="1" ref="E96" ca="1">_xlfn.SWITCH(INDIRECT(_xlfn.CONCAT($X$2,F96)),"-","-",0,"-",INDIRECT(_xlfn.CONCAT($X$2,F96)))</f>
        <v>-</v>
      </c>
      <c r="F96" s="205" t="s">
        <v>481</v>
      </c>
      <c r="G96" s="207" t="str" cm="1">
        <f t="array" aca="1" ref="G96" ca="1">_xlfn.SWITCH(INDIRECT(_xlfn.CONCAT($X$2,H96)),"-","-",0,"-",INDIRECT(_xlfn.CONCAT($X$2,H96)))</f>
        <v>-</v>
      </c>
      <c r="H96" s="205" t="s">
        <v>950</v>
      </c>
      <c r="I96" s="689" t="s">
        <v>529</v>
      </c>
      <c r="K96" s="690" t="s">
        <v>529</v>
      </c>
      <c r="L96" s="689" t="s">
        <v>529</v>
      </c>
      <c r="M96" s="208" t="s">
        <v>73</v>
      </c>
      <c r="N96" s="96" t="s">
        <v>17</v>
      </c>
      <c r="O96" s="690" t="s">
        <v>529</v>
      </c>
      <c r="P96" s="689" t="s">
        <v>529</v>
      </c>
      <c r="Q96" s="838" t="s">
        <v>6</v>
      </c>
      <c r="R96" s="822" t="s">
        <v>6</v>
      </c>
      <c r="S96" s="824" t="s">
        <v>6</v>
      </c>
    </row>
    <row r="97" spans="3:19">
      <c r="C97" s="37" t="s">
        <v>932</v>
      </c>
      <c r="D97" s="5" t="s">
        <v>439</v>
      </c>
      <c r="E97" s="207" t="str" cm="1">
        <f t="array" aca="1" ref="E97" ca="1">_xlfn.SWITCH(INDIRECT(_xlfn.CONCAT($X$2,F97)),"-","-",0,"-",INDIRECT(_xlfn.CONCAT($X$2,F97)))</f>
        <v>-</v>
      </c>
      <c r="F97" s="205" t="s">
        <v>482</v>
      </c>
      <c r="G97" s="207" t="str" cm="1">
        <f t="array" aca="1" ref="G97" ca="1">_xlfn.SWITCH(INDIRECT(_xlfn.CONCAT($X$2,H97)),"-","-",0,"-",INDIRECT(_xlfn.CONCAT($X$2,H97)))</f>
        <v>-</v>
      </c>
      <c r="H97" s="205" t="s">
        <v>951</v>
      </c>
      <c r="I97" s="689" t="s">
        <v>529</v>
      </c>
      <c r="K97" s="690" t="s">
        <v>529</v>
      </c>
      <c r="L97" s="689" t="s">
        <v>529</v>
      </c>
      <c r="M97" s="208" t="s">
        <v>73</v>
      </c>
      <c r="N97" s="96" t="s">
        <v>17</v>
      </c>
      <c r="O97" s="690" t="s">
        <v>529</v>
      </c>
      <c r="P97" s="689" t="s">
        <v>529</v>
      </c>
      <c r="Q97" s="838" t="s">
        <v>6</v>
      </c>
      <c r="R97" s="822" t="s">
        <v>6</v>
      </c>
      <c r="S97" s="824" t="s">
        <v>6</v>
      </c>
    </row>
    <row r="98" spans="3:19">
      <c r="C98" s="37" t="s">
        <v>933</v>
      </c>
      <c r="D98" s="5" t="s">
        <v>440</v>
      </c>
      <c r="E98" s="207" t="str" cm="1">
        <f t="array" aca="1" ref="E98" ca="1">_xlfn.SWITCH(INDIRECT(_xlfn.CONCAT($X$2,F98)),"-","-",0,"-",INDIRECT(_xlfn.CONCAT($X$2,F98)))</f>
        <v>-</v>
      </c>
      <c r="F98" s="205" t="s">
        <v>115</v>
      </c>
      <c r="G98" s="207" t="str" cm="1">
        <f t="array" aca="1" ref="G98" ca="1">_xlfn.SWITCH(INDIRECT(_xlfn.CONCAT($X$2,H98)),"-","-",0,"-",INDIRECT(_xlfn.CONCAT($X$2,H98)))</f>
        <v>-</v>
      </c>
      <c r="H98" s="205" t="s">
        <v>952</v>
      </c>
      <c r="I98" s="689" t="s">
        <v>529</v>
      </c>
      <c r="K98" s="690" t="s">
        <v>529</v>
      </c>
      <c r="L98" s="689" t="s">
        <v>529</v>
      </c>
      <c r="M98" s="208" t="s">
        <v>73</v>
      </c>
      <c r="N98" s="96" t="s">
        <v>17</v>
      </c>
      <c r="O98" s="690" t="s">
        <v>529</v>
      </c>
      <c r="P98" s="689" t="s">
        <v>529</v>
      </c>
      <c r="Q98" s="838" t="s">
        <v>6</v>
      </c>
      <c r="R98" s="822" t="s">
        <v>6</v>
      </c>
      <c r="S98" s="824" t="s">
        <v>6</v>
      </c>
    </row>
    <row r="99" spans="3:19">
      <c r="C99" s="695" t="s">
        <v>614</v>
      </c>
      <c r="D99" s="115" t="s">
        <v>441</v>
      </c>
      <c r="E99" s="705" t="str" cm="1">
        <f t="array" aca="1" ref="E99" ca="1">_xlfn.SWITCH(INDIRECT(_xlfn.CONCAT($X$2,F99)),"-","-",0,"-",INDIRECT(_xlfn.CONCAT($X$2,F99)))</f>
        <v>-</v>
      </c>
      <c r="F99" s="704" t="s">
        <v>116</v>
      </c>
      <c r="G99" s="705" t="str" cm="1">
        <f t="array" aca="1" ref="G99" ca="1">_xlfn.SWITCH(INDIRECT(_xlfn.CONCAT($X$2,H99)),"-","-",0,"-",INDIRECT(_xlfn.CONCAT($X$2,H99)))</f>
        <v>-</v>
      </c>
      <c r="H99" s="704" t="s">
        <v>953</v>
      </c>
      <c r="I99" s="706" t="s">
        <v>529</v>
      </c>
      <c r="J99" s="116"/>
      <c r="K99" s="707" t="s">
        <v>529</v>
      </c>
      <c r="L99" s="706" t="s">
        <v>529</v>
      </c>
      <c r="M99" s="708" t="s">
        <v>73</v>
      </c>
      <c r="N99" s="709" t="s">
        <v>17</v>
      </c>
      <c r="O99" s="707" t="s">
        <v>529</v>
      </c>
      <c r="P99" s="706" t="s">
        <v>529</v>
      </c>
      <c r="Q99" s="841" t="s">
        <v>6</v>
      </c>
      <c r="R99" s="842" t="s">
        <v>6</v>
      </c>
      <c r="S99" s="843" t="s">
        <v>6</v>
      </c>
    </row>
    <row r="100" spans="3:19" s="133" customFormat="1">
      <c r="D100" s="195"/>
    </row>
    <row r="101" spans="3:19" ht="18.75">
      <c r="C101" s="164" t="s">
        <v>226</v>
      </c>
      <c r="D101" s="165"/>
      <c r="E101" s="165"/>
      <c r="F101" s="165"/>
      <c r="G101" s="165"/>
      <c r="H101" s="165"/>
      <c r="I101" s="165"/>
      <c r="J101" s="165"/>
      <c r="K101" s="165"/>
      <c r="L101" s="165"/>
      <c r="M101" s="165"/>
      <c r="N101" s="165"/>
      <c r="O101" s="165"/>
      <c r="P101" s="165"/>
      <c r="Q101" s="165"/>
      <c r="R101" s="165"/>
      <c r="S101" s="166"/>
    </row>
    <row r="102" spans="3:19" ht="14.45" customHeight="1">
      <c r="C102" s="789"/>
      <c r="D102" s="790"/>
      <c r="E102" s="790"/>
      <c r="F102" s="790"/>
      <c r="G102" s="790"/>
      <c r="H102" s="790"/>
      <c r="I102" s="790"/>
      <c r="J102" s="790"/>
      <c r="K102" s="790"/>
      <c r="L102" s="790"/>
      <c r="M102" s="790"/>
      <c r="N102" s="790"/>
      <c r="O102" s="790"/>
      <c r="P102" s="790"/>
      <c r="Q102" s="790"/>
      <c r="R102" s="790"/>
      <c r="S102" s="791"/>
    </row>
    <row r="103" spans="3:19">
      <c r="C103" s="789"/>
      <c r="D103" s="790"/>
      <c r="E103" s="790"/>
      <c r="F103" s="790"/>
      <c r="G103" s="790"/>
      <c r="H103" s="790"/>
      <c r="I103" s="790"/>
      <c r="J103" s="790"/>
      <c r="K103" s="790"/>
      <c r="L103" s="790"/>
      <c r="M103" s="790"/>
      <c r="N103" s="790"/>
      <c r="O103" s="790"/>
      <c r="P103" s="790"/>
      <c r="Q103" s="790"/>
      <c r="R103" s="790"/>
      <c r="S103" s="791"/>
    </row>
    <row r="104" spans="3:19">
      <c r="C104" s="789"/>
      <c r="D104" s="790"/>
      <c r="E104" s="790"/>
      <c r="F104" s="790"/>
      <c r="G104" s="790"/>
      <c r="H104" s="790"/>
      <c r="I104" s="790"/>
      <c r="J104" s="790"/>
      <c r="K104" s="790"/>
      <c r="L104" s="790"/>
      <c r="M104" s="790"/>
      <c r="N104" s="790"/>
      <c r="O104" s="790"/>
      <c r="P104" s="790"/>
      <c r="Q104" s="790"/>
      <c r="R104" s="790"/>
      <c r="S104" s="791"/>
    </row>
    <row r="105" spans="3:19">
      <c r="C105" s="789"/>
      <c r="D105" s="790"/>
      <c r="E105" s="790"/>
      <c r="F105" s="790"/>
      <c r="G105" s="790"/>
      <c r="H105" s="790"/>
      <c r="I105" s="790"/>
      <c r="J105" s="790"/>
      <c r="K105" s="790"/>
      <c r="L105" s="790"/>
      <c r="M105" s="790"/>
      <c r="N105" s="790"/>
      <c r="O105" s="790"/>
      <c r="P105" s="790"/>
      <c r="Q105" s="790"/>
      <c r="R105" s="790"/>
      <c r="S105" s="791"/>
    </row>
    <row r="106" spans="3:19">
      <c r="C106" s="789"/>
      <c r="D106" s="790"/>
      <c r="E106" s="790"/>
      <c r="F106" s="790"/>
      <c r="G106" s="790"/>
      <c r="H106" s="790"/>
      <c r="I106" s="790"/>
      <c r="J106" s="790"/>
      <c r="K106" s="790"/>
      <c r="L106" s="790"/>
      <c r="M106" s="790"/>
      <c r="N106" s="790"/>
      <c r="O106" s="790"/>
      <c r="P106" s="790"/>
      <c r="Q106" s="790"/>
      <c r="R106" s="790"/>
      <c r="S106" s="791"/>
    </row>
    <row r="107" spans="3:19">
      <c r="C107" s="789"/>
      <c r="D107" s="790"/>
      <c r="E107" s="790"/>
      <c r="F107" s="790"/>
      <c r="G107" s="790"/>
      <c r="H107" s="790"/>
      <c r="I107" s="790"/>
      <c r="J107" s="790"/>
      <c r="K107" s="790"/>
      <c r="L107" s="790"/>
      <c r="M107" s="790"/>
      <c r="N107" s="790"/>
      <c r="O107" s="790"/>
      <c r="P107" s="790"/>
      <c r="Q107" s="790"/>
      <c r="R107" s="790"/>
      <c r="S107" s="791"/>
    </row>
    <row r="108" spans="3:19">
      <c r="C108" s="789"/>
      <c r="D108" s="790"/>
      <c r="E108" s="790"/>
      <c r="F108" s="790"/>
      <c r="G108" s="790"/>
      <c r="H108" s="790"/>
      <c r="I108" s="790"/>
      <c r="J108" s="790"/>
      <c r="K108" s="790"/>
      <c r="L108" s="790"/>
      <c r="M108" s="790"/>
      <c r="N108" s="790"/>
      <c r="O108" s="790"/>
      <c r="P108" s="790"/>
      <c r="Q108" s="790"/>
      <c r="R108" s="790"/>
      <c r="S108" s="791"/>
    </row>
    <row r="109" spans="3:19">
      <c r="C109" s="789"/>
      <c r="D109" s="790"/>
      <c r="E109" s="790"/>
      <c r="F109" s="790"/>
      <c r="G109" s="790"/>
      <c r="H109" s="790"/>
      <c r="I109" s="790"/>
      <c r="J109" s="790"/>
      <c r="K109" s="790"/>
      <c r="L109" s="790"/>
      <c r="M109" s="790"/>
      <c r="N109" s="790"/>
      <c r="O109" s="790"/>
      <c r="P109" s="790"/>
      <c r="Q109" s="790"/>
      <c r="R109" s="790"/>
      <c r="S109" s="791"/>
    </row>
    <row r="110" spans="3:19">
      <c r="C110" s="789"/>
      <c r="D110" s="790"/>
      <c r="E110" s="790"/>
      <c r="F110" s="790"/>
      <c r="G110" s="790"/>
      <c r="H110" s="790"/>
      <c r="I110" s="790"/>
      <c r="J110" s="790"/>
      <c r="K110" s="790"/>
      <c r="L110" s="790"/>
      <c r="M110" s="790"/>
      <c r="N110" s="790"/>
      <c r="O110" s="790"/>
      <c r="P110" s="790"/>
      <c r="Q110" s="790"/>
      <c r="R110" s="790"/>
      <c r="S110" s="791"/>
    </row>
    <row r="111" spans="3:19">
      <c r="C111" s="789"/>
      <c r="D111" s="790"/>
      <c r="E111" s="790"/>
      <c r="F111" s="790"/>
      <c r="G111" s="790"/>
      <c r="H111" s="790"/>
      <c r="I111" s="790"/>
      <c r="J111" s="790"/>
      <c r="K111" s="790"/>
      <c r="L111" s="790"/>
      <c r="M111" s="790"/>
      <c r="N111" s="790"/>
      <c r="O111" s="790"/>
      <c r="P111" s="790"/>
      <c r="Q111" s="790"/>
      <c r="R111" s="790"/>
      <c r="S111" s="791"/>
    </row>
    <row r="112" spans="3:19">
      <c r="C112" s="789"/>
      <c r="D112" s="790"/>
      <c r="E112" s="790"/>
      <c r="F112" s="790"/>
      <c r="G112" s="790"/>
      <c r="H112" s="790"/>
      <c r="I112" s="790"/>
      <c r="J112" s="790"/>
      <c r="K112" s="790"/>
      <c r="L112" s="790"/>
      <c r="M112" s="790"/>
      <c r="N112" s="790"/>
      <c r="O112" s="790"/>
      <c r="P112" s="790"/>
      <c r="Q112" s="790"/>
      <c r="R112" s="790"/>
      <c r="S112" s="791"/>
    </row>
    <row r="113" spans="3:19" ht="14.45" customHeight="1">
      <c r="C113" s="789"/>
      <c r="D113" s="790"/>
      <c r="E113" s="790"/>
      <c r="F113" s="790"/>
      <c r="G113" s="790"/>
      <c r="H113" s="790"/>
      <c r="I113" s="790"/>
      <c r="J113" s="790"/>
      <c r="K113" s="790"/>
      <c r="L113" s="790"/>
      <c r="M113" s="790"/>
      <c r="N113" s="790"/>
      <c r="O113" s="790"/>
      <c r="P113" s="790"/>
      <c r="Q113" s="790"/>
      <c r="R113" s="790"/>
      <c r="S113" s="791"/>
    </row>
    <row r="114" spans="3:19">
      <c r="C114" s="789"/>
      <c r="D114" s="790"/>
      <c r="E114" s="790"/>
      <c r="F114" s="790"/>
      <c r="G114" s="790"/>
      <c r="H114" s="790"/>
      <c r="I114" s="790"/>
      <c r="J114" s="790"/>
      <c r="K114" s="790"/>
      <c r="L114" s="790"/>
      <c r="M114" s="790"/>
      <c r="N114" s="790"/>
      <c r="O114" s="790"/>
      <c r="P114" s="790"/>
      <c r="Q114" s="790"/>
      <c r="R114" s="790"/>
      <c r="S114" s="791"/>
    </row>
    <row r="115" spans="3:19" ht="14.45" customHeight="1">
      <c r="C115" s="789"/>
      <c r="D115" s="790"/>
      <c r="E115" s="790"/>
      <c r="F115" s="790"/>
      <c r="G115" s="790"/>
      <c r="H115" s="790"/>
      <c r="I115" s="790"/>
      <c r="J115" s="790"/>
      <c r="K115" s="790"/>
      <c r="L115" s="790"/>
      <c r="M115" s="790"/>
      <c r="N115" s="790"/>
      <c r="O115" s="790"/>
      <c r="P115" s="790"/>
      <c r="Q115" s="790"/>
      <c r="R115" s="790"/>
      <c r="S115" s="791"/>
    </row>
    <row r="116" spans="3:19">
      <c r="C116" s="789"/>
      <c r="D116" s="790"/>
      <c r="E116" s="790"/>
      <c r="F116" s="790"/>
      <c r="G116" s="790"/>
      <c r="H116" s="790"/>
      <c r="I116" s="790"/>
      <c r="J116" s="790"/>
      <c r="K116" s="790"/>
      <c r="L116" s="790"/>
      <c r="M116" s="790"/>
      <c r="N116" s="790"/>
      <c r="O116" s="790"/>
      <c r="P116" s="790"/>
      <c r="Q116" s="790"/>
      <c r="R116" s="790"/>
      <c r="S116" s="791"/>
    </row>
    <row r="117" spans="3:19">
      <c r="C117" s="789"/>
      <c r="D117" s="790"/>
      <c r="E117" s="790"/>
      <c r="F117" s="790"/>
      <c r="G117" s="790"/>
      <c r="H117" s="790"/>
      <c r="I117" s="790"/>
      <c r="J117" s="790"/>
      <c r="K117" s="790"/>
      <c r="L117" s="790"/>
      <c r="M117" s="790"/>
      <c r="N117" s="790"/>
      <c r="O117" s="790"/>
      <c r="P117" s="790"/>
      <c r="Q117" s="790"/>
      <c r="R117" s="790"/>
      <c r="S117" s="791"/>
    </row>
    <row r="118" spans="3:19" ht="14.45" customHeight="1">
      <c r="C118" s="789"/>
      <c r="D118" s="790"/>
      <c r="E118" s="790"/>
      <c r="F118" s="790"/>
      <c r="G118" s="790"/>
      <c r="H118" s="790"/>
      <c r="I118" s="790"/>
      <c r="J118" s="790"/>
      <c r="K118" s="790"/>
      <c r="L118" s="790"/>
      <c r="M118" s="790"/>
      <c r="N118" s="790"/>
      <c r="O118" s="790"/>
      <c r="P118" s="790"/>
      <c r="Q118" s="790"/>
      <c r="R118" s="790"/>
      <c r="S118" s="791"/>
    </row>
    <row r="119" spans="3:19">
      <c r="C119" s="789"/>
      <c r="D119" s="790"/>
      <c r="E119" s="790"/>
      <c r="F119" s="790"/>
      <c r="G119" s="790"/>
      <c r="H119" s="790"/>
      <c r="I119" s="790"/>
      <c r="J119" s="790"/>
      <c r="K119" s="790"/>
      <c r="L119" s="790"/>
      <c r="M119" s="790"/>
      <c r="N119" s="790"/>
      <c r="O119" s="790"/>
      <c r="P119" s="790"/>
      <c r="Q119" s="790"/>
      <c r="R119" s="790"/>
      <c r="S119" s="791"/>
    </row>
    <row r="120" spans="3:19" ht="14.45" customHeight="1">
      <c r="C120" s="789"/>
      <c r="D120" s="790"/>
      <c r="E120" s="790"/>
      <c r="F120" s="790"/>
      <c r="G120" s="790"/>
      <c r="H120" s="790"/>
      <c r="I120" s="790"/>
      <c r="J120" s="790"/>
      <c r="K120" s="790"/>
      <c r="L120" s="790"/>
      <c r="M120" s="790"/>
      <c r="N120" s="790"/>
      <c r="O120" s="790"/>
      <c r="P120" s="790"/>
      <c r="Q120" s="790"/>
      <c r="R120" s="790"/>
      <c r="S120" s="791"/>
    </row>
    <row r="121" spans="3:19">
      <c r="C121" s="789"/>
      <c r="D121" s="790"/>
      <c r="E121" s="790"/>
      <c r="F121" s="790"/>
      <c r="G121" s="790"/>
      <c r="H121" s="790"/>
      <c r="I121" s="790"/>
      <c r="J121" s="790"/>
      <c r="K121" s="790"/>
      <c r="L121" s="790"/>
      <c r="M121" s="790"/>
      <c r="N121" s="790"/>
      <c r="O121" s="790"/>
      <c r="P121" s="790"/>
      <c r="Q121" s="790"/>
      <c r="R121" s="790"/>
      <c r="S121" s="791"/>
    </row>
    <row r="122" spans="3:19" ht="14.45" customHeight="1">
      <c r="C122" s="789"/>
      <c r="D122" s="790"/>
      <c r="E122" s="790"/>
      <c r="F122" s="790"/>
      <c r="G122" s="790"/>
      <c r="H122" s="790"/>
      <c r="I122" s="790"/>
      <c r="J122" s="790"/>
      <c r="K122" s="790"/>
      <c r="L122" s="790"/>
      <c r="M122" s="790"/>
      <c r="N122" s="790"/>
      <c r="O122" s="790"/>
      <c r="P122" s="790"/>
      <c r="Q122" s="790"/>
      <c r="R122" s="790"/>
      <c r="S122" s="791"/>
    </row>
    <row r="123" spans="3:19" ht="14.45" customHeight="1">
      <c r="C123" s="789"/>
      <c r="D123" s="790"/>
      <c r="E123" s="790"/>
      <c r="F123" s="790"/>
      <c r="G123" s="790"/>
      <c r="H123" s="790"/>
      <c r="I123" s="790"/>
      <c r="J123" s="790"/>
      <c r="K123" s="790"/>
      <c r="L123" s="790"/>
      <c r="M123" s="790"/>
      <c r="N123" s="790"/>
      <c r="O123" s="790"/>
      <c r="P123" s="790"/>
      <c r="Q123" s="790"/>
      <c r="R123" s="790"/>
      <c r="S123" s="791"/>
    </row>
    <row r="124" spans="3:19">
      <c r="C124" s="789"/>
      <c r="D124" s="790"/>
      <c r="E124" s="790"/>
      <c r="F124" s="790"/>
      <c r="G124" s="790"/>
      <c r="H124" s="790"/>
      <c r="I124" s="790"/>
      <c r="J124" s="790"/>
      <c r="K124" s="790"/>
      <c r="L124" s="790"/>
      <c r="M124" s="790"/>
      <c r="N124" s="790"/>
      <c r="O124" s="790"/>
      <c r="P124" s="790"/>
      <c r="Q124" s="790"/>
      <c r="R124" s="790"/>
      <c r="S124" s="791"/>
    </row>
    <row r="125" spans="3:19" ht="14.45" customHeight="1">
      <c r="C125" s="789"/>
      <c r="D125" s="790"/>
      <c r="E125" s="790"/>
      <c r="F125" s="790"/>
      <c r="G125" s="790"/>
      <c r="H125" s="790"/>
      <c r="I125" s="790"/>
      <c r="J125" s="790"/>
      <c r="K125" s="790"/>
      <c r="L125" s="790"/>
      <c r="M125" s="790"/>
      <c r="N125" s="790"/>
      <c r="O125" s="790"/>
      <c r="P125" s="790"/>
      <c r="Q125" s="790"/>
      <c r="R125" s="790"/>
      <c r="S125" s="791"/>
    </row>
    <row r="126" spans="3:19">
      <c r="C126" s="789"/>
      <c r="D126" s="790"/>
      <c r="E126" s="790"/>
      <c r="F126" s="790"/>
      <c r="G126" s="790"/>
      <c r="H126" s="790"/>
      <c r="I126" s="790"/>
      <c r="J126" s="790"/>
      <c r="K126" s="790"/>
      <c r="L126" s="790"/>
      <c r="M126" s="790"/>
      <c r="N126" s="790"/>
      <c r="O126" s="790"/>
      <c r="P126" s="790"/>
      <c r="Q126" s="790"/>
      <c r="R126" s="790"/>
      <c r="S126" s="791"/>
    </row>
    <row r="127" spans="3:19">
      <c r="C127" s="789"/>
      <c r="D127" s="790"/>
      <c r="E127" s="790"/>
      <c r="F127" s="790"/>
      <c r="G127" s="790"/>
      <c r="H127" s="790"/>
      <c r="I127" s="790"/>
      <c r="J127" s="790"/>
      <c r="K127" s="790"/>
      <c r="L127" s="790"/>
      <c r="M127" s="790"/>
      <c r="N127" s="790"/>
      <c r="O127" s="790"/>
      <c r="P127" s="790"/>
      <c r="Q127" s="790"/>
      <c r="R127" s="790"/>
      <c r="S127" s="791"/>
    </row>
    <row r="128" spans="3:19">
      <c r="C128" s="789"/>
      <c r="D128" s="790"/>
      <c r="E128" s="790"/>
      <c r="F128" s="790"/>
      <c r="G128" s="790"/>
      <c r="H128" s="790"/>
      <c r="I128" s="790"/>
      <c r="J128" s="790"/>
      <c r="K128" s="790"/>
      <c r="L128" s="790"/>
      <c r="M128" s="790"/>
      <c r="N128" s="790"/>
      <c r="O128" s="790"/>
      <c r="P128" s="790"/>
      <c r="Q128" s="790"/>
      <c r="R128" s="790"/>
      <c r="S128" s="791"/>
    </row>
    <row r="129" spans="3:19">
      <c r="C129" s="789"/>
      <c r="D129" s="790"/>
      <c r="E129" s="790"/>
      <c r="F129" s="790"/>
      <c r="G129" s="790"/>
      <c r="H129" s="790"/>
      <c r="I129" s="790"/>
      <c r="J129" s="790"/>
      <c r="K129" s="790"/>
      <c r="L129" s="790"/>
      <c r="M129" s="790"/>
      <c r="N129" s="790"/>
      <c r="O129" s="790"/>
      <c r="P129" s="790"/>
      <c r="Q129" s="790"/>
      <c r="R129" s="790"/>
      <c r="S129" s="791"/>
    </row>
    <row r="130" spans="3:19">
      <c r="C130" s="792"/>
      <c r="D130" s="793"/>
      <c r="E130" s="793"/>
      <c r="F130" s="793"/>
      <c r="G130" s="793"/>
      <c r="H130" s="793"/>
      <c r="I130" s="793"/>
      <c r="J130" s="793"/>
      <c r="K130" s="793"/>
      <c r="L130" s="793"/>
      <c r="M130" s="793"/>
      <c r="N130" s="793"/>
      <c r="O130" s="793"/>
      <c r="P130" s="793"/>
      <c r="Q130" s="793"/>
      <c r="R130" s="793"/>
      <c r="S130" s="794"/>
    </row>
    <row r="131" spans="3:19" s="133" customFormat="1"/>
  </sheetData>
  <sheetProtection algorithmName="SHA-512" hashValue="se1d4OZBB6fY85cuzJlEcfy7o1zC7f6+/1BKWhPpivBF0Q7pjw6aPRLu0Pv3nHtciph/+HXGaMIFQvJwCPTCSA==" saltValue="f+lfuvhezB7TM3MUjmroDQ==" spinCount="100000" sheet="1" objects="1" scenarios="1"/>
  <mergeCells count="46">
    <mergeCell ref="K24:L24"/>
    <mergeCell ref="K25:L25"/>
    <mergeCell ref="K26:L26"/>
    <mergeCell ref="K27:L27"/>
    <mergeCell ref="K28:L28"/>
    <mergeCell ref="K29:L29"/>
    <mergeCell ref="K30:L30"/>
    <mergeCell ref="K31:L31"/>
    <mergeCell ref="K32:L32"/>
    <mergeCell ref="P35:Q35"/>
    <mergeCell ref="P30:Q30"/>
    <mergeCell ref="P31:Q31"/>
    <mergeCell ref="P32:Q32"/>
    <mergeCell ref="P36:Q36"/>
    <mergeCell ref="P37:Q37"/>
    <mergeCell ref="K33:L33"/>
    <mergeCell ref="K34:L34"/>
    <mergeCell ref="K35:L35"/>
    <mergeCell ref="K36:L36"/>
    <mergeCell ref="K37:L37"/>
    <mergeCell ref="P33:Q33"/>
    <mergeCell ref="P34:Q34"/>
    <mergeCell ref="P38:Q38"/>
    <mergeCell ref="P39:Q39"/>
    <mergeCell ref="C6:S6"/>
    <mergeCell ref="C7:S7"/>
    <mergeCell ref="C8:S8"/>
    <mergeCell ref="C9:S9"/>
    <mergeCell ref="C10:S10"/>
    <mergeCell ref="C11:S11"/>
    <mergeCell ref="K38:L38"/>
    <mergeCell ref="K39:L39"/>
    <mergeCell ref="P24:Q24"/>
    <mergeCell ref="P25:Q25"/>
    <mergeCell ref="P26:Q26"/>
    <mergeCell ref="P27:Q27"/>
    <mergeCell ref="P28:Q28"/>
    <mergeCell ref="P29:Q29"/>
    <mergeCell ref="C66:S66"/>
    <mergeCell ref="C67:S67"/>
    <mergeCell ref="C69:S69"/>
    <mergeCell ref="C42:S49"/>
    <mergeCell ref="C52:S61"/>
    <mergeCell ref="C63:S63"/>
    <mergeCell ref="C64:S64"/>
    <mergeCell ref="C65:S65"/>
  </mergeCells>
  <phoneticPr fontId="5" type="noConversion"/>
  <conditionalFormatting sqref="M74:S74 M75:P83 R75:S83 Q75:Q99">
    <cfRule type="expression" dxfId="25" priority="1">
      <formula>$K74="Ja"</formula>
    </cfRule>
  </conditionalFormatting>
  <dataValidations count="5">
    <dataValidation type="list" allowBlank="1" showInputMessage="1" showErrorMessage="1" sqref="I25:I39" xr:uid="{4A79AC12-5FDA-410F-89A7-480DF34F2270}">
      <formula1>INDIRECT("List_RigEl")</formula1>
    </dataValidation>
    <dataValidation type="list" allowBlank="1" showInputMessage="1" showErrorMessage="1" sqref="M25:M39 O25:O34 Q74:Q99" xr:uid="{3FA1436A-0483-4438-8372-B91D6DFB8272}">
      <formula1>INDIRECT("List_JaNeeGed")</formula1>
    </dataValidation>
    <dataValidation type="list" allowBlank="1" showInputMessage="1" showErrorMessage="1" sqref="K74:K83" xr:uid="{665A06E0-D246-4DAD-9FC5-59373D9C5A82}">
      <formula1>INDIRECT("List_JaNee")</formula1>
    </dataValidation>
    <dataValidation type="list" allowBlank="1" showInputMessage="1" showErrorMessage="1" sqref="M74:M83" xr:uid="{7CB485D6-58CE-44A7-AE99-B32D4CA816EF}">
      <formula1>INDIRECT("List_EoL")</formula1>
    </dataValidation>
    <dataValidation type="list" allowBlank="1" showInputMessage="1" showErrorMessage="1" sqref="N74:N83" xr:uid="{12335511-6EF9-45A7-8735-3289D337C695}">
      <formula1>INDIRECT("List_EoL_Type")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0AA7A-B2FA-415B-B227-5B60E67CA740}">
  <sheetPr>
    <tabColor theme="7" tint="0.39997558519241921"/>
    <outlinePr applyStyles="1"/>
    <pageSetUpPr autoPageBreaks="0"/>
  </sheetPr>
  <dimension ref="A1:V131"/>
  <sheetViews>
    <sheetView topLeftCell="B1" zoomScale="80" zoomScaleNormal="80" workbookViewId="0">
      <selection activeCell="B1" sqref="B1"/>
    </sheetView>
  </sheetViews>
  <sheetFormatPr defaultColWidth="0" defaultRowHeight="15" zeroHeight="1"/>
  <cols>
    <col min="1" max="1" width="3.28515625" hidden="1" customWidth="1"/>
    <col min="2" max="2" width="3.28515625" style="133" customWidth="1"/>
    <col min="3" max="3" width="28.28515625" customWidth="1"/>
    <col min="4" max="4" width="15.140625" customWidth="1"/>
    <col min="5" max="5" width="10.140625" hidden="1" customWidth="1"/>
    <col min="6" max="6" width="13.85546875" customWidth="1"/>
    <col min="7" max="7" width="15.140625" customWidth="1"/>
    <col min="8" max="8" width="16.7109375" customWidth="1"/>
    <col min="9" max="9" width="22.5703125" customWidth="1"/>
    <col min="10" max="10" width="13.140625" customWidth="1"/>
    <col min="11" max="11" width="23.42578125" customWidth="1"/>
    <col min="12" max="12" width="16.5703125" customWidth="1"/>
    <col min="13" max="13" width="26.7109375" customWidth="1"/>
    <col min="14" max="14" width="20.7109375" customWidth="1"/>
    <col min="15" max="15" width="37.28515625" customWidth="1"/>
    <col min="16" max="16" width="4.28515625" style="133" customWidth="1"/>
    <col min="17" max="17" width="4.28515625" hidden="1" customWidth="1"/>
    <col min="18" max="18" width="10" hidden="1" customWidth="1"/>
    <col min="19" max="19" width="18.7109375" hidden="1" customWidth="1"/>
    <col min="20" max="20" width="20.5703125" hidden="1" customWidth="1"/>
    <col min="21" max="21" width="4.28515625" hidden="1" customWidth="1"/>
    <col min="22" max="22" width="4.140625" style="133" customWidth="1"/>
    <col min="23" max="16384" width="8.85546875" hidden="1"/>
  </cols>
  <sheetData>
    <row r="1" spans="1:21" ht="28.5">
      <c r="A1" s="16" t="s">
        <v>28</v>
      </c>
      <c r="C1" s="271" t="s">
        <v>205</v>
      </c>
      <c r="D1" s="272"/>
      <c r="E1" s="272"/>
      <c r="F1" s="272"/>
      <c r="G1" s="272"/>
      <c r="H1" s="272"/>
      <c r="I1" s="272"/>
      <c r="J1" s="272"/>
      <c r="K1" s="272"/>
      <c r="L1" s="272"/>
      <c r="M1" s="272"/>
      <c r="N1" s="273"/>
      <c r="O1" s="44" t="s">
        <v>198</v>
      </c>
      <c r="Q1" s="30"/>
      <c r="R1" s="12" t="s">
        <v>850</v>
      </c>
      <c r="S1" t="str">
        <f ca="1">RIGHT(CELL("filename",A1),LEN(CELL("filename",A1))-FIND("]",CELL("filename",A1)))</f>
        <v>S3 Grenzen Ref 1</v>
      </c>
      <c r="U1" s="35"/>
    </row>
    <row r="2" spans="1:21" ht="14.45" customHeight="1">
      <c r="C2" s="274" t="s">
        <v>239</v>
      </c>
      <c r="D2" s="275"/>
      <c r="E2" s="275"/>
      <c r="F2" s="275"/>
      <c r="G2" s="275"/>
      <c r="H2" s="275"/>
      <c r="I2" s="275"/>
      <c r="J2" s="275"/>
      <c r="K2" s="275"/>
      <c r="L2" s="275"/>
      <c r="M2" s="275"/>
      <c r="N2" s="276"/>
      <c r="O2" s="45" t="s">
        <v>1</v>
      </c>
      <c r="R2" s="12" t="s">
        <v>853</v>
      </c>
      <c r="S2" t="str">
        <f ca="1">'S1 NIKI-producten'!L1</f>
        <v>S1 NIKI-producten</v>
      </c>
      <c r="T2" t="str">
        <f ca="1">"'" &amp; S2 &amp; "'!"</f>
        <v>'S1 NIKI-producten'!</v>
      </c>
      <c r="U2" s="5"/>
    </row>
    <row r="3" spans="1:21">
      <c r="C3" s="277"/>
      <c r="D3" s="278"/>
      <c r="E3" s="278"/>
      <c r="F3" s="278"/>
      <c r="G3" s="278"/>
      <c r="H3" s="278"/>
      <c r="I3" s="278"/>
      <c r="J3" s="278"/>
      <c r="K3" s="278"/>
      <c r="L3" s="275"/>
      <c r="M3" s="275"/>
      <c r="N3" s="276"/>
      <c r="O3" s="46" t="s">
        <v>2</v>
      </c>
      <c r="R3" s="12" t="s">
        <v>854</v>
      </c>
      <c r="S3" t="str">
        <f ca="1">'S2 Def Referentie'!P1</f>
        <v>S2 Def Referentie</v>
      </c>
      <c r="T3" t="str">
        <f ca="1">"'" &amp; S3 &amp; "'!"</f>
        <v>'S2 Def Referentie'!</v>
      </c>
      <c r="U3" s="5"/>
    </row>
    <row r="4" spans="1:21" ht="18" customHeight="1">
      <c r="C4" s="279"/>
      <c r="D4" s="280"/>
      <c r="E4" s="280"/>
      <c r="F4" s="280"/>
      <c r="G4" s="280"/>
      <c r="H4" s="280"/>
      <c r="I4" s="280"/>
      <c r="J4" s="280"/>
      <c r="K4" s="280"/>
      <c r="L4" s="281"/>
      <c r="M4" s="281"/>
      <c r="N4" s="282"/>
      <c r="O4" s="47" t="s">
        <v>231</v>
      </c>
      <c r="R4" s="5"/>
      <c r="T4" s="5"/>
    </row>
    <row r="5" spans="1:21" s="133" customFormat="1" ht="18" customHeight="1">
      <c r="C5" s="138"/>
      <c r="D5" s="138"/>
      <c r="E5" s="138"/>
      <c r="F5" s="138"/>
      <c r="G5" s="138"/>
      <c r="H5" s="138"/>
      <c r="I5" s="138"/>
      <c r="J5" s="138"/>
      <c r="K5" s="138"/>
      <c r="N5" s="137"/>
      <c r="R5" s="195"/>
      <c r="T5" s="195"/>
    </row>
    <row r="6" spans="1:21" ht="23.25" customHeight="1">
      <c r="C6" s="1084" t="s">
        <v>1281</v>
      </c>
      <c r="D6" s="1024"/>
      <c r="E6" s="1024"/>
      <c r="F6" s="1024"/>
      <c r="G6" s="1024"/>
      <c r="H6" s="1024"/>
      <c r="I6" s="1024"/>
      <c r="J6" s="1024"/>
      <c r="K6" s="1024"/>
      <c r="L6" s="1024"/>
      <c r="M6" s="1024"/>
      <c r="N6" s="1024"/>
      <c r="O6" s="1025"/>
      <c r="Q6" s="5"/>
      <c r="S6" s="5"/>
    </row>
    <row r="7" spans="1:21" ht="23.25" customHeight="1">
      <c r="C7" s="1026" t="s">
        <v>1104</v>
      </c>
      <c r="D7" s="1027"/>
      <c r="E7" s="1027"/>
      <c r="F7" s="1027"/>
      <c r="G7" s="1027"/>
      <c r="H7" s="1027"/>
      <c r="I7" s="1027"/>
      <c r="J7" s="1027"/>
      <c r="K7" s="1027"/>
      <c r="L7" s="1027"/>
      <c r="M7" s="1027"/>
      <c r="N7" s="1027"/>
      <c r="O7" s="1028"/>
      <c r="Q7" s="5"/>
      <c r="S7" s="5"/>
    </row>
    <row r="8" spans="1:21" ht="22.5" customHeight="1">
      <c r="C8" s="1026" t="s">
        <v>1105</v>
      </c>
      <c r="D8" s="1027"/>
      <c r="E8" s="1027"/>
      <c r="F8" s="1027"/>
      <c r="G8" s="1027"/>
      <c r="H8" s="1027"/>
      <c r="I8" s="1027"/>
      <c r="J8" s="1027"/>
      <c r="K8" s="1027"/>
      <c r="L8" s="1027"/>
      <c r="M8" s="1027"/>
      <c r="N8" s="1027"/>
      <c r="O8" s="1028"/>
      <c r="Q8" s="5"/>
      <c r="S8" s="5"/>
    </row>
    <row r="9" spans="1:21" ht="37.5" customHeight="1">
      <c r="C9" s="1029" t="s">
        <v>1151</v>
      </c>
      <c r="D9" s="1030"/>
      <c r="E9" s="1030"/>
      <c r="F9" s="1030"/>
      <c r="G9" s="1030"/>
      <c r="H9" s="1030"/>
      <c r="I9" s="1030"/>
      <c r="J9" s="1030"/>
      <c r="K9" s="1030"/>
      <c r="L9" s="1030"/>
      <c r="M9" s="1030"/>
      <c r="N9" s="1030"/>
      <c r="O9" s="1031"/>
      <c r="Q9" s="5"/>
      <c r="S9" s="5"/>
    </row>
    <row r="10" spans="1:21" ht="37.5" customHeight="1">
      <c r="C10" s="1029" t="s">
        <v>1106</v>
      </c>
      <c r="D10" s="1030"/>
      <c r="E10" s="1030"/>
      <c r="F10" s="1030"/>
      <c r="G10" s="1030"/>
      <c r="H10" s="1030"/>
      <c r="I10" s="1030"/>
      <c r="J10" s="1030"/>
      <c r="K10" s="1030"/>
      <c r="L10" s="1030"/>
      <c r="M10" s="1030"/>
      <c r="N10" s="1030"/>
      <c r="O10" s="1031"/>
      <c r="Q10" s="5"/>
      <c r="R10" s="5"/>
      <c r="S10" s="5"/>
    </row>
    <row r="11" spans="1:21" ht="23.25" customHeight="1">
      <c r="C11" s="210" t="s">
        <v>1114</v>
      </c>
      <c r="D11" s="79"/>
      <c r="E11" s="79"/>
      <c r="F11" s="79"/>
      <c r="G11" s="79"/>
      <c r="H11" s="79"/>
      <c r="I11" s="79"/>
      <c r="J11" s="79"/>
      <c r="K11" s="79"/>
      <c r="L11" s="79"/>
      <c r="M11" s="79"/>
      <c r="N11" s="79"/>
      <c r="O11" s="211"/>
      <c r="Q11" s="5"/>
      <c r="R11" s="5"/>
      <c r="S11" s="5"/>
    </row>
    <row r="12" spans="1:21" ht="23.25" customHeight="1">
      <c r="C12" s="1088" t="s">
        <v>1108</v>
      </c>
      <c r="D12" s="1089"/>
      <c r="E12" s="1089"/>
      <c r="F12" s="1089"/>
      <c r="G12" s="1089"/>
      <c r="H12" s="1089"/>
      <c r="I12" s="1089"/>
      <c r="J12" s="1089"/>
      <c r="K12" s="1089"/>
      <c r="L12" s="1089"/>
      <c r="M12" s="1089"/>
      <c r="N12" s="1089"/>
      <c r="O12" s="1090"/>
      <c r="Q12" s="5"/>
      <c r="S12" s="5"/>
    </row>
    <row r="13" spans="1:21" ht="23.25" hidden="1" customHeight="1">
      <c r="C13" s="34"/>
      <c r="D13" s="32"/>
      <c r="E13" s="32"/>
      <c r="F13" s="32"/>
      <c r="G13" s="32"/>
      <c r="H13" s="32"/>
      <c r="I13" s="32"/>
      <c r="J13" s="32"/>
      <c r="K13" s="32"/>
      <c r="L13" s="30"/>
      <c r="M13" s="30"/>
      <c r="N13" s="30"/>
      <c r="O13" s="30"/>
      <c r="Q13" s="5"/>
      <c r="R13" s="5"/>
      <c r="S13" s="5"/>
    </row>
    <row r="14" spans="1:21" ht="23.25" hidden="1" customHeight="1">
      <c r="C14" s="34"/>
      <c r="D14" s="32"/>
      <c r="E14" s="32"/>
      <c r="F14" s="32"/>
      <c r="G14" s="32"/>
      <c r="H14" s="32"/>
      <c r="I14" s="32"/>
      <c r="J14" s="32"/>
      <c r="K14" s="32"/>
      <c r="L14" s="30"/>
      <c r="M14" s="30"/>
      <c r="N14" s="30"/>
      <c r="O14" s="30"/>
      <c r="Q14" s="5"/>
      <c r="R14" s="5"/>
      <c r="S14" s="5"/>
    </row>
    <row r="15" spans="1:21" ht="23.25" hidden="1" customHeight="1">
      <c r="C15" s="34"/>
      <c r="D15" s="32"/>
      <c r="E15" s="32"/>
      <c r="F15" s="32"/>
      <c r="G15" s="32"/>
      <c r="H15" s="32"/>
      <c r="I15" s="32"/>
      <c r="J15" s="32"/>
      <c r="K15" s="32"/>
      <c r="L15" s="30"/>
      <c r="M15" s="30"/>
      <c r="N15" s="30"/>
      <c r="O15" s="30"/>
      <c r="Q15" s="5"/>
      <c r="R15" s="5"/>
      <c r="S15" s="5"/>
    </row>
    <row r="16" spans="1:21" ht="23.25" hidden="1" customHeight="1">
      <c r="C16" s="34"/>
      <c r="D16" s="32"/>
      <c r="E16" s="32"/>
      <c r="F16" s="32"/>
      <c r="G16" s="32"/>
      <c r="H16" s="32"/>
      <c r="I16" s="32"/>
      <c r="J16" s="32"/>
      <c r="K16" s="32"/>
      <c r="L16" s="30"/>
      <c r="M16" s="30"/>
      <c r="N16" s="30"/>
      <c r="O16" s="30"/>
      <c r="Q16" s="5"/>
      <c r="R16" s="5"/>
      <c r="S16" s="5"/>
    </row>
    <row r="17" spans="3:21" ht="23.25" hidden="1" customHeight="1">
      <c r="C17" s="29"/>
      <c r="D17" s="32"/>
      <c r="E17" s="32"/>
      <c r="F17" s="32"/>
      <c r="G17" s="32"/>
      <c r="H17" s="32"/>
      <c r="I17" s="32"/>
      <c r="J17" s="32"/>
      <c r="K17" s="32"/>
      <c r="L17" s="30"/>
      <c r="M17" s="30"/>
      <c r="N17" s="30"/>
      <c r="O17" s="30"/>
      <c r="Q17" s="5"/>
      <c r="R17" s="5"/>
      <c r="S17" s="5"/>
    </row>
    <row r="18" spans="3:21" ht="23.25" hidden="1" customHeight="1">
      <c r="C18" s="34"/>
      <c r="D18" s="32"/>
      <c r="E18" s="32"/>
      <c r="F18" s="32"/>
      <c r="G18" s="32"/>
      <c r="H18" s="32"/>
      <c r="I18" s="32"/>
      <c r="J18" s="32"/>
      <c r="K18" s="32"/>
      <c r="L18" s="30"/>
      <c r="M18" s="30"/>
      <c r="N18" s="30"/>
      <c r="O18" s="30"/>
      <c r="Q18" s="5"/>
      <c r="R18" s="5"/>
      <c r="S18" s="5"/>
    </row>
    <row r="19" spans="3:21" ht="21" hidden="1" customHeight="1">
      <c r="C19" s="32"/>
      <c r="D19" s="32"/>
      <c r="E19" s="32"/>
      <c r="F19" s="32"/>
      <c r="G19" s="32"/>
      <c r="H19" s="32"/>
      <c r="I19" s="32"/>
      <c r="J19" s="32"/>
      <c r="K19" s="32"/>
      <c r="L19" s="30"/>
      <c r="M19" s="30"/>
      <c r="N19" s="30"/>
      <c r="O19" s="30"/>
      <c r="Q19" s="5"/>
      <c r="R19" s="5"/>
      <c r="S19" s="5"/>
    </row>
    <row r="20" spans="3:21" ht="21" hidden="1" customHeight="1">
      <c r="C20" s="32"/>
      <c r="D20" s="32"/>
      <c r="E20" s="32"/>
      <c r="F20" s="32"/>
      <c r="G20" s="32"/>
      <c r="H20" s="32"/>
      <c r="I20" s="32"/>
      <c r="J20" s="32"/>
      <c r="K20" s="32"/>
      <c r="L20" s="30"/>
      <c r="M20" s="30"/>
      <c r="N20" s="30"/>
      <c r="O20" s="30"/>
      <c r="Q20" s="5"/>
      <c r="R20" s="5"/>
      <c r="S20" s="5"/>
    </row>
    <row r="21" spans="3:21" ht="21" hidden="1" customHeight="1">
      <c r="C21" s="34"/>
      <c r="D21" s="32"/>
      <c r="E21" s="32"/>
      <c r="F21" s="32"/>
      <c r="G21" s="32"/>
      <c r="H21" s="32"/>
      <c r="I21" s="32"/>
      <c r="J21" s="32"/>
      <c r="K21" s="32"/>
      <c r="L21" s="30"/>
      <c r="M21" s="30"/>
      <c r="N21" s="30"/>
      <c r="O21" s="30"/>
      <c r="Q21" s="5"/>
      <c r="R21" s="5"/>
      <c r="S21" s="5"/>
    </row>
    <row r="22" spans="3:21" s="133" customFormat="1" ht="18" customHeight="1">
      <c r="D22" s="138"/>
      <c r="E22" s="138"/>
      <c r="F22" s="138"/>
      <c r="G22" s="138"/>
      <c r="H22" s="138"/>
      <c r="I22" s="138"/>
      <c r="J22" s="138"/>
      <c r="K22" s="138"/>
    </row>
    <row r="23" spans="3:21" ht="35.25" customHeight="1">
      <c r="C23" s="148" t="s">
        <v>463</v>
      </c>
      <c r="D23" s="149"/>
      <c r="E23" s="149"/>
      <c r="F23" s="149"/>
      <c r="G23" s="149"/>
      <c r="H23" s="149"/>
      <c r="I23" s="149"/>
      <c r="J23" s="149"/>
      <c r="K23" s="149"/>
      <c r="L23" s="149"/>
      <c r="M23" s="149"/>
      <c r="N23" s="149"/>
      <c r="O23" s="150"/>
    </row>
    <row r="24" spans="3:21" ht="51.75" customHeight="1">
      <c r="C24" s="191" t="s">
        <v>246</v>
      </c>
      <c r="D24" s="191" t="s">
        <v>240</v>
      </c>
      <c r="E24" s="115" t="s">
        <v>78</v>
      </c>
      <c r="F24" s="194" t="s">
        <v>269</v>
      </c>
      <c r="G24" s="168" t="s">
        <v>650</v>
      </c>
      <c r="H24" s="194" t="s">
        <v>651</v>
      </c>
      <c r="I24" s="168" t="s">
        <v>836</v>
      </c>
      <c r="J24" s="194" t="s">
        <v>624</v>
      </c>
      <c r="K24" s="168" t="s">
        <v>652</v>
      </c>
      <c r="L24" s="167" t="s">
        <v>623</v>
      </c>
      <c r="M24" s="169"/>
      <c r="N24" s="262" t="s">
        <v>228</v>
      </c>
      <c r="O24" s="169" t="s">
        <v>27</v>
      </c>
    </row>
    <row r="25" spans="3:21" ht="15.75" customHeight="1">
      <c r="C25" s="216" t="s">
        <v>530</v>
      </c>
      <c r="D25" s="819" t="s">
        <v>6</v>
      </c>
      <c r="E25" s="818"/>
      <c r="F25" s="819" t="s">
        <v>6</v>
      </c>
      <c r="G25" s="820" t="s">
        <v>6</v>
      </c>
      <c r="H25" s="844" t="s">
        <v>6</v>
      </c>
      <c r="I25" s="820" t="s">
        <v>6</v>
      </c>
      <c r="J25" s="819" t="s">
        <v>6</v>
      </c>
      <c r="K25" s="820" t="s">
        <v>6</v>
      </c>
      <c r="L25" s="1095" t="s">
        <v>6</v>
      </c>
      <c r="M25" s="1096"/>
      <c r="N25" s="819" t="s">
        <v>6</v>
      </c>
      <c r="O25" s="821" t="s">
        <v>6</v>
      </c>
    </row>
    <row r="26" spans="3:21">
      <c r="C26" s="217" t="s">
        <v>531</v>
      </c>
      <c r="D26" s="824" t="s">
        <v>6</v>
      </c>
      <c r="E26" s="823"/>
      <c r="F26" s="824" t="s">
        <v>6</v>
      </c>
      <c r="G26" s="825" t="s">
        <v>6</v>
      </c>
      <c r="H26" s="845" t="s">
        <v>6</v>
      </c>
      <c r="I26" s="825" t="s">
        <v>6</v>
      </c>
      <c r="J26" s="824" t="s">
        <v>6</v>
      </c>
      <c r="K26" s="825" t="s">
        <v>6</v>
      </c>
      <c r="L26" s="1091" t="s">
        <v>6</v>
      </c>
      <c r="M26" s="1092"/>
      <c r="N26" s="824" t="s">
        <v>6</v>
      </c>
      <c r="O26" s="826" t="s">
        <v>6</v>
      </c>
    </row>
    <row r="27" spans="3:21" ht="15.75" customHeight="1">
      <c r="C27" s="217" t="s">
        <v>532</v>
      </c>
      <c r="D27" s="824" t="s">
        <v>6</v>
      </c>
      <c r="E27" s="823"/>
      <c r="F27" s="824" t="s">
        <v>6</v>
      </c>
      <c r="G27" s="825" t="s">
        <v>6</v>
      </c>
      <c r="H27" s="845" t="s">
        <v>6</v>
      </c>
      <c r="I27" s="825" t="s">
        <v>6</v>
      </c>
      <c r="J27" s="824" t="s">
        <v>6</v>
      </c>
      <c r="K27" s="825" t="s">
        <v>6</v>
      </c>
      <c r="L27" s="1091" t="s">
        <v>6</v>
      </c>
      <c r="M27" s="1092"/>
      <c r="N27" s="824" t="s">
        <v>6</v>
      </c>
      <c r="O27" s="826" t="s">
        <v>6</v>
      </c>
      <c r="U27" s="6"/>
    </row>
    <row r="28" spans="3:21">
      <c r="C28" s="217" t="s">
        <v>533</v>
      </c>
      <c r="D28" s="824" t="s">
        <v>6</v>
      </c>
      <c r="E28" s="823"/>
      <c r="F28" s="824" t="s">
        <v>6</v>
      </c>
      <c r="G28" s="825" t="s">
        <v>6</v>
      </c>
      <c r="H28" s="845" t="s">
        <v>6</v>
      </c>
      <c r="I28" s="825" t="s">
        <v>6</v>
      </c>
      <c r="J28" s="824" t="s">
        <v>6</v>
      </c>
      <c r="K28" s="825" t="s">
        <v>6</v>
      </c>
      <c r="L28" s="1091" t="s">
        <v>6</v>
      </c>
      <c r="M28" s="1092"/>
      <c r="N28" s="824" t="s">
        <v>6</v>
      </c>
      <c r="O28" s="826" t="s">
        <v>6</v>
      </c>
    </row>
    <row r="29" spans="3:21">
      <c r="C29" s="217" t="s">
        <v>534</v>
      </c>
      <c r="D29" s="824" t="s">
        <v>6</v>
      </c>
      <c r="E29" s="823"/>
      <c r="F29" s="824" t="s">
        <v>6</v>
      </c>
      <c r="G29" s="825" t="s">
        <v>6</v>
      </c>
      <c r="H29" s="845" t="s">
        <v>6</v>
      </c>
      <c r="I29" s="825" t="s">
        <v>6</v>
      </c>
      <c r="J29" s="824" t="s">
        <v>6</v>
      </c>
      <c r="K29" s="825" t="s">
        <v>6</v>
      </c>
      <c r="L29" s="1091" t="s">
        <v>6</v>
      </c>
      <c r="M29" s="1092"/>
      <c r="N29" s="824" t="s">
        <v>6</v>
      </c>
      <c r="O29" s="826" t="s">
        <v>6</v>
      </c>
    </row>
    <row r="30" spans="3:21">
      <c r="C30" s="217" t="s">
        <v>535</v>
      </c>
      <c r="D30" s="824" t="s">
        <v>6</v>
      </c>
      <c r="E30" s="823"/>
      <c r="F30" s="824" t="s">
        <v>6</v>
      </c>
      <c r="G30" s="825" t="s">
        <v>6</v>
      </c>
      <c r="H30" s="845" t="s">
        <v>6</v>
      </c>
      <c r="I30" s="825" t="s">
        <v>6</v>
      </c>
      <c r="J30" s="824" t="s">
        <v>6</v>
      </c>
      <c r="K30" s="825" t="s">
        <v>6</v>
      </c>
      <c r="L30" s="1091" t="s">
        <v>6</v>
      </c>
      <c r="M30" s="1092"/>
      <c r="N30" s="824" t="s">
        <v>6</v>
      </c>
      <c r="O30" s="826" t="s">
        <v>6</v>
      </c>
    </row>
    <row r="31" spans="3:21">
      <c r="C31" s="217" t="s">
        <v>536</v>
      </c>
      <c r="D31" s="824" t="s">
        <v>6</v>
      </c>
      <c r="E31" s="823"/>
      <c r="F31" s="824" t="s">
        <v>6</v>
      </c>
      <c r="G31" s="825" t="s">
        <v>6</v>
      </c>
      <c r="H31" s="845" t="s">
        <v>6</v>
      </c>
      <c r="I31" s="825" t="s">
        <v>6</v>
      </c>
      <c r="J31" s="824" t="s">
        <v>6</v>
      </c>
      <c r="K31" s="825" t="s">
        <v>6</v>
      </c>
      <c r="L31" s="1091" t="s">
        <v>6</v>
      </c>
      <c r="M31" s="1092"/>
      <c r="N31" s="824" t="s">
        <v>6</v>
      </c>
      <c r="O31" s="826" t="s">
        <v>6</v>
      </c>
    </row>
    <row r="32" spans="3:21">
      <c r="C32" s="217" t="s">
        <v>537</v>
      </c>
      <c r="D32" s="824" t="s">
        <v>6</v>
      </c>
      <c r="E32" s="823"/>
      <c r="F32" s="824" t="s">
        <v>6</v>
      </c>
      <c r="G32" s="825" t="s">
        <v>6</v>
      </c>
      <c r="H32" s="845" t="s">
        <v>6</v>
      </c>
      <c r="I32" s="825" t="s">
        <v>6</v>
      </c>
      <c r="J32" s="824" t="s">
        <v>6</v>
      </c>
      <c r="K32" s="825" t="s">
        <v>6</v>
      </c>
      <c r="L32" s="1091" t="s">
        <v>6</v>
      </c>
      <c r="M32" s="1092"/>
      <c r="N32" s="824" t="s">
        <v>6</v>
      </c>
      <c r="O32" s="826" t="s">
        <v>6</v>
      </c>
    </row>
    <row r="33" spans="3:15">
      <c r="C33" s="217" t="s">
        <v>538</v>
      </c>
      <c r="D33" s="824" t="s">
        <v>6</v>
      </c>
      <c r="E33" s="823"/>
      <c r="F33" s="824" t="s">
        <v>6</v>
      </c>
      <c r="G33" s="825" t="s">
        <v>6</v>
      </c>
      <c r="H33" s="845" t="s">
        <v>6</v>
      </c>
      <c r="I33" s="825" t="s">
        <v>6</v>
      </c>
      <c r="J33" s="824" t="s">
        <v>6</v>
      </c>
      <c r="K33" s="825" t="s">
        <v>6</v>
      </c>
      <c r="L33" s="1091" t="s">
        <v>6</v>
      </c>
      <c r="M33" s="1092"/>
      <c r="N33" s="824" t="s">
        <v>6</v>
      </c>
      <c r="O33" s="826" t="s">
        <v>6</v>
      </c>
    </row>
    <row r="34" spans="3:15">
      <c r="C34" s="217" t="s">
        <v>539</v>
      </c>
      <c r="D34" s="824" t="s">
        <v>6</v>
      </c>
      <c r="E34" s="823"/>
      <c r="F34" s="824" t="s">
        <v>6</v>
      </c>
      <c r="G34" s="825" t="s">
        <v>6</v>
      </c>
      <c r="H34" s="845" t="s">
        <v>6</v>
      </c>
      <c r="I34" s="825" t="s">
        <v>6</v>
      </c>
      <c r="J34" s="824" t="s">
        <v>6</v>
      </c>
      <c r="K34" s="825" t="s">
        <v>6</v>
      </c>
      <c r="L34" s="1091" t="s">
        <v>6</v>
      </c>
      <c r="M34" s="1092"/>
      <c r="N34" s="824" t="s">
        <v>6</v>
      </c>
      <c r="O34" s="826" t="s">
        <v>6</v>
      </c>
    </row>
    <row r="35" spans="3:15" ht="15" customHeight="1">
      <c r="C35" s="216" t="s">
        <v>540</v>
      </c>
      <c r="D35" s="819" t="s">
        <v>6</v>
      </c>
      <c r="E35" s="818"/>
      <c r="F35" s="819" t="s">
        <v>6</v>
      </c>
      <c r="G35" s="820" t="s">
        <v>6</v>
      </c>
      <c r="H35" s="844" t="s">
        <v>6</v>
      </c>
      <c r="I35" s="820" t="s">
        <v>6</v>
      </c>
      <c r="J35" s="819" t="s">
        <v>6</v>
      </c>
      <c r="K35" s="832" t="s">
        <v>5</v>
      </c>
      <c r="L35" s="1097" t="s">
        <v>529</v>
      </c>
      <c r="M35" s="1098"/>
      <c r="N35" s="819" t="s">
        <v>6</v>
      </c>
      <c r="O35" s="821" t="s">
        <v>6</v>
      </c>
    </row>
    <row r="36" spans="3:15" ht="15.75" customHeight="1">
      <c r="C36" s="217" t="s">
        <v>541</v>
      </c>
      <c r="D36" s="824" t="s">
        <v>6</v>
      </c>
      <c r="E36" s="823"/>
      <c r="F36" s="824" t="s">
        <v>6</v>
      </c>
      <c r="G36" s="825" t="s">
        <v>6</v>
      </c>
      <c r="H36" s="845" t="s">
        <v>6</v>
      </c>
      <c r="I36" s="825" t="s">
        <v>6</v>
      </c>
      <c r="J36" s="824" t="s">
        <v>6</v>
      </c>
      <c r="K36" s="833" t="s">
        <v>5</v>
      </c>
      <c r="L36" s="1080" t="s">
        <v>529</v>
      </c>
      <c r="M36" s="1081"/>
      <c r="N36" s="824" t="s">
        <v>6</v>
      </c>
      <c r="O36" s="826" t="s">
        <v>6</v>
      </c>
    </row>
    <row r="37" spans="3:15">
      <c r="C37" s="217" t="s">
        <v>542</v>
      </c>
      <c r="D37" s="824" t="s">
        <v>6</v>
      </c>
      <c r="E37" s="823"/>
      <c r="F37" s="824" t="s">
        <v>6</v>
      </c>
      <c r="G37" s="825" t="s">
        <v>6</v>
      </c>
      <c r="H37" s="845" t="s">
        <v>6</v>
      </c>
      <c r="I37" s="825" t="s">
        <v>6</v>
      </c>
      <c r="J37" s="824" t="s">
        <v>6</v>
      </c>
      <c r="K37" s="833" t="s">
        <v>5</v>
      </c>
      <c r="L37" s="1080" t="s">
        <v>529</v>
      </c>
      <c r="M37" s="1081"/>
      <c r="N37" s="824" t="s">
        <v>6</v>
      </c>
      <c r="O37" s="826" t="s">
        <v>6</v>
      </c>
    </row>
    <row r="38" spans="3:15" ht="16.350000000000001" customHeight="1">
      <c r="C38" s="217" t="s">
        <v>543</v>
      </c>
      <c r="D38" s="824" t="s">
        <v>6</v>
      </c>
      <c r="E38" s="823"/>
      <c r="F38" s="824" t="s">
        <v>6</v>
      </c>
      <c r="G38" s="825" t="s">
        <v>6</v>
      </c>
      <c r="H38" s="845" t="s">
        <v>6</v>
      </c>
      <c r="I38" s="825" t="s">
        <v>6</v>
      </c>
      <c r="J38" s="824" t="s">
        <v>6</v>
      </c>
      <c r="K38" s="833" t="s">
        <v>5</v>
      </c>
      <c r="L38" s="1080" t="s">
        <v>529</v>
      </c>
      <c r="M38" s="1081"/>
      <c r="N38" s="824" t="s">
        <v>6</v>
      </c>
      <c r="O38" s="826" t="s">
        <v>6</v>
      </c>
    </row>
    <row r="39" spans="3:15">
      <c r="C39" s="218" t="s">
        <v>544</v>
      </c>
      <c r="D39" s="829" t="s">
        <v>6</v>
      </c>
      <c r="E39" s="828"/>
      <c r="F39" s="829" t="s">
        <v>6</v>
      </c>
      <c r="G39" s="830" t="s">
        <v>6</v>
      </c>
      <c r="H39" s="846" t="s">
        <v>6</v>
      </c>
      <c r="I39" s="830" t="s">
        <v>6</v>
      </c>
      <c r="J39" s="829" t="s">
        <v>6</v>
      </c>
      <c r="K39" s="834" t="s">
        <v>5</v>
      </c>
      <c r="L39" s="1082" t="s">
        <v>529</v>
      </c>
      <c r="M39" s="1083"/>
      <c r="N39" s="829" t="s">
        <v>6</v>
      </c>
      <c r="O39" s="831" t="s">
        <v>6</v>
      </c>
    </row>
    <row r="40" spans="3:15" s="133" customFormat="1">
      <c r="K40" s="134"/>
    </row>
    <row r="41" spans="3:15" ht="23.25">
      <c r="C41" s="148" t="s">
        <v>464</v>
      </c>
      <c r="D41" s="149"/>
      <c r="E41" s="149"/>
      <c r="F41" s="149"/>
      <c r="G41" s="149"/>
      <c r="H41" s="149"/>
      <c r="I41" s="149"/>
      <c r="J41" s="149"/>
      <c r="K41" s="149"/>
      <c r="L41" s="149"/>
      <c r="M41" s="149"/>
      <c r="N41" s="149"/>
      <c r="O41" s="150"/>
    </row>
    <row r="42" spans="3:15" ht="15" customHeight="1">
      <c r="C42" s="1065" t="s">
        <v>745</v>
      </c>
      <c r="D42" s="1066"/>
      <c r="E42" s="1066"/>
      <c r="F42" s="1066"/>
      <c r="G42" s="1066"/>
      <c r="H42" s="1066"/>
      <c r="I42" s="1066"/>
      <c r="J42" s="1066"/>
      <c r="K42" s="1066"/>
      <c r="L42" s="1066"/>
      <c r="M42" s="1066"/>
      <c r="N42" s="1066"/>
      <c r="O42" s="1067"/>
    </row>
    <row r="43" spans="3:15">
      <c r="C43" s="1068"/>
      <c r="D43" s="1069"/>
      <c r="E43" s="1069"/>
      <c r="F43" s="1069"/>
      <c r="G43" s="1069"/>
      <c r="H43" s="1069"/>
      <c r="I43" s="1069"/>
      <c r="J43" s="1069"/>
      <c r="K43" s="1069"/>
      <c r="L43" s="1069"/>
      <c r="M43" s="1069"/>
      <c r="N43" s="1069"/>
      <c r="O43" s="1070"/>
    </row>
    <row r="44" spans="3:15">
      <c r="C44" s="1068"/>
      <c r="D44" s="1069"/>
      <c r="E44" s="1069"/>
      <c r="F44" s="1069"/>
      <c r="G44" s="1069"/>
      <c r="H44" s="1069"/>
      <c r="I44" s="1069"/>
      <c r="J44" s="1069"/>
      <c r="K44" s="1069"/>
      <c r="L44" s="1069"/>
      <c r="M44" s="1069"/>
      <c r="N44" s="1069"/>
      <c r="O44" s="1070"/>
    </row>
    <row r="45" spans="3:15">
      <c r="C45" s="1068"/>
      <c r="D45" s="1069"/>
      <c r="E45" s="1069"/>
      <c r="F45" s="1069"/>
      <c r="G45" s="1069"/>
      <c r="H45" s="1069"/>
      <c r="I45" s="1069"/>
      <c r="J45" s="1069"/>
      <c r="K45" s="1069"/>
      <c r="L45" s="1069"/>
      <c r="M45" s="1069"/>
      <c r="N45" s="1069"/>
      <c r="O45" s="1070"/>
    </row>
    <row r="46" spans="3:15">
      <c r="C46" s="1068"/>
      <c r="D46" s="1069"/>
      <c r="E46" s="1069"/>
      <c r="F46" s="1069"/>
      <c r="G46" s="1069"/>
      <c r="H46" s="1069"/>
      <c r="I46" s="1069"/>
      <c r="J46" s="1069"/>
      <c r="K46" s="1069"/>
      <c r="L46" s="1069"/>
      <c r="M46" s="1069"/>
      <c r="N46" s="1069"/>
      <c r="O46" s="1070"/>
    </row>
    <row r="47" spans="3:15">
      <c r="C47" s="1068"/>
      <c r="D47" s="1069"/>
      <c r="E47" s="1069"/>
      <c r="F47" s="1069"/>
      <c r="G47" s="1069"/>
      <c r="H47" s="1069"/>
      <c r="I47" s="1069"/>
      <c r="J47" s="1069"/>
      <c r="K47" s="1069"/>
      <c r="L47" s="1069"/>
      <c r="M47" s="1069"/>
      <c r="N47" s="1069"/>
      <c r="O47" s="1070"/>
    </row>
    <row r="48" spans="3:15">
      <c r="C48" s="1068"/>
      <c r="D48" s="1069"/>
      <c r="E48" s="1069"/>
      <c r="F48" s="1069"/>
      <c r="G48" s="1069"/>
      <c r="H48" s="1069"/>
      <c r="I48" s="1069"/>
      <c r="J48" s="1069"/>
      <c r="K48" s="1069"/>
      <c r="L48" s="1069"/>
      <c r="M48" s="1069"/>
      <c r="N48" s="1069"/>
      <c r="O48" s="1070"/>
    </row>
    <row r="49" spans="3:15">
      <c r="C49" s="1071"/>
      <c r="D49" s="1072"/>
      <c r="E49" s="1072"/>
      <c r="F49" s="1072"/>
      <c r="G49" s="1072"/>
      <c r="H49" s="1072"/>
      <c r="I49" s="1072"/>
      <c r="J49" s="1072"/>
      <c r="K49" s="1072"/>
      <c r="L49" s="1072"/>
      <c r="M49" s="1072"/>
      <c r="N49" s="1072"/>
      <c r="O49" s="1073"/>
    </row>
    <row r="50" spans="3:15" s="133" customFormat="1"/>
    <row r="51" spans="3:15" ht="18.75">
      <c r="C51" s="212" t="s">
        <v>227</v>
      </c>
      <c r="D51" s="213"/>
      <c r="E51" s="213"/>
      <c r="F51" s="213"/>
      <c r="G51" s="213"/>
      <c r="H51" s="213"/>
      <c r="I51" s="213"/>
      <c r="J51" s="213"/>
      <c r="K51" s="213"/>
      <c r="L51" s="213"/>
      <c r="M51" s="213"/>
      <c r="N51" s="213"/>
      <c r="O51" s="214"/>
    </row>
    <row r="52" spans="3:15" ht="15" customHeight="1">
      <c r="C52" s="1065" t="s">
        <v>1086</v>
      </c>
      <c r="D52" s="1066"/>
      <c r="E52" s="1066"/>
      <c r="F52" s="1066"/>
      <c r="G52" s="1066"/>
      <c r="H52" s="1066"/>
      <c r="I52" s="1066"/>
      <c r="J52" s="1066"/>
      <c r="K52" s="1066"/>
      <c r="L52" s="1066"/>
      <c r="M52" s="1066"/>
      <c r="N52" s="1066"/>
      <c r="O52" s="1067"/>
    </row>
    <row r="53" spans="3:15">
      <c r="C53" s="1068"/>
      <c r="D53" s="1069"/>
      <c r="E53" s="1069"/>
      <c r="F53" s="1069"/>
      <c r="G53" s="1069"/>
      <c r="H53" s="1069"/>
      <c r="I53" s="1069"/>
      <c r="J53" s="1069"/>
      <c r="K53" s="1069"/>
      <c r="L53" s="1069"/>
      <c r="M53" s="1069"/>
      <c r="N53" s="1069"/>
      <c r="O53" s="1070"/>
    </row>
    <row r="54" spans="3:15">
      <c r="C54" s="1068"/>
      <c r="D54" s="1069"/>
      <c r="E54" s="1069"/>
      <c r="F54" s="1069"/>
      <c r="G54" s="1069"/>
      <c r="H54" s="1069"/>
      <c r="I54" s="1069"/>
      <c r="J54" s="1069"/>
      <c r="K54" s="1069"/>
      <c r="L54" s="1069"/>
      <c r="M54" s="1069"/>
      <c r="N54" s="1069"/>
      <c r="O54" s="1070"/>
    </row>
    <row r="55" spans="3:15">
      <c r="C55" s="1068"/>
      <c r="D55" s="1069"/>
      <c r="E55" s="1069"/>
      <c r="F55" s="1069"/>
      <c r="G55" s="1069"/>
      <c r="H55" s="1069"/>
      <c r="I55" s="1069"/>
      <c r="J55" s="1069"/>
      <c r="K55" s="1069"/>
      <c r="L55" s="1069"/>
      <c r="M55" s="1069"/>
      <c r="N55" s="1069"/>
      <c r="O55" s="1070"/>
    </row>
    <row r="56" spans="3:15">
      <c r="C56" s="1068"/>
      <c r="D56" s="1069"/>
      <c r="E56" s="1069"/>
      <c r="F56" s="1069"/>
      <c r="G56" s="1069"/>
      <c r="H56" s="1069"/>
      <c r="I56" s="1069"/>
      <c r="J56" s="1069"/>
      <c r="K56" s="1069"/>
      <c r="L56" s="1069"/>
      <c r="M56" s="1069"/>
      <c r="N56" s="1069"/>
      <c r="O56" s="1070"/>
    </row>
    <row r="57" spans="3:15">
      <c r="C57" s="1068"/>
      <c r="D57" s="1069"/>
      <c r="E57" s="1069"/>
      <c r="F57" s="1069"/>
      <c r="G57" s="1069"/>
      <c r="H57" s="1069"/>
      <c r="I57" s="1069"/>
      <c r="J57" s="1069"/>
      <c r="K57" s="1069"/>
      <c r="L57" s="1069"/>
      <c r="M57" s="1069"/>
      <c r="N57" s="1069"/>
      <c r="O57" s="1070"/>
    </row>
    <row r="58" spans="3:15">
      <c r="C58" s="1068"/>
      <c r="D58" s="1069"/>
      <c r="E58" s="1069"/>
      <c r="F58" s="1069"/>
      <c r="G58" s="1069"/>
      <c r="H58" s="1069"/>
      <c r="I58" s="1069"/>
      <c r="J58" s="1069"/>
      <c r="K58" s="1069"/>
      <c r="L58" s="1069"/>
      <c r="M58" s="1069"/>
      <c r="N58" s="1069"/>
      <c r="O58" s="1070"/>
    </row>
    <row r="59" spans="3:15">
      <c r="C59" s="1068"/>
      <c r="D59" s="1069"/>
      <c r="E59" s="1069"/>
      <c r="F59" s="1069"/>
      <c r="G59" s="1069"/>
      <c r="H59" s="1069"/>
      <c r="I59" s="1069"/>
      <c r="J59" s="1069"/>
      <c r="K59" s="1069"/>
      <c r="L59" s="1069"/>
      <c r="M59" s="1069"/>
      <c r="N59" s="1069"/>
      <c r="O59" s="1070"/>
    </row>
    <row r="60" spans="3:15">
      <c r="C60" s="1068"/>
      <c r="D60" s="1069"/>
      <c r="E60" s="1069"/>
      <c r="F60" s="1069"/>
      <c r="G60" s="1069"/>
      <c r="H60" s="1069"/>
      <c r="I60" s="1069"/>
      <c r="J60" s="1069"/>
      <c r="K60" s="1069"/>
      <c r="L60" s="1069"/>
      <c r="M60" s="1069"/>
      <c r="N60" s="1069"/>
      <c r="O60" s="1070"/>
    </row>
    <row r="61" spans="3:15">
      <c r="C61" s="1071"/>
      <c r="D61" s="1072"/>
      <c r="E61" s="1072"/>
      <c r="F61" s="1072"/>
      <c r="G61" s="1072"/>
      <c r="H61" s="1072"/>
      <c r="I61" s="1072"/>
      <c r="J61" s="1072"/>
      <c r="K61" s="1072"/>
      <c r="L61" s="1072"/>
      <c r="M61" s="1072"/>
      <c r="N61" s="1072"/>
      <c r="O61" s="1073"/>
    </row>
    <row r="62" spans="3:15" s="133" customFormat="1"/>
    <row r="63" spans="3:15" ht="22.5" customHeight="1">
      <c r="C63" s="1074" t="s">
        <v>1109</v>
      </c>
      <c r="D63" s="1075"/>
      <c r="E63" s="1075"/>
      <c r="F63" s="1075"/>
      <c r="G63" s="1075"/>
      <c r="H63" s="1075"/>
      <c r="I63" s="1075"/>
      <c r="J63" s="1075"/>
      <c r="K63" s="1075"/>
      <c r="L63" s="1075"/>
      <c r="M63" s="1075"/>
      <c r="N63" s="1075"/>
      <c r="O63" s="1076"/>
    </row>
    <row r="64" spans="3:15" ht="37.5" customHeight="1">
      <c r="C64" s="1077" t="s">
        <v>1115</v>
      </c>
      <c r="D64" s="1078"/>
      <c r="E64" s="1078"/>
      <c r="F64" s="1078"/>
      <c r="G64" s="1078"/>
      <c r="H64" s="1078"/>
      <c r="I64" s="1078"/>
      <c r="J64" s="1078"/>
      <c r="K64" s="1078"/>
      <c r="L64" s="1078"/>
      <c r="M64" s="1078"/>
      <c r="N64" s="1078"/>
      <c r="O64" s="1079"/>
    </row>
    <row r="65" spans="3:15" ht="67.5" customHeight="1">
      <c r="C65" s="1077" t="s">
        <v>1116</v>
      </c>
      <c r="D65" s="1086"/>
      <c r="E65" s="1086"/>
      <c r="F65" s="1086"/>
      <c r="G65" s="1086"/>
      <c r="H65" s="1086"/>
      <c r="I65" s="1086"/>
      <c r="J65" s="1086"/>
      <c r="K65" s="1086"/>
      <c r="L65" s="1086"/>
      <c r="M65" s="1086"/>
      <c r="N65" s="1086"/>
      <c r="O65" s="1087"/>
    </row>
    <row r="66" spans="3:15" ht="22.5" customHeight="1">
      <c r="C66" s="1026" t="s">
        <v>1148</v>
      </c>
      <c r="D66" s="1027"/>
      <c r="E66" s="1027"/>
      <c r="F66" s="1027"/>
      <c r="G66" s="1027"/>
      <c r="H66" s="1027"/>
      <c r="I66" s="1027"/>
      <c r="J66" s="1027"/>
      <c r="K66" s="1027"/>
      <c r="L66" s="1027"/>
      <c r="M66" s="1027"/>
      <c r="N66" s="1027"/>
      <c r="O66" s="1028"/>
    </row>
    <row r="67" spans="3:15" ht="22.5" customHeight="1">
      <c r="C67" s="1026" t="s">
        <v>1111</v>
      </c>
      <c r="D67" s="1027"/>
      <c r="E67" s="1027"/>
      <c r="F67" s="1027"/>
      <c r="G67" s="1027"/>
      <c r="H67" s="1027"/>
      <c r="I67" s="1027"/>
      <c r="J67" s="1027"/>
      <c r="K67" s="1027"/>
      <c r="L67" s="1027"/>
      <c r="M67" s="1027"/>
      <c r="N67" s="1027"/>
      <c r="O67" s="1028"/>
    </row>
    <row r="68" spans="3:15" ht="22.5" customHeight="1">
      <c r="C68" s="210" t="s">
        <v>1112</v>
      </c>
      <c r="D68" s="79"/>
      <c r="E68" s="79"/>
      <c r="F68" s="79"/>
      <c r="G68" s="79"/>
      <c r="H68" s="79"/>
      <c r="I68" s="79"/>
      <c r="J68" s="79"/>
      <c r="K68" s="79"/>
      <c r="L68" s="79"/>
      <c r="M68" s="79"/>
      <c r="N68" s="79"/>
      <c r="O68" s="211"/>
    </row>
    <row r="69" spans="3:15" ht="37.5" customHeight="1">
      <c r="C69" s="1062" t="s">
        <v>1113</v>
      </c>
      <c r="D69" s="1063"/>
      <c r="E69" s="1063"/>
      <c r="F69" s="1063"/>
      <c r="G69" s="1063"/>
      <c r="H69" s="1063"/>
      <c r="I69" s="1063"/>
      <c r="J69" s="1063"/>
      <c r="K69" s="1063"/>
      <c r="L69" s="1063"/>
      <c r="M69" s="1063"/>
      <c r="N69" s="1063"/>
      <c r="O69" s="1064"/>
    </row>
    <row r="70" spans="3:15" s="133" customFormat="1"/>
    <row r="71" spans="3:15" hidden="1">
      <c r="E71" s="5" t="s">
        <v>78</v>
      </c>
      <c r="N71" s="5"/>
    </row>
    <row r="72" spans="3:15" ht="23.25">
      <c r="C72" s="196" t="s">
        <v>465</v>
      </c>
      <c r="D72" s="197"/>
      <c r="E72" s="197"/>
      <c r="F72" s="197"/>
      <c r="G72" s="197"/>
      <c r="H72" s="197"/>
      <c r="I72" s="197"/>
      <c r="J72" s="197"/>
      <c r="K72" s="197"/>
      <c r="L72" s="197"/>
      <c r="M72" s="197"/>
      <c r="N72" s="197"/>
      <c r="O72" s="198"/>
    </row>
    <row r="73" spans="3:15" ht="63">
      <c r="C73" s="191" t="s">
        <v>238</v>
      </c>
      <c r="D73" s="200" t="s">
        <v>237</v>
      </c>
      <c r="E73" s="201"/>
      <c r="F73" s="194" t="s">
        <v>270</v>
      </c>
      <c r="G73" s="168" t="s">
        <v>653</v>
      </c>
      <c r="H73" s="194" t="s">
        <v>468</v>
      </c>
      <c r="I73" s="168" t="s">
        <v>230</v>
      </c>
      <c r="J73" s="194" t="s">
        <v>462</v>
      </c>
      <c r="K73" s="168" t="s">
        <v>654</v>
      </c>
      <c r="L73" s="194" t="s">
        <v>467</v>
      </c>
      <c r="M73" s="168" t="s">
        <v>626</v>
      </c>
      <c r="N73" s="194" t="s">
        <v>466</v>
      </c>
      <c r="O73" s="169" t="s">
        <v>27</v>
      </c>
    </row>
    <row r="74" spans="3:15">
      <c r="C74" s="192" t="s">
        <v>545</v>
      </c>
      <c r="D74" s="265" t="str" cm="1">
        <f t="array" aca="1" ref="D74" ca="1">_xlfn.SWITCH(INDIRECT(_xlfn.CONCAT($T$3,E74)),"-","-",0,"-",INDIRECT(_xlfn.CONCAT($T$3,E74)))</f>
        <v>-</v>
      </c>
      <c r="E74" s="203" t="s">
        <v>864</v>
      </c>
      <c r="F74" s="819" t="s">
        <v>6</v>
      </c>
      <c r="G74" s="817" t="s">
        <v>6</v>
      </c>
      <c r="H74" s="819" t="s">
        <v>6</v>
      </c>
      <c r="I74" s="836" t="s">
        <v>6</v>
      </c>
      <c r="J74" s="835" t="s">
        <v>6</v>
      </c>
      <c r="K74" s="847" t="s">
        <v>6</v>
      </c>
      <c r="L74" s="819" t="s">
        <v>6</v>
      </c>
      <c r="M74" s="836" t="s">
        <v>6</v>
      </c>
      <c r="N74" s="819" t="s">
        <v>6</v>
      </c>
      <c r="O74" s="821" t="s">
        <v>6</v>
      </c>
    </row>
    <row r="75" spans="3:15">
      <c r="C75" s="37" t="s">
        <v>546</v>
      </c>
      <c r="D75" s="207" t="str" cm="1">
        <f t="array" aca="1" ref="D75" ca="1">_xlfn.SWITCH(INDIRECT(_xlfn.CONCAT($T$3,E75)),"-","-",0,"-",INDIRECT(_xlfn.CONCAT($T$3,E75)))</f>
        <v>-</v>
      </c>
      <c r="E75" s="205" t="s">
        <v>865</v>
      </c>
      <c r="F75" s="824" t="s">
        <v>6</v>
      </c>
      <c r="G75" s="822" t="s">
        <v>6</v>
      </c>
      <c r="H75" s="824" t="s">
        <v>6</v>
      </c>
      <c r="I75" s="839" t="s">
        <v>6</v>
      </c>
      <c r="J75" s="838" t="s">
        <v>6</v>
      </c>
      <c r="K75" s="848" t="s">
        <v>6</v>
      </c>
      <c r="L75" s="824" t="s">
        <v>6</v>
      </c>
      <c r="M75" s="839" t="s">
        <v>6</v>
      </c>
      <c r="N75" s="824" t="s">
        <v>6</v>
      </c>
      <c r="O75" s="826" t="s">
        <v>6</v>
      </c>
    </row>
    <row r="76" spans="3:15">
      <c r="C76" s="37" t="s">
        <v>547</v>
      </c>
      <c r="D76" s="207" t="str" cm="1">
        <f t="array" aca="1" ref="D76" ca="1">_xlfn.SWITCH(INDIRECT(_xlfn.CONCAT($T$3,E76)),"-","-",0,"-",INDIRECT(_xlfn.CONCAT($T$3,E76)))</f>
        <v>-</v>
      </c>
      <c r="E76" s="205" t="s">
        <v>866</v>
      </c>
      <c r="F76" s="824" t="s">
        <v>6</v>
      </c>
      <c r="G76" s="822" t="s">
        <v>6</v>
      </c>
      <c r="H76" s="824" t="s">
        <v>6</v>
      </c>
      <c r="I76" s="839" t="s">
        <v>6</v>
      </c>
      <c r="J76" s="838" t="s">
        <v>6</v>
      </c>
      <c r="K76" s="848" t="s">
        <v>6</v>
      </c>
      <c r="L76" s="824" t="s">
        <v>6</v>
      </c>
      <c r="M76" s="839" t="s">
        <v>6</v>
      </c>
      <c r="N76" s="824" t="s">
        <v>6</v>
      </c>
      <c r="O76" s="826" t="s">
        <v>6</v>
      </c>
    </row>
    <row r="77" spans="3:15">
      <c r="C77" s="37" t="s">
        <v>548</v>
      </c>
      <c r="D77" s="207" t="str" cm="1">
        <f t="array" aca="1" ref="D77" ca="1">_xlfn.SWITCH(INDIRECT(_xlfn.CONCAT($T$3,E77)),"-","-",0,"-",INDIRECT(_xlfn.CONCAT($T$3,E77)))</f>
        <v>-</v>
      </c>
      <c r="E77" s="205" t="s">
        <v>867</v>
      </c>
      <c r="F77" s="824" t="s">
        <v>6</v>
      </c>
      <c r="G77" s="822" t="s">
        <v>6</v>
      </c>
      <c r="H77" s="824" t="s">
        <v>6</v>
      </c>
      <c r="I77" s="839" t="s">
        <v>6</v>
      </c>
      <c r="J77" s="838" t="s">
        <v>6</v>
      </c>
      <c r="K77" s="848" t="s">
        <v>6</v>
      </c>
      <c r="L77" s="824" t="s">
        <v>6</v>
      </c>
      <c r="M77" s="839" t="s">
        <v>6</v>
      </c>
      <c r="N77" s="824" t="s">
        <v>6</v>
      </c>
      <c r="O77" s="826" t="s">
        <v>6</v>
      </c>
    </row>
    <row r="78" spans="3:15">
      <c r="C78" s="37" t="s">
        <v>549</v>
      </c>
      <c r="D78" s="207" t="str" cm="1">
        <f t="array" aca="1" ref="D78" ca="1">_xlfn.SWITCH(INDIRECT(_xlfn.CONCAT($T$3,E78)),"-","-",0,"-",INDIRECT(_xlfn.CONCAT($T$3,E78)))</f>
        <v>-</v>
      </c>
      <c r="E78" s="205" t="s">
        <v>868</v>
      </c>
      <c r="F78" s="824" t="s">
        <v>6</v>
      </c>
      <c r="G78" s="822" t="s">
        <v>6</v>
      </c>
      <c r="H78" s="824" t="s">
        <v>6</v>
      </c>
      <c r="I78" s="839" t="s">
        <v>6</v>
      </c>
      <c r="J78" s="838" t="s">
        <v>6</v>
      </c>
      <c r="K78" s="848" t="s">
        <v>6</v>
      </c>
      <c r="L78" s="824" t="s">
        <v>6</v>
      </c>
      <c r="M78" s="839" t="s">
        <v>6</v>
      </c>
      <c r="N78" s="824" t="s">
        <v>6</v>
      </c>
      <c r="O78" s="826" t="s">
        <v>6</v>
      </c>
    </row>
    <row r="79" spans="3:15">
      <c r="C79" s="37" t="s">
        <v>550</v>
      </c>
      <c r="D79" s="207" t="str" cm="1">
        <f t="array" aca="1" ref="D79" ca="1">_xlfn.SWITCH(INDIRECT(_xlfn.CONCAT($T$3,E79)),"-","-",0,"-",INDIRECT(_xlfn.CONCAT($T$3,E79)))</f>
        <v>-</v>
      </c>
      <c r="E79" s="205" t="s">
        <v>869</v>
      </c>
      <c r="F79" s="824" t="s">
        <v>6</v>
      </c>
      <c r="G79" s="822" t="s">
        <v>6</v>
      </c>
      <c r="H79" s="824" t="s">
        <v>6</v>
      </c>
      <c r="I79" s="839" t="s">
        <v>6</v>
      </c>
      <c r="J79" s="838" t="s">
        <v>6</v>
      </c>
      <c r="K79" s="848" t="s">
        <v>6</v>
      </c>
      <c r="L79" s="824" t="s">
        <v>6</v>
      </c>
      <c r="M79" s="839" t="s">
        <v>6</v>
      </c>
      <c r="N79" s="824" t="s">
        <v>6</v>
      </c>
      <c r="O79" s="826" t="s">
        <v>6</v>
      </c>
    </row>
    <row r="80" spans="3:15">
      <c r="C80" s="37" t="s">
        <v>551</v>
      </c>
      <c r="D80" s="207" t="str" cm="1">
        <f t="array" aca="1" ref="D80" ca="1">_xlfn.SWITCH(INDIRECT(_xlfn.CONCAT($T$3,E80)),"-","-",0,"-",INDIRECT(_xlfn.CONCAT($T$3,E80)))</f>
        <v>-</v>
      </c>
      <c r="E80" s="205" t="s">
        <v>870</v>
      </c>
      <c r="F80" s="824" t="s">
        <v>6</v>
      </c>
      <c r="G80" s="822" t="s">
        <v>6</v>
      </c>
      <c r="H80" s="824" t="s">
        <v>6</v>
      </c>
      <c r="I80" s="839" t="s">
        <v>6</v>
      </c>
      <c r="J80" s="838" t="s">
        <v>6</v>
      </c>
      <c r="K80" s="848" t="s">
        <v>6</v>
      </c>
      <c r="L80" s="824" t="s">
        <v>6</v>
      </c>
      <c r="M80" s="839" t="s">
        <v>6</v>
      </c>
      <c r="N80" s="824" t="s">
        <v>6</v>
      </c>
      <c r="O80" s="826" t="s">
        <v>6</v>
      </c>
    </row>
    <row r="81" spans="3:15">
      <c r="C81" s="37" t="s">
        <v>552</v>
      </c>
      <c r="D81" s="207" t="str" cm="1">
        <f t="array" aca="1" ref="D81" ca="1">_xlfn.SWITCH(INDIRECT(_xlfn.CONCAT($T$3,E81)),"-","-",0,"-",INDIRECT(_xlfn.CONCAT($T$3,E81)))</f>
        <v>-</v>
      </c>
      <c r="E81" s="205" t="s">
        <v>871</v>
      </c>
      <c r="F81" s="824" t="s">
        <v>6</v>
      </c>
      <c r="G81" s="822" t="s">
        <v>6</v>
      </c>
      <c r="H81" s="824" t="s">
        <v>6</v>
      </c>
      <c r="I81" s="839" t="s">
        <v>6</v>
      </c>
      <c r="J81" s="838" t="s">
        <v>6</v>
      </c>
      <c r="K81" s="848" t="s">
        <v>6</v>
      </c>
      <c r="L81" s="824" t="s">
        <v>6</v>
      </c>
      <c r="M81" s="839" t="s">
        <v>6</v>
      </c>
      <c r="N81" s="824" t="s">
        <v>6</v>
      </c>
      <c r="O81" s="826" t="s">
        <v>6</v>
      </c>
    </row>
    <row r="82" spans="3:15">
      <c r="C82" s="37" t="s">
        <v>553</v>
      </c>
      <c r="D82" s="207" t="str" cm="1">
        <f t="array" aca="1" ref="D82" ca="1">_xlfn.SWITCH(INDIRECT(_xlfn.CONCAT($T$3,E82)),"-","-",0,"-",INDIRECT(_xlfn.CONCAT($T$3,E82)))</f>
        <v>-</v>
      </c>
      <c r="E82" s="205" t="s">
        <v>872</v>
      </c>
      <c r="F82" s="824" t="s">
        <v>6</v>
      </c>
      <c r="G82" s="822" t="s">
        <v>6</v>
      </c>
      <c r="H82" s="824" t="s">
        <v>6</v>
      </c>
      <c r="I82" s="839" t="s">
        <v>6</v>
      </c>
      <c r="J82" s="838" t="s">
        <v>6</v>
      </c>
      <c r="K82" s="848" t="s">
        <v>6</v>
      </c>
      <c r="L82" s="824" t="s">
        <v>6</v>
      </c>
      <c r="M82" s="839" t="s">
        <v>6</v>
      </c>
      <c r="N82" s="824" t="s">
        <v>6</v>
      </c>
      <c r="O82" s="826" t="s">
        <v>6</v>
      </c>
    </row>
    <row r="83" spans="3:15">
      <c r="C83" s="37" t="s">
        <v>554</v>
      </c>
      <c r="D83" s="207" t="str" cm="1">
        <f t="array" aca="1" ref="D83" ca="1">_xlfn.SWITCH(INDIRECT(_xlfn.CONCAT($T$3,E83)),"-","-",0,"-",INDIRECT(_xlfn.CONCAT($T$3,E83)))</f>
        <v>-</v>
      </c>
      <c r="E83" s="205" t="s">
        <v>873</v>
      </c>
      <c r="F83" s="824" t="s">
        <v>6</v>
      </c>
      <c r="G83" s="822" t="s">
        <v>6</v>
      </c>
      <c r="H83" s="824" t="s">
        <v>6</v>
      </c>
      <c r="I83" s="839" t="s">
        <v>6</v>
      </c>
      <c r="J83" s="838" t="s">
        <v>6</v>
      </c>
      <c r="K83" s="848" t="s">
        <v>6</v>
      </c>
      <c r="L83" s="824" t="s">
        <v>6</v>
      </c>
      <c r="M83" s="839" t="s">
        <v>6</v>
      </c>
      <c r="N83" s="824" t="s">
        <v>6</v>
      </c>
      <c r="O83" s="826" t="s">
        <v>6</v>
      </c>
    </row>
    <row r="84" spans="3:15">
      <c r="C84" s="192" t="s">
        <v>555</v>
      </c>
      <c r="D84" s="781" t="s">
        <v>6</v>
      </c>
      <c r="E84" s="849"/>
      <c r="F84" s="819" t="s">
        <v>6</v>
      </c>
      <c r="G84" s="700" t="s">
        <v>529</v>
      </c>
      <c r="H84" s="701" t="s">
        <v>529</v>
      </c>
      <c r="I84" s="854" t="s">
        <v>73</v>
      </c>
      <c r="J84" s="835" t="s">
        <v>6</v>
      </c>
      <c r="K84" s="847" t="s">
        <v>6</v>
      </c>
      <c r="L84" s="819" t="s">
        <v>6</v>
      </c>
      <c r="M84" s="836" t="s">
        <v>6</v>
      </c>
      <c r="N84" s="819" t="s">
        <v>6</v>
      </c>
      <c r="O84" s="821" t="s">
        <v>6</v>
      </c>
    </row>
    <row r="85" spans="3:15">
      <c r="C85" s="37" t="s">
        <v>556</v>
      </c>
      <c r="D85" s="776" t="s">
        <v>6</v>
      </c>
      <c r="E85" s="850"/>
      <c r="F85" s="824" t="s">
        <v>6</v>
      </c>
      <c r="G85" s="689" t="s">
        <v>529</v>
      </c>
      <c r="H85" s="690" t="s">
        <v>529</v>
      </c>
      <c r="I85" s="855" t="s">
        <v>73</v>
      </c>
      <c r="J85" s="838" t="s">
        <v>6</v>
      </c>
      <c r="K85" s="848" t="s">
        <v>6</v>
      </c>
      <c r="L85" s="824" t="s">
        <v>6</v>
      </c>
      <c r="M85" s="839" t="s">
        <v>6</v>
      </c>
      <c r="N85" s="824" t="s">
        <v>6</v>
      </c>
      <c r="O85" s="826" t="s">
        <v>6</v>
      </c>
    </row>
    <row r="86" spans="3:15">
      <c r="C86" s="37" t="s">
        <v>557</v>
      </c>
      <c r="D86" s="776" t="s">
        <v>6</v>
      </c>
      <c r="E86" s="850"/>
      <c r="F86" s="824" t="s">
        <v>6</v>
      </c>
      <c r="G86" s="689" t="s">
        <v>529</v>
      </c>
      <c r="H86" s="690" t="s">
        <v>529</v>
      </c>
      <c r="I86" s="855" t="s">
        <v>73</v>
      </c>
      <c r="J86" s="838" t="s">
        <v>6</v>
      </c>
      <c r="K86" s="848" t="s">
        <v>6</v>
      </c>
      <c r="L86" s="824" t="s">
        <v>6</v>
      </c>
      <c r="M86" s="839" t="s">
        <v>6</v>
      </c>
      <c r="N86" s="824" t="s">
        <v>6</v>
      </c>
      <c r="O86" s="826" t="s">
        <v>6</v>
      </c>
    </row>
    <row r="87" spans="3:15">
      <c r="C87" s="37" t="s">
        <v>954</v>
      </c>
      <c r="D87" s="776" t="s">
        <v>6</v>
      </c>
      <c r="E87" s="850"/>
      <c r="F87" s="824" t="s">
        <v>6</v>
      </c>
      <c r="G87" s="689" t="s">
        <v>529</v>
      </c>
      <c r="H87" s="690" t="s">
        <v>529</v>
      </c>
      <c r="I87" s="855" t="s">
        <v>73</v>
      </c>
      <c r="J87" s="838" t="s">
        <v>6</v>
      </c>
      <c r="K87" s="848" t="s">
        <v>6</v>
      </c>
      <c r="L87" s="824" t="s">
        <v>6</v>
      </c>
      <c r="M87" s="839" t="s">
        <v>6</v>
      </c>
      <c r="N87" s="824" t="s">
        <v>6</v>
      </c>
      <c r="O87" s="826" t="s">
        <v>6</v>
      </c>
    </row>
    <row r="88" spans="3:15">
      <c r="C88" s="37" t="s">
        <v>955</v>
      </c>
      <c r="D88" s="776" t="s">
        <v>6</v>
      </c>
      <c r="E88" s="850"/>
      <c r="F88" s="824" t="s">
        <v>6</v>
      </c>
      <c r="G88" s="689" t="s">
        <v>529</v>
      </c>
      <c r="H88" s="690" t="s">
        <v>529</v>
      </c>
      <c r="I88" s="855" t="s">
        <v>73</v>
      </c>
      <c r="J88" s="838" t="s">
        <v>6</v>
      </c>
      <c r="K88" s="848" t="s">
        <v>6</v>
      </c>
      <c r="L88" s="824" t="s">
        <v>6</v>
      </c>
      <c r="M88" s="839" t="s">
        <v>6</v>
      </c>
      <c r="N88" s="824" t="s">
        <v>6</v>
      </c>
      <c r="O88" s="826" t="s">
        <v>6</v>
      </c>
    </row>
    <row r="89" spans="3:15">
      <c r="C89" s="192" t="s">
        <v>558</v>
      </c>
      <c r="D89" s="781" t="s">
        <v>6</v>
      </c>
      <c r="E89" s="849"/>
      <c r="F89" s="819" t="s">
        <v>6</v>
      </c>
      <c r="G89" s="700" t="s">
        <v>529</v>
      </c>
      <c r="H89" s="701" t="s">
        <v>529</v>
      </c>
      <c r="I89" s="854" t="s">
        <v>73</v>
      </c>
      <c r="J89" s="857" t="s">
        <v>17</v>
      </c>
      <c r="K89" s="700" t="s">
        <v>529</v>
      </c>
      <c r="L89" s="701" t="s">
        <v>529</v>
      </c>
      <c r="M89" s="836" t="s">
        <v>6</v>
      </c>
      <c r="N89" s="819" t="s">
        <v>6</v>
      </c>
      <c r="O89" s="821" t="s">
        <v>6</v>
      </c>
    </row>
    <row r="90" spans="3:15">
      <c r="C90" s="37" t="s">
        <v>559</v>
      </c>
      <c r="D90" s="776" t="s">
        <v>6</v>
      </c>
      <c r="E90" s="850"/>
      <c r="F90" s="824" t="s">
        <v>6</v>
      </c>
      <c r="G90" s="689" t="s">
        <v>529</v>
      </c>
      <c r="H90" s="690" t="s">
        <v>529</v>
      </c>
      <c r="I90" s="855" t="s">
        <v>73</v>
      </c>
      <c r="J90" s="858" t="s">
        <v>17</v>
      </c>
      <c r="K90" s="689" t="s">
        <v>529</v>
      </c>
      <c r="L90" s="690" t="s">
        <v>529</v>
      </c>
      <c r="M90" s="839" t="s">
        <v>6</v>
      </c>
      <c r="N90" s="824" t="s">
        <v>6</v>
      </c>
      <c r="O90" s="826" t="s">
        <v>6</v>
      </c>
    </row>
    <row r="91" spans="3:15">
      <c r="C91" s="37" t="s">
        <v>560</v>
      </c>
      <c r="D91" s="776" t="s">
        <v>6</v>
      </c>
      <c r="E91" s="850"/>
      <c r="F91" s="824" t="s">
        <v>6</v>
      </c>
      <c r="G91" s="689" t="s">
        <v>529</v>
      </c>
      <c r="H91" s="690" t="s">
        <v>529</v>
      </c>
      <c r="I91" s="855" t="s">
        <v>73</v>
      </c>
      <c r="J91" s="858" t="s">
        <v>17</v>
      </c>
      <c r="K91" s="689" t="s">
        <v>529</v>
      </c>
      <c r="L91" s="690" t="s">
        <v>529</v>
      </c>
      <c r="M91" s="839" t="s">
        <v>6</v>
      </c>
      <c r="N91" s="824" t="s">
        <v>6</v>
      </c>
      <c r="O91" s="826" t="s">
        <v>6</v>
      </c>
    </row>
    <row r="92" spans="3:15">
      <c r="C92" s="37" t="s">
        <v>956</v>
      </c>
      <c r="D92" s="776" t="s">
        <v>6</v>
      </c>
      <c r="E92" s="850"/>
      <c r="F92" s="824" t="s">
        <v>6</v>
      </c>
      <c r="G92" s="689" t="s">
        <v>529</v>
      </c>
      <c r="H92" s="690" t="s">
        <v>529</v>
      </c>
      <c r="I92" s="855" t="s">
        <v>73</v>
      </c>
      <c r="J92" s="858" t="s">
        <v>17</v>
      </c>
      <c r="K92" s="689" t="s">
        <v>529</v>
      </c>
      <c r="L92" s="690" t="s">
        <v>529</v>
      </c>
      <c r="M92" s="839" t="s">
        <v>6</v>
      </c>
      <c r="N92" s="824" t="s">
        <v>6</v>
      </c>
      <c r="O92" s="826" t="s">
        <v>6</v>
      </c>
    </row>
    <row r="93" spans="3:15">
      <c r="C93" s="37" t="s">
        <v>957</v>
      </c>
      <c r="D93" s="776" t="s">
        <v>6</v>
      </c>
      <c r="E93" s="850"/>
      <c r="F93" s="824" t="s">
        <v>6</v>
      </c>
      <c r="G93" s="689" t="s">
        <v>529</v>
      </c>
      <c r="H93" s="690" t="s">
        <v>529</v>
      </c>
      <c r="I93" s="855" t="s">
        <v>73</v>
      </c>
      <c r="J93" s="858" t="s">
        <v>17</v>
      </c>
      <c r="K93" s="689" t="s">
        <v>529</v>
      </c>
      <c r="L93" s="690" t="s">
        <v>529</v>
      </c>
      <c r="M93" s="839" t="s">
        <v>6</v>
      </c>
      <c r="N93" s="824" t="s">
        <v>6</v>
      </c>
      <c r="O93" s="826" t="s">
        <v>6</v>
      </c>
    </row>
    <row r="94" spans="3:15">
      <c r="C94" s="192" t="s">
        <v>561</v>
      </c>
      <c r="D94" s="781" t="s">
        <v>6</v>
      </c>
      <c r="E94" s="849"/>
      <c r="F94" s="819" t="s">
        <v>6</v>
      </c>
      <c r="G94" s="700" t="s">
        <v>529</v>
      </c>
      <c r="H94" s="701" t="s">
        <v>529</v>
      </c>
      <c r="I94" s="854" t="s">
        <v>73</v>
      </c>
      <c r="J94" s="857" t="s">
        <v>17</v>
      </c>
      <c r="K94" s="700" t="s">
        <v>529</v>
      </c>
      <c r="L94" s="701" t="s">
        <v>529</v>
      </c>
      <c r="M94" s="836" t="s">
        <v>6</v>
      </c>
      <c r="N94" s="819" t="s">
        <v>6</v>
      </c>
      <c r="O94" s="821" t="s">
        <v>6</v>
      </c>
    </row>
    <row r="95" spans="3:15">
      <c r="C95" s="37" t="s">
        <v>562</v>
      </c>
      <c r="D95" s="776" t="s">
        <v>6</v>
      </c>
      <c r="E95" s="850"/>
      <c r="F95" s="824" t="s">
        <v>6</v>
      </c>
      <c r="G95" s="689" t="s">
        <v>529</v>
      </c>
      <c r="H95" s="690" t="s">
        <v>529</v>
      </c>
      <c r="I95" s="855" t="s">
        <v>73</v>
      </c>
      <c r="J95" s="858" t="s">
        <v>17</v>
      </c>
      <c r="K95" s="689" t="s">
        <v>529</v>
      </c>
      <c r="L95" s="690" t="s">
        <v>529</v>
      </c>
      <c r="M95" s="839" t="s">
        <v>6</v>
      </c>
      <c r="N95" s="824" t="s">
        <v>6</v>
      </c>
      <c r="O95" s="826" t="s">
        <v>6</v>
      </c>
    </row>
    <row r="96" spans="3:15">
      <c r="C96" s="37" t="s">
        <v>563</v>
      </c>
      <c r="D96" s="776" t="s">
        <v>6</v>
      </c>
      <c r="E96" s="850"/>
      <c r="F96" s="824" t="s">
        <v>6</v>
      </c>
      <c r="G96" s="689" t="s">
        <v>529</v>
      </c>
      <c r="H96" s="690" t="s">
        <v>529</v>
      </c>
      <c r="I96" s="855" t="s">
        <v>73</v>
      </c>
      <c r="J96" s="858" t="s">
        <v>17</v>
      </c>
      <c r="K96" s="689" t="s">
        <v>529</v>
      </c>
      <c r="L96" s="690" t="s">
        <v>529</v>
      </c>
      <c r="M96" s="839" t="s">
        <v>6</v>
      </c>
      <c r="N96" s="824" t="s">
        <v>6</v>
      </c>
      <c r="O96" s="826" t="s">
        <v>6</v>
      </c>
    </row>
    <row r="97" spans="3:15">
      <c r="C97" s="37" t="s">
        <v>958</v>
      </c>
      <c r="D97" s="776" t="s">
        <v>6</v>
      </c>
      <c r="E97" s="850"/>
      <c r="F97" s="824" t="s">
        <v>6</v>
      </c>
      <c r="G97" s="689" t="s">
        <v>529</v>
      </c>
      <c r="H97" s="690" t="s">
        <v>529</v>
      </c>
      <c r="I97" s="855" t="s">
        <v>73</v>
      </c>
      <c r="J97" s="858" t="s">
        <v>17</v>
      </c>
      <c r="K97" s="689" t="s">
        <v>529</v>
      </c>
      <c r="L97" s="690" t="s">
        <v>529</v>
      </c>
      <c r="M97" s="839" t="s">
        <v>6</v>
      </c>
      <c r="N97" s="824" t="s">
        <v>6</v>
      </c>
      <c r="O97" s="826" t="s">
        <v>6</v>
      </c>
    </row>
    <row r="98" spans="3:15">
      <c r="C98" s="37" t="s">
        <v>959</v>
      </c>
      <c r="D98" s="776" t="s">
        <v>6</v>
      </c>
      <c r="E98" s="850"/>
      <c r="F98" s="824" t="s">
        <v>6</v>
      </c>
      <c r="G98" s="689" t="s">
        <v>529</v>
      </c>
      <c r="H98" s="690" t="s">
        <v>529</v>
      </c>
      <c r="I98" s="855" t="s">
        <v>73</v>
      </c>
      <c r="J98" s="858" t="s">
        <v>17</v>
      </c>
      <c r="K98" s="689" t="s">
        <v>529</v>
      </c>
      <c r="L98" s="690" t="s">
        <v>529</v>
      </c>
      <c r="M98" s="839" t="s">
        <v>6</v>
      </c>
      <c r="N98" s="824" t="s">
        <v>6</v>
      </c>
      <c r="O98" s="826" t="s">
        <v>6</v>
      </c>
    </row>
    <row r="99" spans="3:15">
      <c r="C99" s="695" t="s">
        <v>615</v>
      </c>
      <c r="D99" s="787" t="s">
        <v>6</v>
      </c>
      <c r="E99" s="851"/>
      <c r="F99" s="843" t="s">
        <v>6</v>
      </c>
      <c r="G99" s="706" t="s">
        <v>529</v>
      </c>
      <c r="H99" s="707" t="s">
        <v>529</v>
      </c>
      <c r="I99" s="856" t="s">
        <v>73</v>
      </c>
      <c r="J99" s="859" t="s">
        <v>17</v>
      </c>
      <c r="K99" s="706" t="s">
        <v>529</v>
      </c>
      <c r="L99" s="707" t="s">
        <v>529</v>
      </c>
      <c r="M99" s="852" t="s">
        <v>6</v>
      </c>
      <c r="N99" s="843" t="s">
        <v>6</v>
      </c>
      <c r="O99" s="853" t="s">
        <v>6</v>
      </c>
    </row>
    <row r="100" spans="3:15" s="133" customFormat="1"/>
    <row r="101" spans="3:15" ht="18.75">
      <c r="C101" s="164" t="s">
        <v>226</v>
      </c>
      <c r="D101" s="165"/>
      <c r="E101" s="165"/>
      <c r="F101" s="165"/>
      <c r="G101" s="165"/>
      <c r="H101" s="165"/>
      <c r="I101" s="165"/>
      <c r="J101" s="165"/>
      <c r="K101" s="165"/>
      <c r="L101" s="165"/>
      <c r="M101" s="165"/>
      <c r="N101" s="165"/>
      <c r="O101" s="166"/>
    </row>
    <row r="102" spans="3:15" ht="14.45" customHeight="1">
      <c r="C102" s="789"/>
      <c r="D102" s="790"/>
      <c r="E102" s="790"/>
      <c r="F102" s="790"/>
      <c r="G102" s="790"/>
      <c r="H102" s="790"/>
      <c r="I102" s="790"/>
      <c r="J102" s="790"/>
      <c r="K102" s="790"/>
      <c r="L102" s="790"/>
      <c r="M102" s="790"/>
      <c r="N102" s="790"/>
      <c r="O102" s="791"/>
    </row>
    <row r="103" spans="3:15">
      <c r="C103" s="789"/>
      <c r="D103" s="790"/>
      <c r="E103" s="790"/>
      <c r="F103" s="790"/>
      <c r="G103" s="790"/>
      <c r="H103" s="790"/>
      <c r="I103" s="790"/>
      <c r="J103" s="790"/>
      <c r="K103" s="790"/>
      <c r="L103" s="790"/>
      <c r="M103" s="790"/>
      <c r="N103" s="790"/>
      <c r="O103" s="791"/>
    </row>
    <row r="104" spans="3:15">
      <c r="C104" s="789"/>
      <c r="D104" s="790"/>
      <c r="E104" s="790"/>
      <c r="F104" s="790"/>
      <c r="G104" s="790"/>
      <c r="H104" s="790"/>
      <c r="I104" s="790"/>
      <c r="J104" s="790"/>
      <c r="K104" s="790"/>
      <c r="L104" s="790"/>
      <c r="M104" s="790"/>
      <c r="N104" s="790"/>
      <c r="O104" s="791"/>
    </row>
    <row r="105" spans="3:15">
      <c r="C105" s="789"/>
      <c r="D105" s="790"/>
      <c r="E105" s="790"/>
      <c r="F105" s="790"/>
      <c r="G105" s="790"/>
      <c r="H105" s="790"/>
      <c r="I105" s="790"/>
      <c r="J105" s="790"/>
      <c r="K105" s="790"/>
      <c r="L105" s="790"/>
      <c r="M105" s="790"/>
      <c r="N105" s="790"/>
      <c r="O105" s="791"/>
    </row>
    <row r="106" spans="3:15">
      <c r="C106" s="789"/>
      <c r="D106" s="790"/>
      <c r="E106" s="790"/>
      <c r="F106" s="790"/>
      <c r="G106" s="790"/>
      <c r="H106" s="790"/>
      <c r="I106" s="790"/>
      <c r="J106" s="790"/>
      <c r="K106" s="790"/>
      <c r="L106" s="790"/>
      <c r="M106" s="790"/>
      <c r="N106" s="790"/>
      <c r="O106" s="791"/>
    </row>
    <row r="107" spans="3:15">
      <c r="C107" s="789"/>
      <c r="D107" s="790"/>
      <c r="E107" s="790"/>
      <c r="F107" s="790"/>
      <c r="G107" s="790"/>
      <c r="H107" s="790"/>
      <c r="I107" s="790"/>
      <c r="J107" s="790"/>
      <c r="K107" s="790"/>
      <c r="L107" s="790"/>
      <c r="M107" s="790"/>
      <c r="N107" s="790"/>
      <c r="O107" s="791"/>
    </row>
    <row r="108" spans="3:15">
      <c r="C108" s="789"/>
      <c r="D108" s="790"/>
      <c r="E108" s="790"/>
      <c r="F108" s="790"/>
      <c r="G108" s="790"/>
      <c r="H108" s="790"/>
      <c r="I108" s="790"/>
      <c r="J108" s="790"/>
      <c r="K108" s="790"/>
      <c r="L108" s="790"/>
      <c r="M108" s="790"/>
      <c r="N108" s="790"/>
      <c r="O108" s="791"/>
    </row>
    <row r="109" spans="3:15">
      <c r="C109" s="789"/>
      <c r="D109" s="790"/>
      <c r="E109" s="790"/>
      <c r="F109" s="790"/>
      <c r="G109" s="790"/>
      <c r="H109" s="790"/>
      <c r="I109" s="790"/>
      <c r="J109" s="790"/>
      <c r="K109" s="790"/>
      <c r="L109" s="790"/>
      <c r="M109" s="790"/>
      <c r="N109" s="790"/>
      <c r="O109" s="791"/>
    </row>
    <row r="110" spans="3:15">
      <c r="C110" s="789"/>
      <c r="D110" s="790"/>
      <c r="E110" s="790"/>
      <c r="F110" s="790"/>
      <c r="G110" s="790"/>
      <c r="H110" s="790"/>
      <c r="I110" s="790"/>
      <c r="J110" s="790"/>
      <c r="K110" s="790"/>
      <c r="L110" s="790"/>
      <c r="M110" s="790"/>
      <c r="N110" s="790"/>
      <c r="O110" s="791"/>
    </row>
    <row r="111" spans="3:15">
      <c r="C111" s="789"/>
      <c r="D111" s="790"/>
      <c r="E111" s="790"/>
      <c r="F111" s="790"/>
      <c r="G111" s="790"/>
      <c r="H111" s="790"/>
      <c r="I111" s="790"/>
      <c r="J111" s="790"/>
      <c r="K111" s="790"/>
      <c r="L111" s="790"/>
      <c r="M111" s="790"/>
      <c r="N111" s="790"/>
      <c r="O111" s="791"/>
    </row>
    <row r="112" spans="3:15">
      <c r="C112" s="789"/>
      <c r="D112" s="790"/>
      <c r="E112" s="790"/>
      <c r="F112" s="790"/>
      <c r="G112" s="790"/>
      <c r="H112" s="790"/>
      <c r="I112" s="790"/>
      <c r="J112" s="790"/>
      <c r="K112" s="790"/>
      <c r="L112" s="790"/>
      <c r="M112" s="790"/>
      <c r="N112" s="790"/>
      <c r="O112" s="791"/>
    </row>
    <row r="113" spans="3:15" ht="14.45" customHeight="1">
      <c r="C113" s="789"/>
      <c r="D113" s="790"/>
      <c r="E113" s="790"/>
      <c r="F113" s="790"/>
      <c r="G113" s="790"/>
      <c r="H113" s="790"/>
      <c r="I113" s="790"/>
      <c r="J113" s="790"/>
      <c r="K113" s="790"/>
      <c r="L113" s="790"/>
      <c r="M113" s="790"/>
      <c r="N113" s="790"/>
      <c r="O113" s="791"/>
    </row>
    <row r="114" spans="3:15">
      <c r="C114" s="789"/>
      <c r="D114" s="790"/>
      <c r="E114" s="790"/>
      <c r="F114" s="790"/>
      <c r="G114" s="790"/>
      <c r="H114" s="790"/>
      <c r="I114" s="790"/>
      <c r="J114" s="790"/>
      <c r="K114" s="790"/>
      <c r="L114" s="790"/>
      <c r="M114" s="790"/>
      <c r="N114" s="790"/>
      <c r="O114" s="791"/>
    </row>
    <row r="115" spans="3:15" ht="14.45" customHeight="1">
      <c r="C115" s="789"/>
      <c r="D115" s="790"/>
      <c r="E115" s="790"/>
      <c r="F115" s="790"/>
      <c r="G115" s="790"/>
      <c r="H115" s="790"/>
      <c r="I115" s="790"/>
      <c r="J115" s="790"/>
      <c r="K115" s="790"/>
      <c r="L115" s="790"/>
      <c r="M115" s="790"/>
      <c r="N115" s="790"/>
      <c r="O115" s="791"/>
    </row>
    <row r="116" spans="3:15">
      <c r="C116" s="789"/>
      <c r="D116" s="790"/>
      <c r="E116" s="790"/>
      <c r="F116" s="790"/>
      <c r="G116" s="790"/>
      <c r="H116" s="790"/>
      <c r="I116" s="790"/>
      <c r="J116" s="790"/>
      <c r="K116" s="790"/>
      <c r="L116" s="790"/>
      <c r="M116" s="790"/>
      <c r="N116" s="790"/>
      <c r="O116" s="791"/>
    </row>
    <row r="117" spans="3:15">
      <c r="C117" s="789"/>
      <c r="D117" s="790"/>
      <c r="E117" s="790"/>
      <c r="F117" s="790"/>
      <c r="G117" s="790"/>
      <c r="H117" s="790"/>
      <c r="I117" s="790"/>
      <c r="J117" s="790"/>
      <c r="K117" s="790"/>
      <c r="L117" s="790"/>
      <c r="M117" s="790"/>
      <c r="N117" s="790"/>
      <c r="O117" s="791"/>
    </row>
    <row r="118" spans="3:15" ht="14.45" customHeight="1">
      <c r="C118" s="789"/>
      <c r="D118" s="790"/>
      <c r="E118" s="790"/>
      <c r="F118" s="790"/>
      <c r="G118" s="790"/>
      <c r="H118" s="790"/>
      <c r="I118" s="790"/>
      <c r="J118" s="790"/>
      <c r="K118" s="790"/>
      <c r="L118" s="790"/>
      <c r="M118" s="790"/>
      <c r="N118" s="790"/>
      <c r="O118" s="791"/>
    </row>
    <row r="119" spans="3:15">
      <c r="C119" s="789"/>
      <c r="D119" s="790"/>
      <c r="E119" s="790"/>
      <c r="F119" s="790"/>
      <c r="G119" s="790"/>
      <c r="H119" s="790"/>
      <c r="I119" s="790"/>
      <c r="J119" s="790"/>
      <c r="K119" s="790"/>
      <c r="L119" s="790"/>
      <c r="M119" s="790"/>
      <c r="N119" s="790"/>
      <c r="O119" s="791"/>
    </row>
    <row r="120" spans="3:15" ht="14.45" customHeight="1">
      <c r="C120" s="789"/>
      <c r="D120" s="790"/>
      <c r="E120" s="790"/>
      <c r="F120" s="790"/>
      <c r="G120" s="790"/>
      <c r="H120" s="790"/>
      <c r="I120" s="790"/>
      <c r="J120" s="790"/>
      <c r="K120" s="790"/>
      <c r="L120" s="790"/>
      <c r="M120" s="790"/>
      <c r="N120" s="790"/>
      <c r="O120" s="791"/>
    </row>
    <row r="121" spans="3:15">
      <c r="C121" s="789"/>
      <c r="D121" s="790"/>
      <c r="E121" s="790"/>
      <c r="F121" s="790"/>
      <c r="G121" s="790"/>
      <c r="H121" s="790"/>
      <c r="I121" s="790"/>
      <c r="J121" s="790"/>
      <c r="K121" s="790"/>
      <c r="L121" s="790"/>
      <c r="M121" s="790"/>
      <c r="N121" s="790"/>
      <c r="O121" s="791"/>
    </row>
    <row r="122" spans="3:15" ht="14.45" customHeight="1">
      <c r="C122" s="789"/>
      <c r="D122" s="790"/>
      <c r="E122" s="790"/>
      <c r="F122" s="790"/>
      <c r="G122" s="790"/>
      <c r="H122" s="790"/>
      <c r="I122" s="790"/>
      <c r="J122" s="790"/>
      <c r="K122" s="790"/>
      <c r="L122" s="790"/>
      <c r="M122" s="790"/>
      <c r="N122" s="790"/>
      <c r="O122" s="791"/>
    </row>
    <row r="123" spans="3:15" ht="14.45" customHeight="1">
      <c r="C123" s="789"/>
      <c r="D123" s="790"/>
      <c r="E123" s="790"/>
      <c r="F123" s="790"/>
      <c r="G123" s="790"/>
      <c r="H123" s="790"/>
      <c r="I123" s="790"/>
      <c r="J123" s="790"/>
      <c r="K123" s="790"/>
      <c r="L123" s="790"/>
      <c r="M123" s="790"/>
      <c r="N123" s="790"/>
      <c r="O123" s="791"/>
    </row>
    <row r="124" spans="3:15">
      <c r="C124" s="789"/>
      <c r="D124" s="790"/>
      <c r="E124" s="790"/>
      <c r="F124" s="790"/>
      <c r="G124" s="790"/>
      <c r="H124" s="790"/>
      <c r="I124" s="790"/>
      <c r="J124" s="790"/>
      <c r="K124" s="790"/>
      <c r="L124" s="790"/>
      <c r="M124" s="790"/>
      <c r="N124" s="790"/>
      <c r="O124" s="791"/>
    </row>
    <row r="125" spans="3:15" ht="14.45" customHeight="1">
      <c r="C125" s="789"/>
      <c r="D125" s="790"/>
      <c r="E125" s="790"/>
      <c r="F125" s="790"/>
      <c r="G125" s="790"/>
      <c r="H125" s="790"/>
      <c r="I125" s="790"/>
      <c r="J125" s="790"/>
      <c r="K125" s="790"/>
      <c r="L125" s="790"/>
      <c r="M125" s="790"/>
      <c r="N125" s="790"/>
      <c r="O125" s="791"/>
    </row>
    <row r="126" spans="3:15">
      <c r="C126" s="789"/>
      <c r="D126" s="790"/>
      <c r="E126" s="790"/>
      <c r="F126" s="790"/>
      <c r="G126" s="790"/>
      <c r="H126" s="790"/>
      <c r="I126" s="790"/>
      <c r="J126" s="790"/>
      <c r="K126" s="790"/>
      <c r="L126" s="790"/>
      <c r="M126" s="790"/>
      <c r="N126" s="790"/>
      <c r="O126" s="791"/>
    </row>
    <row r="127" spans="3:15">
      <c r="C127" s="789"/>
      <c r="D127" s="790"/>
      <c r="E127" s="790"/>
      <c r="F127" s="790"/>
      <c r="G127" s="790"/>
      <c r="H127" s="790"/>
      <c r="I127" s="790"/>
      <c r="J127" s="790"/>
      <c r="K127" s="790"/>
      <c r="L127" s="790"/>
      <c r="M127" s="790"/>
      <c r="N127" s="790"/>
      <c r="O127" s="791"/>
    </row>
    <row r="128" spans="3:15">
      <c r="C128" s="789"/>
      <c r="D128" s="790"/>
      <c r="E128" s="790"/>
      <c r="F128" s="790"/>
      <c r="G128" s="790"/>
      <c r="H128" s="790"/>
      <c r="I128" s="790"/>
      <c r="J128" s="790"/>
      <c r="K128" s="790"/>
      <c r="L128" s="790"/>
      <c r="M128" s="790"/>
      <c r="N128" s="790"/>
      <c r="O128" s="791"/>
    </row>
    <row r="129" spans="3:15">
      <c r="C129" s="789"/>
      <c r="D129" s="790"/>
      <c r="E129" s="790"/>
      <c r="F129" s="790"/>
      <c r="G129" s="790"/>
      <c r="H129" s="790"/>
      <c r="I129" s="790"/>
      <c r="J129" s="790"/>
      <c r="K129" s="790"/>
      <c r="L129" s="790"/>
      <c r="M129" s="790"/>
      <c r="N129" s="790"/>
      <c r="O129" s="791"/>
    </row>
    <row r="130" spans="3:15">
      <c r="C130" s="792"/>
      <c r="D130" s="793"/>
      <c r="E130" s="793"/>
      <c r="F130" s="793"/>
      <c r="G130" s="793"/>
      <c r="H130" s="793"/>
      <c r="I130" s="793"/>
      <c r="J130" s="793"/>
      <c r="K130" s="793"/>
      <c r="L130" s="793"/>
      <c r="M130" s="793"/>
      <c r="N130" s="793"/>
      <c r="O130" s="794"/>
    </row>
    <row r="131" spans="3:15" s="133" customFormat="1"/>
  </sheetData>
  <sheetProtection algorithmName="SHA-512" hashValue="HApd9gc2TR36PHI/MZfprlIl6+AMXsBYDHOZ2Jp40CZhtG1QnImE4QsGNLv3l9zqKDv32RPCcSJLE6jLntNY3g==" saltValue="FvIGLxODiIoEPnG2eJcATg==" spinCount="100000" sheet="1" objects="1" scenarios="1"/>
  <mergeCells count="29">
    <mergeCell ref="C6:O6"/>
    <mergeCell ref="C7:O7"/>
    <mergeCell ref="C8:O8"/>
    <mergeCell ref="C9:O9"/>
    <mergeCell ref="C10:O10"/>
    <mergeCell ref="C12:O12"/>
    <mergeCell ref="C42:O49"/>
    <mergeCell ref="C52:O61"/>
    <mergeCell ref="C63:O63"/>
    <mergeCell ref="C64:O64"/>
    <mergeCell ref="L25:M25"/>
    <mergeCell ref="L26:M26"/>
    <mergeCell ref="L27:M27"/>
    <mergeCell ref="L28:M28"/>
    <mergeCell ref="L29:M29"/>
    <mergeCell ref="L30:M30"/>
    <mergeCell ref="L31:M31"/>
    <mergeCell ref="L32:M32"/>
    <mergeCell ref="L33:M33"/>
    <mergeCell ref="L34:M34"/>
    <mergeCell ref="L35:M35"/>
    <mergeCell ref="C65:O65"/>
    <mergeCell ref="C67:O67"/>
    <mergeCell ref="C69:O69"/>
    <mergeCell ref="L36:M36"/>
    <mergeCell ref="L37:M37"/>
    <mergeCell ref="L38:M38"/>
    <mergeCell ref="L39:M39"/>
    <mergeCell ref="C66:O66"/>
  </mergeCells>
  <phoneticPr fontId="5" type="noConversion"/>
  <conditionalFormatting sqref="I74:O74 I75:I83 K75:L83 N75:O83 J75:J88 M75:M99">
    <cfRule type="expression" dxfId="24" priority="1">
      <formula>$G74="Ja"</formula>
    </cfRule>
  </conditionalFormatting>
  <dataValidations count="5">
    <dataValidation type="list" allowBlank="1" showInputMessage="1" showErrorMessage="1" sqref="G25:G39" xr:uid="{CEA17311-2DC9-4F8D-8B70-7C82511243BC}">
      <formula1>INDIRECT("List_RigEl")</formula1>
    </dataValidation>
    <dataValidation type="list" allowBlank="1" showInputMessage="1" showErrorMessage="1" sqref="I25:I39 K25:K34 M74:M99" xr:uid="{F2FB2DAC-FEEA-4EC5-A867-5AE95F6A0B8B}">
      <formula1>INDIRECT("List_JaNeeGed")</formula1>
    </dataValidation>
    <dataValidation type="list" allowBlank="1" showInputMessage="1" showErrorMessage="1" sqref="G74:G83" xr:uid="{95F89C1D-11D0-4B1A-A06E-FCE8DB62FF06}">
      <formula1>INDIRECT("List_JaNee")</formula1>
    </dataValidation>
    <dataValidation type="list" allowBlank="1" showInputMessage="1" showErrorMessage="1" sqref="I74:I83" xr:uid="{AC547084-3C18-44A1-8785-FB447784EC43}">
      <formula1>INDIRECT("List_EoL")</formula1>
    </dataValidation>
    <dataValidation type="list" allowBlank="1" showInputMessage="1" showErrorMessage="1" sqref="J74:J88" xr:uid="{6FB4DFE1-1F78-4CD8-9C9B-5EE0F1CD9424}">
      <formula1>INDIRECT("List_EoL_Type")</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BA26E-EB6E-4EE0-B1A9-4FEC4F2C9971}">
  <sheetPr>
    <tabColor theme="7" tint="0.39997558519241921"/>
    <outlinePr applyStyles="1"/>
    <pageSetUpPr autoPageBreaks="0"/>
  </sheetPr>
  <dimension ref="A1:V131"/>
  <sheetViews>
    <sheetView topLeftCell="B1" zoomScale="80" zoomScaleNormal="80" workbookViewId="0">
      <selection activeCell="B1" sqref="B1"/>
    </sheetView>
  </sheetViews>
  <sheetFormatPr defaultColWidth="0" defaultRowHeight="15" zeroHeight="1"/>
  <cols>
    <col min="1" max="1" width="3.28515625" hidden="1" customWidth="1"/>
    <col min="2" max="2" width="3.28515625" style="133" customWidth="1"/>
    <col min="3" max="3" width="28.28515625" customWidth="1"/>
    <col min="4" max="4" width="15.140625" customWidth="1"/>
    <col min="5" max="5" width="10.140625" hidden="1" customWidth="1"/>
    <col min="6" max="6" width="13.85546875" customWidth="1"/>
    <col min="7" max="7" width="15.140625" customWidth="1"/>
    <col min="8" max="8" width="16.7109375" customWidth="1"/>
    <col min="9" max="9" width="22.5703125" customWidth="1"/>
    <col min="10" max="10" width="13.140625" customWidth="1"/>
    <col min="11" max="11" width="23.42578125" customWidth="1"/>
    <col min="12" max="12" width="16.5703125" customWidth="1"/>
    <col min="13" max="13" width="26.7109375" customWidth="1"/>
    <col min="14" max="14" width="20.7109375" customWidth="1"/>
    <col min="15" max="15" width="37.28515625" customWidth="1"/>
    <col min="16" max="16" width="4.28515625" style="133" customWidth="1"/>
    <col min="17" max="17" width="4.28515625" hidden="1" customWidth="1"/>
    <col min="18" max="18" width="10" hidden="1" customWidth="1"/>
    <col min="19" max="19" width="18.7109375" hidden="1" customWidth="1"/>
    <col min="20" max="20" width="20.5703125" hidden="1" customWidth="1"/>
    <col min="21" max="21" width="4.28515625" hidden="1" customWidth="1"/>
    <col min="22" max="22" width="4.140625" style="133" customWidth="1"/>
    <col min="23" max="16384" width="8.85546875" hidden="1"/>
  </cols>
  <sheetData>
    <row r="1" spans="1:21" ht="28.5">
      <c r="A1" s="16" t="s">
        <v>28</v>
      </c>
      <c r="C1" s="271" t="s">
        <v>205</v>
      </c>
      <c r="D1" s="272"/>
      <c r="E1" s="272"/>
      <c r="F1" s="272"/>
      <c r="G1" s="272"/>
      <c r="H1" s="272"/>
      <c r="I1" s="272"/>
      <c r="J1" s="272"/>
      <c r="K1" s="272"/>
      <c r="L1" s="272"/>
      <c r="M1" s="272"/>
      <c r="N1" s="273"/>
      <c r="O1" s="44" t="s">
        <v>198</v>
      </c>
      <c r="Q1" s="30"/>
      <c r="R1" s="12" t="s">
        <v>850</v>
      </c>
      <c r="S1" t="str">
        <f ca="1">RIGHT(CELL("filename",A1),LEN(CELL("filename",A1))-FIND("]",CELL("filename",A1)))</f>
        <v>S3 Grenzen Ref 2</v>
      </c>
      <c r="U1" s="35"/>
    </row>
    <row r="2" spans="1:21" ht="14.45" customHeight="1">
      <c r="C2" s="274" t="s">
        <v>1175</v>
      </c>
      <c r="D2" s="275"/>
      <c r="E2" s="275"/>
      <c r="F2" s="275"/>
      <c r="G2" s="275"/>
      <c r="H2" s="275"/>
      <c r="I2" s="275"/>
      <c r="J2" s="275"/>
      <c r="K2" s="275"/>
      <c r="L2" s="275"/>
      <c r="M2" s="275"/>
      <c r="N2" s="276"/>
      <c r="O2" s="45" t="s">
        <v>1</v>
      </c>
      <c r="R2" s="12" t="s">
        <v>853</v>
      </c>
      <c r="S2" t="str">
        <f ca="1">'S1 NIKI-producten'!L1</f>
        <v>S1 NIKI-producten</v>
      </c>
      <c r="T2" t="str">
        <f ca="1">"'" &amp; S2 &amp; "'!"</f>
        <v>'S1 NIKI-producten'!</v>
      </c>
      <c r="U2" s="5"/>
    </row>
    <row r="3" spans="1:21">
      <c r="C3" s="277"/>
      <c r="D3" s="278"/>
      <c r="E3" s="278"/>
      <c r="F3" s="278"/>
      <c r="G3" s="278"/>
      <c r="H3" s="278"/>
      <c r="I3" s="278"/>
      <c r="J3" s="278"/>
      <c r="K3" s="278"/>
      <c r="L3" s="275"/>
      <c r="M3" s="275"/>
      <c r="N3" s="276"/>
      <c r="O3" s="46" t="s">
        <v>2</v>
      </c>
      <c r="R3" s="12" t="s">
        <v>854</v>
      </c>
      <c r="S3" t="str">
        <f ca="1">'S2 Def Referentie'!P1</f>
        <v>S2 Def Referentie</v>
      </c>
      <c r="T3" t="str">
        <f ca="1">"'" &amp; S3 &amp; "'!"</f>
        <v>'S2 Def Referentie'!</v>
      </c>
      <c r="U3" s="5"/>
    </row>
    <row r="4" spans="1:21" ht="18" customHeight="1">
      <c r="C4" s="279"/>
      <c r="D4" s="280"/>
      <c r="E4" s="280"/>
      <c r="F4" s="280"/>
      <c r="G4" s="280"/>
      <c r="H4" s="280"/>
      <c r="I4" s="280"/>
      <c r="J4" s="280"/>
      <c r="K4" s="280"/>
      <c r="L4" s="281"/>
      <c r="M4" s="281"/>
      <c r="N4" s="282"/>
      <c r="O4" s="47" t="s">
        <v>231</v>
      </c>
      <c r="R4" s="5"/>
      <c r="T4" s="5"/>
    </row>
    <row r="5" spans="1:21" s="133" customFormat="1" ht="18" customHeight="1">
      <c r="C5" s="138"/>
      <c r="D5" s="138"/>
      <c r="E5" s="138"/>
      <c r="F5" s="138"/>
      <c r="G5" s="138"/>
      <c r="H5" s="138"/>
      <c r="I5" s="138"/>
      <c r="J5" s="138"/>
      <c r="K5" s="138"/>
      <c r="N5" s="137"/>
      <c r="R5" s="195"/>
      <c r="T5" s="195"/>
    </row>
    <row r="6" spans="1:21" ht="23.25" customHeight="1">
      <c r="C6" s="1084" t="s">
        <v>1281</v>
      </c>
      <c r="D6" s="1024"/>
      <c r="E6" s="1024"/>
      <c r="F6" s="1024"/>
      <c r="G6" s="1024"/>
      <c r="H6" s="1024"/>
      <c r="I6" s="1024"/>
      <c r="J6" s="1024"/>
      <c r="K6" s="1024"/>
      <c r="L6" s="1024"/>
      <c r="M6" s="1024"/>
      <c r="N6" s="1024"/>
      <c r="O6" s="1025"/>
      <c r="Q6" s="5"/>
      <c r="S6" s="5"/>
    </row>
    <row r="7" spans="1:21" ht="23.25" customHeight="1">
      <c r="C7" s="1026" t="s">
        <v>1104</v>
      </c>
      <c r="D7" s="1027"/>
      <c r="E7" s="1027"/>
      <c r="F7" s="1027"/>
      <c r="G7" s="1027"/>
      <c r="H7" s="1027"/>
      <c r="I7" s="1027"/>
      <c r="J7" s="1027"/>
      <c r="K7" s="1027"/>
      <c r="L7" s="1027"/>
      <c r="M7" s="1027"/>
      <c r="N7" s="1027"/>
      <c r="O7" s="1028"/>
      <c r="Q7" s="5"/>
      <c r="S7" s="5"/>
    </row>
    <row r="8" spans="1:21" ht="22.5" customHeight="1">
      <c r="C8" s="1026" t="s">
        <v>1105</v>
      </c>
      <c r="D8" s="1027"/>
      <c r="E8" s="1027"/>
      <c r="F8" s="1027"/>
      <c r="G8" s="1027"/>
      <c r="H8" s="1027"/>
      <c r="I8" s="1027"/>
      <c r="J8" s="1027"/>
      <c r="K8" s="1027"/>
      <c r="L8" s="1027"/>
      <c r="M8" s="1027"/>
      <c r="N8" s="1027"/>
      <c r="O8" s="1028"/>
      <c r="Q8" s="5"/>
      <c r="S8" s="5"/>
    </row>
    <row r="9" spans="1:21" ht="37.5" customHeight="1">
      <c r="C9" s="1029" t="s">
        <v>1151</v>
      </c>
      <c r="D9" s="1030"/>
      <c r="E9" s="1030"/>
      <c r="F9" s="1030"/>
      <c r="G9" s="1030"/>
      <c r="H9" s="1030"/>
      <c r="I9" s="1030"/>
      <c r="J9" s="1030"/>
      <c r="K9" s="1030"/>
      <c r="L9" s="1030"/>
      <c r="M9" s="1030"/>
      <c r="N9" s="1030"/>
      <c r="O9" s="1031"/>
      <c r="Q9" s="5"/>
      <c r="S9" s="5"/>
    </row>
    <row r="10" spans="1:21" ht="37.5" customHeight="1">
      <c r="C10" s="1029" t="s">
        <v>1106</v>
      </c>
      <c r="D10" s="1030"/>
      <c r="E10" s="1030"/>
      <c r="F10" s="1030"/>
      <c r="G10" s="1030"/>
      <c r="H10" s="1030"/>
      <c r="I10" s="1030"/>
      <c r="J10" s="1030"/>
      <c r="K10" s="1030"/>
      <c r="L10" s="1030"/>
      <c r="M10" s="1030"/>
      <c r="N10" s="1030"/>
      <c r="O10" s="1031"/>
      <c r="Q10" s="5"/>
      <c r="R10" s="5"/>
      <c r="S10" s="5"/>
    </row>
    <row r="11" spans="1:21" ht="23.25" customHeight="1">
      <c r="C11" s="210" t="s">
        <v>1114</v>
      </c>
      <c r="D11" s="79"/>
      <c r="E11" s="79"/>
      <c r="F11" s="79"/>
      <c r="G11" s="79"/>
      <c r="H11" s="79"/>
      <c r="I11" s="79"/>
      <c r="J11" s="79"/>
      <c r="K11" s="79"/>
      <c r="L11" s="79"/>
      <c r="M11" s="79"/>
      <c r="N11" s="79"/>
      <c r="O11" s="211"/>
      <c r="Q11" s="5"/>
      <c r="R11" s="5"/>
      <c r="S11" s="5"/>
    </row>
    <row r="12" spans="1:21" ht="23.25" customHeight="1">
      <c r="C12" s="1088" t="s">
        <v>1108</v>
      </c>
      <c r="D12" s="1089"/>
      <c r="E12" s="1089"/>
      <c r="F12" s="1089"/>
      <c r="G12" s="1089"/>
      <c r="H12" s="1089"/>
      <c r="I12" s="1089"/>
      <c r="J12" s="1089"/>
      <c r="K12" s="1089"/>
      <c r="L12" s="1089"/>
      <c r="M12" s="1089"/>
      <c r="N12" s="1089"/>
      <c r="O12" s="1090"/>
      <c r="Q12" s="5"/>
      <c r="S12" s="5"/>
    </row>
    <row r="13" spans="1:21" ht="23.25" hidden="1" customHeight="1">
      <c r="C13" s="34"/>
      <c r="D13" s="32"/>
      <c r="E13" s="32"/>
      <c r="F13" s="32"/>
      <c r="G13" s="32"/>
      <c r="H13" s="32"/>
      <c r="I13" s="32"/>
      <c r="J13" s="32"/>
      <c r="K13" s="32"/>
      <c r="L13" s="30"/>
      <c r="M13" s="30"/>
      <c r="N13" s="30"/>
      <c r="O13" s="30"/>
      <c r="Q13" s="5"/>
      <c r="R13" s="5"/>
      <c r="S13" s="5"/>
    </row>
    <row r="14" spans="1:21" ht="23.25" hidden="1" customHeight="1">
      <c r="C14" s="34"/>
      <c r="D14" s="32"/>
      <c r="E14" s="32"/>
      <c r="F14" s="32"/>
      <c r="G14" s="32"/>
      <c r="H14" s="32"/>
      <c r="I14" s="32"/>
      <c r="J14" s="32"/>
      <c r="K14" s="32"/>
      <c r="L14" s="30"/>
      <c r="M14" s="30"/>
      <c r="N14" s="30"/>
      <c r="O14" s="30"/>
      <c r="Q14" s="5"/>
      <c r="R14" s="5"/>
      <c r="S14" s="5"/>
    </row>
    <row r="15" spans="1:21" ht="23.25" hidden="1" customHeight="1">
      <c r="C15" s="34"/>
      <c r="D15" s="32"/>
      <c r="E15" s="32"/>
      <c r="F15" s="32"/>
      <c r="G15" s="32"/>
      <c r="H15" s="32"/>
      <c r="I15" s="32"/>
      <c r="J15" s="32"/>
      <c r="K15" s="32"/>
      <c r="L15" s="30"/>
      <c r="M15" s="30"/>
      <c r="N15" s="30"/>
      <c r="O15" s="30"/>
      <c r="Q15" s="5"/>
      <c r="R15" s="5"/>
      <c r="S15" s="5"/>
    </row>
    <row r="16" spans="1:21" ht="23.25" hidden="1" customHeight="1">
      <c r="C16" s="34"/>
      <c r="D16" s="32"/>
      <c r="E16" s="32"/>
      <c r="F16" s="32"/>
      <c r="G16" s="32"/>
      <c r="H16" s="32"/>
      <c r="I16" s="32"/>
      <c r="J16" s="32"/>
      <c r="K16" s="32"/>
      <c r="L16" s="30"/>
      <c r="M16" s="30"/>
      <c r="N16" s="30"/>
      <c r="O16" s="30"/>
      <c r="Q16" s="5"/>
      <c r="R16" s="5"/>
      <c r="S16" s="5"/>
    </row>
    <row r="17" spans="3:21" ht="23.25" hidden="1" customHeight="1">
      <c r="C17" s="29"/>
      <c r="D17" s="32"/>
      <c r="E17" s="32"/>
      <c r="F17" s="32"/>
      <c r="G17" s="32"/>
      <c r="H17" s="32"/>
      <c r="I17" s="32"/>
      <c r="J17" s="32"/>
      <c r="K17" s="32"/>
      <c r="L17" s="30"/>
      <c r="M17" s="30"/>
      <c r="N17" s="30"/>
      <c r="O17" s="30"/>
      <c r="Q17" s="5"/>
      <c r="R17" s="5"/>
      <c r="S17" s="5"/>
    </row>
    <row r="18" spans="3:21" ht="23.25" hidden="1" customHeight="1">
      <c r="C18" s="34"/>
      <c r="D18" s="32"/>
      <c r="E18" s="32"/>
      <c r="F18" s="32"/>
      <c r="G18" s="32"/>
      <c r="H18" s="32"/>
      <c r="I18" s="32"/>
      <c r="J18" s="32"/>
      <c r="K18" s="32"/>
      <c r="L18" s="30"/>
      <c r="M18" s="30"/>
      <c r="N18" s="30"/>
      <c r="O18" s="30"/>
      <c r="Q18" s="5"/>
      <c r="R18" s="5"/>
      <c r="S18" s="5"/>
    </row>
    <row r="19" spans="3:21" ht="21" hidden="1" customHeight="1">
      <c r="C19" s="32"/>
      <c r="D19" s="32"/>
      <c r="E19" s="32"/>
      <c r="F19" s="32"/>
      <c r="G19" s="32"/>
      <c r="H19" s="32"/>
      <c r="I19" s="32"/>
      <c r="J19" s="32"/>
      <c r="K19" s="32"/>
      <c r="L19" s="30"/>
      <c r="M19" s="30"/>
      <c r="N19" s="30"/>
      <c r="O19" s="30"/>
      <c r="Q19" s="5"/>
      <c r="R19" s="5"/>
      <c r="S19" s="5"/>
    </row>
    <row r="20" spans="3:21" ht="21" hidden="1" customHeight="1">
      <c r="C20" s="32"/>
      <c r="D20" s="32"/>
      <c r="E20" s="32"/>
      <c r="F20" s="32"/>
      <c r="G20" s="32"/>
      <c r="H20" s="32"/>
      <c r="I20" s="32"/>
      <c r="J20" s="32"/>
      <c r="K20" s="32"/>
      <c r="L20" s="30"/>
      <c r="M20" s="30"/>
      <c r="N20" s="30"/>
      <c r="O20" s="30"/>
      <c r="Q20" s="5"/>
      <c r="R20" s="5"/>
      <c r="S20" s="5"/>
    </row>
    <row r="21" spans="3:21" ht="21" hidden="1" customHeight="1">
      <c r="C21" s="34"/>
      <c r="D21" s="32"/>
      <c r="E21" s="32"/>
      <c r="F21" s="32"/>
      <c r="G21" s="32"/>
      <c r="H21" s="32"/>
      <c r="I21" s="32"/>
      <c r="J21" s="32"/>
      <c r="K21" s="32"/>
      <c r="L21" s="30"/>
      <c r="M21" s="30"/>
      <c r="N21" s="30"/>
      <c r="O21" s="30"/>
      <c r="Q21" s="5"/>
      <c r="R21" s="5"/>
      <c r="S21" s="5"/>
    </row>
    <row r="22" spans="3:21" s="133" customFormat="1" ht="18" customHeight="1">
      <c r="D22" s="138"/>
      <c r="E22" s="138"/>
      <c r="F22" s="138"/>
      <c r="G22" s="138"/>
      <c r="H22" s="138"/>
      <c r="I22" s="138"/>
      <c r="J22" s="138"/>
      <c r="K22" s="138"/>
    </row>
    <row r="23" spans="3:21" ht="35.25" customHeight="1">
      <c r="C23" s="148" t="s">
        <v>463</v>
      </c>
      <c r="D23" s="149"/>
      <c r="E23" s="149"/>
      <c r="F23" s="149"/>
      <c r="G23" s="149"/>
      <c r="H23" s="149"/>
      <c r="I23" s="149"/>
      <c r="J23" s="149"/>
      <c r="K23" s="149"/>
      <c r="L23" s="149"/>
      <c r="M23" s="149"/>
      <c r="N23" s="149"/>
      <c r="O23" s="150"/>
    </row>
    <row r="24" spans="3:21" ht="51.75" customHeight="1">
      <c r="C24" s="191" t="s">
        <v>246</v>
      </c>
      <c r="D24" s="191" t="s">
        <v>240</v>
      </c>
      <c r="E24" s="115" t="s">
        <v>78</v>
      </c>
      <c r="F24" s="194" t="s">
        <v>269</v>
      </c>
      <c r="G24" s="168" t="s">
        <v>650</v>
      </c>
      <c r="H24" s="194" t="s">
        <v>651</v>
      </c>
      <c r="I24" s="168" t="s">
        <v>836</v>
      </c>
      <c r="J24" s="194" t="s">
        <v>624</v>
      </c>
      <c r="K24" s="168" t="s">
        <v>652</v>
      </c>
      <c r="L24" s="167" t="s">
        <v>623</v>
      </c>
      <c r="M24" s="169"/>
      <c r="N24" s="262" t="s">
        <v>228</v>
      </c>
      <c r="O24" s="169" t="s">
        <v>27</v>
      </c>
    </row>
    <row r="25" spans="3:21" ht="15.75" customHeight="1">
      <c r="C25" s="216" t="s">
        <v>1177</v>
      </c>
      <c r="D25" s="819" t="s">
        <v>6</v>
      </c>
      <c r="E25" s="818"/>
      <c r="F25" s="819" t="s">
        <v>6</v>
      </c>
      <c r="G25" s="820" t="s">
        <v>6</v>
      </c>
      <c r="H25" s="844" t="s">
        <v>6</v>
      </c>
      <c r="I25" s="820" t="s">
        <v>6</v>
      </c>
      <c r="J25" s="819" t="s">
        <v>6</v>
      </c>
      <c r="K25" s="820" t="s">
        <v>6</v>
      </c>
      <c r="L25" s="1095" t="s">
        <v>6</v>
      </c>
      <c r="M25" s="1096"/>
      <c r="N25" s="819" t="s">
        <v>6</v>
      </c>
      <c r="O25" s="821" t="s">
        <v>6</v>
      </c>
    </row>
    <row r="26" spans="3:21">
      <c r="C26" s="217" t="s">
        <v>1178</v>
      </c>
      <c r="D26" s="824" t="s">
        <v>6</v>
      </c>
      <c r="E26" s="823"/>
      <c r="F26" s="824" t="s">
        <v>6</v>
      </c>
      <c r="G26" s="825" t="s">
        <v>6</v>
      </c>
      <c r="H26" s="845" t="s">
        <v>6</v>
      </c>
      <c r="I26" s="825" t="s">
        <v>6</v>
      </c>
      <c r="J26" s="824" t="s">
        <v>6</v>
      </c>
      <c r="K26" s="825" t="s">
        <v>6</v>
      </c>
      <c r="L26" s="1091" t="s">
        <v>6</v>
      </c>
      <c r="M26" s="1092"/>
      <c r="N26" s="824" t="s">
        <v>6</v>
      </c>
      <c r="O26" s="826" t="s">
        <v>6</v>
      </c>
    </row>
    <row r="27" spans="3:21" ht="15.75" customHeight="1">
      <c r="C27" s="217" t="s">
        <v>1179</v>
      </c>
      <c r="D27" s="824" t="s">
        <v>6</v>
      </c>
      <c r="E27" s="823"/>
      <c r="F27" s="824" t="s">
        <v>6</v>
      </c>
      <c r="G27" s="825" t="s">
        <v>6</v>
      </c>
      <c r="H27" s="845" t="s">
        <v>6</v>
      </c>
      <c r="I27" s="825" t="s">
        <v>6</v>
      </c>
      <c r="J27" s="824" t="s">
        <v>6</v>
      </c>
      <c r="K27" s="825" t="s">
        <v>6</v>
      </c>
      <c r="L27" s="1091" t="s">
        <v>6</v>
      </c>
      <c r="M27" s="1092"/>
      <c r="N27" s="824" t="s">
        <v>6</v>
      </c>
      <c r="O27" s="826" t="s">
        <v>6</v>
      </c>
      <c r="U27" s="6"/>
    </row>
    <row r="28" spans="3:21">
      <c r="C28" s="217" t="s">
        <v>1180</v>
      </c>
      <c r="D28" s="824" t="s">
        <v>6</v>
      </c>
      <c r="E28" s="823"/>
      <c r="F28" s="824" t="s">
        <v>6</v>
      </c>
      <c r="G28" s="825" t="s">
        <v>6</v>
      </c>
      <c r="H28" s="845" t="s">
        <v>6</v>
      </c>
      <c r="I28" s="825" t="s">
        <v>6</v>
      </c>
      <c r="J28" s="824" t="s">
        <v>6</v>
      </c>
      <c r="K28" s="825" t="s">
        <v>6</v>
      </c>
      <c r="L28" s="1091" t="s">
        <v>6</v>
      </c>
      <c r="M28" s="1092"/>
      <c r="N28" s="824" t="s">
        <v>6</v>
      </c>
      <c r="O28" s="826" t="s">
        <v>6</v>
      </c>
    </row>
    <row r="29" spans="3:21">
      <c r="C29" s="217" t="s">
        <v>1181</v>
      </c>
      <c r="D29" s="824" t="s">
        <v>6</v>
      </c>
      <c r="E29" s="823"/>
      <c r="F29" s="824" t="s">
        <v>6</v>
      </c>
      <c r="G29" s="825" t="s">
        <v>6</v>
      </c>
      <c r="H29" s="845" t="s">
        <v>6</v>
      </c>
      <c r="I29" s="825" t="s">
        <v>6</v>
      </c>
      <c r="J29" s="824" t="s">
        <v>6</v>
      </c>
      <c r="K29" s="825" t="s">
        <v>6</v>
      </c>
      <c r="L29" s="1091" t="s">
        <v>6</v>
      </c>
      <c r="M29" s="1092"/>
      <c r="N29" s="824" t="s">
        <v>6</v>
      </c>
      <c r="O29" s="826" t="s">
        <v>6</v>
      </c>
    </row>
    <row r="30" spans="3:21">
      <c r="C30" s="217" t="s">
        <v>1182</v>
      </c>
      <c r="D30" s="824" t="s">
        <v>6</v>
      </c>
      <c r="E30" s="823"/>
      <c r="F30" s="824" t="s">
        <v>6</v>
      </c>
      <c r="G30" s="825" t="s">
        <v>6</v>
      </c>
      <c r="H30" s="845" t="s">
        <v>6</v>
      </c>
      <c r="I30" s="825" t="s">
        <v>6</v>
      </c>
      <c r="J30" s="824" t="s">
        <v>6</v>
      </c>
      <c r="K30" s="825" t="s">
        <v>6</v>
      </c>
      <c r="L30" s="1091" t="s">
        <v>6</v>
      </c>
      <c r="M30" s="1092"/>
      <c r="N30" s="824" t="s">
        <v>6</v>
      </c>
      <c r="O30" s="826" t="s">
        <v>6</v>
      </c>
    </row>
    <row r="31" spans="3:21">
      <c r="C31" s="217" t="s">
        <v>1183</v>
      </c>
      <c r="D31" s="824" t="s">
        <v>6</v>
      </c>
      <c r="E31" s="823"/>
      <c r="F31" s="824" t="s">
        <v>6</v>
      </c>
      <c r="G31" s="825" t="s">
        <v>6</v>
      </c>
      <c r="H31" s="845" t="s">
        <v>6</v>
      </c>
      <c r="I31" s="825" t="s">
        <v>6</v>
      </c>
      <c r="J31" s="824" t="s">
        <v>6</v>
      </c>
      <c r="K31" s="825" t="s">
        <v>6</v>
      </c>
      <c r="L31" s="1091" t="s">
        <v>6</v>
      </c>
      <c r="M31" s="1092"/>
      <c r="N31" s="824" t="s">
        <v>6</v>
      </c>
      <c r="O31" s="826" t="s">
        <v>6</v>
      </c>
    </row>
    <row r="32" spans="3:21">
      <c r="C32" s="217" t="s">
        <v>1184</v>
      </c>
      <c r="D32" s="824" t="s">
        <v>6</v>
      </c>
      <c r="E32" s="823"/>
      <c r="F32" s="824" t="s">
        <v>6</v>
      </c>
      <c r="G32" s="825" t="s">
        <v>6</v>
      </c>
      <c r="H32" s="845" t="s">
        <v>6</v>
      </c>
      <c r="I32" s="825" t="s">
        <v>6</v>
      </c>
      <c r="J32" s="824" t="s">
        <v>6</v>
      </c>
      <c r="K32" s="825" t="s">
        <v>6</v>
      </c>
      <c r="L32" s="1091" t="s">
        <v>6</v>
      </c>
      <c r="M32" s="1092"/>
      <c r="N32" s="824" t="s">
        <v>6</v>
      </c>
      <c r="O32" s="826" t="s">
        <v>6</v>
      </c>
    </row>
    <row r="33" spans="3:15">
      <c r="C33" s="217" t="s">
        <v>1185</v>
      </c>
      <c r="D33" s="824" t="s">
        <v>6</v>
      </c>
      <c r="E33" s="823"/>
      <c r="F33" s="824" t="s">
        <v>6</v>
      </c>
      <c r="G33" s="825" t="s">
        <v>6</v>
      </c>
      <c r="H33" s="845" t="s">
        <v>6</v>
      </c>
      <c r="I33" s="825" t="s">
        <v>6</v>
      </c>
      <c r="J33" s="824" t="s">
        <v>6</v>
      </c>
      <c r="K33" s="825" t="s">
        <v>6</v>
      </c>
      <c r="L33" s="1091" t="s">
        <v>6</v>
      </c>
      <c r="M33" s="1092"/>
      <c r="N33" s="824" t="s">
        <v>6</v>
      </c>
      <c r="O33" s="826" t="s">
        <v>6</v>
      </c>
    </row>
    <row r="34" spans="3:15">
      <c r="C34" s="217" t="s">
        <v>1186</v>
      </c>
      <c r="D34" s="824" t="s">
        <v>6</v>
      </c>
      <c r="E34" s="823"/>
      <c r="F34" s="824" t="s">
        <v>6</v>
      </c>
      <c r="G34" s="825" t="s">
        <v>6</v>
      </c>
      <c r="H34" s="845" t="s">
        <v>6</v>
      </c>
      <c r="I34" s="825" t="s">
        <v>6</v>
      </c>
      <c r="J34" s="824" t="s">
        <v>6</v>
      </c>
      <c r="K34" s="825" t="s">
        <v>6</v>
      </c>
      <c r="L34" s="1091" t="s">
        <v>6</v>
      </c>
      <c r="M34" s="1092"/>
      <c r="N34" s="824" t="s">
        <v>6</v>
      </c>
      <c r="O34" s="826" t="s">
        <v>6</v>
      </c>
    </row>
    <row r="35" spans="3:15" ht="15" customHeight="1">
      <c r="C35" s="216" t="s">
        <v>1187</v>
      </c>
      <c r="D35" s="819" t="s">
        <v>6</v>
      </c>
      <c r="E35" s="818"/>
      <c r="F35" s="819" t="s">
        <v>6</v>
      </c>
      <c r="G35" s="820" t="s">
        <v>6</v>
      </c>
      <c r="H35" s="844" t="s">
        <v>6</v>
      </c>
      <c r="I35" s="820" t="s">
        <v>6</v>
      </c>
      <c r="J35" s="819" t="s">
        <v>6</v>
      </c>
      <c r="K35" s="832" t="s">
        <v>5</v>
      </c>
      <c r="L35" s="1097" t="s">
        <v>529</v>
      </c>
      <c r="M35" s="1098"/>
      <c r="N35" s="819" t="s">
        <v>6</v>
      </c>
      <c r="O35" s="821" t="s">
        <v>6</v>
      </c>
    </row>
    <row r="36" spans="3:15" ht="15.75" customHeight="1">
      <c r="C36" s="217" t="s">
        <v>1188</v>
      </c>
      <c r="D36" s="824" t="s">
        <v>6</v>
      </c>
      <c r="E36" s="823"/>
      <c r="F36" s="824" t="s">
        <v>6</v>
      </c>
      <c r="G36" s="825" t="s">
        <v>6</v>
      </c>
      <c r="H36" s="845" t="s">
        <v>6</v>
      </c>
      <c r="I36" s="825" t="s">
        <v>6</v>
      </c>
      <c r="J36" s="824" t="s">
        <v>6</v>
      </c>
      <c r="K36" s="833" t="s">
        <v>5</v>
      </c>
      <c r="L36" s="1080" t="s">
        <v>529</v>
      </c>
      <c r="M36" s="1081"/>
      <c r="N36" s="824" t="s">
        <v>6</v>
      </c>
      <c r="O36" s="826" t="s">
        <v>6</v>
      </c>
    </row>
    <row r="37" spans="3:15">
      <c r="C37" s="217" t="s">
        <v>1189</v>
      </c>
      <c r="D37" s="824" t="s">
        <v>6</v>
      </c>
      <c r="E37" s="823"/>
      <c r="F37" s="824" t="s">
        <v>6</v>
      </c>
      <c r="G37" s="825" t="s">
        <v>6</v>
      </c>
      <c r="H37" s="845" t="s">
        <v>6</v>
      </c>
      <c r="I37" s="825" t="s">
        <v>6</v>
      </c>
      <c r="J37" s="824" t="s">
        <v>6</v>
      </c>
      <c r="K37" s="833" t="s">
        <v>5</v>
      </c>
      <c r="L37" s="1080" t="s">
        <v>529</v>
      </c>
      <c r="M37" s="1081"/>
      <c r="N37" s="824" t="s">
        <v>6</v>
      </c>
      <c r="O37" s="826" t="s">
        <v>6</v>
      </c>
    </row>
    <row r="38" spans="3:15" ht="16.350000000000001" customHeight="1">
      <c r="C38" s="217" t="s">
        <v>1190</v>
      </c>
      <c r="D38" s="824" t="s">
        <v>6</v>
      </c>
      <c r="E38" s="823"/>
      <c r="F38" s="824" t="s">
        <v>6</v>
      </c>
      <c r="G38" s="825" t="s">
        <v>6</v>
      </c>
      <c r="H38" s="845" t="s">
        <v>6</v>
      </c>
      <c r="I38" s="825" t="s">
        <v>6</v>
      </c>
      <c r="J38" s="824" t="s">
        <v>6</v>
      </c>
      <c r="K38" s="833" t="s">
        <v>5</v>
      </c>
      <c r="L38" s="1080" t="s">
        <v>529</v>
      </c>
      <c r="M38" s="1081"/>
      <c r="N38" s="824" t="s">
        <v>6</v>
      </c>
      <c r="O38" s="826" t="s">
        <v>6</v>
      </c>
    </row>
    <row r="39" spans="3:15">
      <c r="C39" s="218" t="s">
        <v>1191</v>
      </c>
      <c r="D39" s="829" t="s">
        <v>6</v>
      </c>
      <c r="E39" s="828"/>
      <c r="F39" s="829" t="s">
        <v>6</v>
      </c>
      <c r="G39" s="830" t="s">
        <v>6</v>
      </c>
      <c r="H39" s="846" t="s">
        <v>6</v>
      </c>
      <c r="I39" s="830" t="s">
        <v>6</v>
      </c>
      <c r="J39" s="829" t="s">
        <v>6</v>
      </c>
      <c r="K39" s="834" t="s">
        <v>5</v>
      </c>
      <c r="L39" s="1082" t="s">
        <v>529</v>
      </c>
      <c r="M39" s="1083"/>
      <c r="N39" s="829" t="s">
        <v>6</v>
      </c>
      <c r="O39" s="831" t="s">
        <v>6</v>
      </c>
    </row>
    <row r="40" spans="3:15" s="133" customFormat="1">
      <c r="K40" s="134"/>
    </row>
    <row r="41" spans="3:15" ht="23.25">
      <c r="C41" s="148" t="s">
        <v>464</v>
      </c>
      <c r="D41" s="149"/>
      <c r="E41" s="149"/>
      <c r="F41" s="149"/>
      <c r="G41" s="149"/>
      <c r="H41" s="149"/>
      <c r="I41" s="149"/>
      <c r="J41" s="149"/>
      <c r="K41" s="149"/>
      <c r="L41" s="149"/>
      <c r="M41" s="149"/>
      <c r="N41" s="149"/>
      <c r="O41" s="150"/>
    </row>
    <row r="42" spans="3:15" ht="15" customHeight="1">
      <c r="C42" s="1065" t="s">
        <v>745</v>
      </c>
      <c r="D42" s="1066"/>
      <c r="E42" s="1066"/>
      <c r="F42" s="1066"/>
      <c r="G42" s="1066"/>
      <c r="H42" s="1066"/>
      <c r="I42" s="1066"/>
      <c r="J42" s="1066"/>
      <c r="K42" s="1066"/>
      <c r="L42" s="1066"/>
      <c r="M42" s="1066"/>
      <c r="N42" s="1066"/>
      <c r="O42" s="1067"/>
    </row>
    <row r="43" spans="3:15">
      <c r="C43" s="1068"/>
      <c r="D43" s="1069"/>
      <c r="E43" s="1069"/>
      <c r="F43" s="1069"/>
      <c r="G43" s="1069"/>
      <c r="H43" s="1069"/>
      <c r="I43" s="1069"/>
      <c r="J43" s="1069"/>
      <c r="K43" s="1069"/>
      <c r="L43" s="1069"/>
      <c r="M43" s="1069"/>
      <c r="N43" s="1069"/>
      <c r="O43" s="1070"/>
    </row>
    <row r="44" spans="3:15">
      <c r="C44" s="1068"/>
      <c r="D44" s="1069"/>
      <c r="E44" s="1069"/>
      <c r="F44" s="1069"/>
      <c r="G44" s="1069"/>
      <c r="H44" s="1069"/>
      <c r="I44" s="1069"/>
      <c r="J44" s="1069"/>
      <c r="K44" s="1069"/>
      <c r="L44" s="1069"/>
      <c r="M44" s="1069"/>
      <c r="N44" s="1069"/>
      <c r="O44" s="1070"/>
    </row>
    <row r="45" spans="3:15">
      <c r="C45" s="1068"/>
      <c r="D45" s="1069"/>
      <c r="E45" s="1069"/>
      <c r="F45" s="1069"/>
      <c r="G45" s="1069"/>
      <c r="H45" s="1069"/>
      <c r="I45" s="1069"/>
      <c r="J45" s="1069"/>
      <c r="K45" s="1069"/>
      <c r="L45" s="1069"/>
      <c r="M45" s="1069"/>
      <c r="N45" s="1069"/>
      <c r="O45" s="1070"/>
    </row>
    <row r="46" spans="3:15">
      <c r="C46" s="1068"/>
      <c r="D46" s="1069"/>
      <c r="E46" s="1069"/>
      <c r="F46" s="1069"/>
      <c r="G46" s="1069"/>
      <c r="H46" s="1069"/>
      <c r="I46" s="1069"/>
      <c r="J46" s="1069"/>
      <c r="K46" s="1069"/>
      <c r="L46" s="1069"/>
      <c r="M46" s="1069"/>
      <c r="N46" s="1069"/>
      <c r="O46" s="1070"/>
    </row>
    <row r="47" spans="3:15">
      <c r="C47" s="1068"/>
      <c r="D47" s="1069"/>
      <c r="E47" s="1069"/>
      <c r="F47" s="1069"/>
      <c r="G47" s="1069"/>
      <c r="H47" s="1069"/>
      <c r="I47" s="1069"/>
      <c r="J47" s="1069"/>
      <c r="K47" s="1069"/>
      <c r="L47" s="1069"/>
      <c r="M47" s="1069"/>
      <c r="N47" s="1069"/>
      <c r="O47" s="1070"/>
    </row>
    <row r="48" spans="3:15">
      <c r="C48" s="1068"/>
      <c r="D48" s="1069"/>
      <c r="E48" s="1069"/>
      <c r="F48" s="1069"/>
      <c r="G48" s="1069"/>
      <c r="H48" s="1069"/>
      <c r="I48" s="1069"/>
      <c r="J48" s="1069"/>
      <c r="K48" s="1069"/>
      <c r="L48" s="1069"/>
      <c r="M48" s="1069"/>
      <c r="N48" s="1069"/>
      <c r="O48" s="1070"/>
    </row>
    <row r="49" spans="3:15">
      <c r="C49" s="1071"/>
      <c r="D49" s="1072"/>
      <c r="E49" s="1072"/>
      <c r="F49" s="1072"/>
      <c r="G49" s="1072"/>
      <c r="H49" s="1072"/>
      <c r="I49" s="1072"/>
      <c r="J49" s="1072"/>
      <c r="K49" s="1072"/>
      <c r="L49" s="1072"/>
      <c r="M49" s="1072"/>
      <c r="N49" s="1072"/>
      <c r="O49" s="1073"/>
    </row>
    <row r="50" spans="3:15" s="133" customFormat="1"/>
    <row r="51" spans="3:15" ht="18.75">
      <c r="C51" s="212" t="s">
        <v>227</v>
      </c>
      <c r="D51" s="213"/>
      <c r="E51" s="213"/>
      <c r="F51" s="213"/>
      <c r="G51" s="213"/>
      <c r="H51" s="213"/>
      <c r="I51" s="213"/>
      <c r="J51" s="213"/>
      <c r="K51" s="213"/>
      <c r="L51" s="213"/>
      <c r="M51" s="213"/>
      <c r="N51" s="213"/>
      <c r="O51" s="214"/>
    </row>
    <row r="52" spans="3:15" ht="15" customHeight="1">
      <c r="C52" s="1065" t="s">
        <v>1086</v>
      </c>
      <c r="D52" s="1066"/>
      <c r="E52" s="1066"/>
      <c r="F52" s="1066"/>
      <c r="G52" s="1066"/>
      <c r="H52" s="1066"/>
      <c r="I52" s="1066"/>
      <c r="J52" s="1066"/>
      <c r="K52" s="1066"/>
      <c r="L52" s="1066"/>
      <c r="M52" s="1066"/>
      <c r="N52" s="1066"/>
      <c r="O52" s="1067"/>
    </row>
    <row r="53" spans="3:15">
      <c r="C53" s="1068"/>
      <c r="D53" s="1069"/>
      <c r="E53" s="1069"/>
      <c r="F53" s="1069"/>
      <c r="G53" s="1069"/>
      <c r="H53" s="1069"/>
      <c r="I53" s="1069"/>
      <c r="J53" s="1069"/>
      <c r="K53" s="1069"/>
      <c r="L53" s="1069"/>
      <c r="M53" s="1069"/>
      <c r="N53" s="1069"/>
      <c r="O53" s="1070"/>
    </row>
    <row r="54" spans="3:15">
      <c r="C54" s="1068"/>
      <c r="D54" s="1069"/>
      <c r="E54" s="1069"/>
      <c r="F54" s="1069"/>
      <c r="G54" s="1069"/>
      <c r="H54" s="1069"/>
      <c r="I54" s="1069"/>
      <c r="J54" s="1069"/>
      <c r="K54" s="1069"/>
      <c r="L54" s="1069"/>
      <c r="M54" s="1069"/>
      <c r="N54" s="1069"/>
      <c r="O54" s="1070"/>
    </row>
    <row r="55" spans="3:15">
      <c r="C55" s="1068"/>
      <c r="D55" s="1069"/>
      <c r="E55" s="1069"/>
      <c r="F55" s="1069"/>
      <c r="G55" s="1069"/>
      <c r="H55" s="1069"/>
      <c r="I55" s="1069"/>
      <c r="J55" s="1069"/>
      <c r="K55" s="1069"/>
      <c r="L55" s="1069"/>
      <c r="M55" s="1069"/>
      <c r="N55" s="1069"/>
      <c r="O55" s="1070"/>
    </row>
    <row r="56" spans="3:15">
      <c r="C56" s="1068"/>
      <c r="D56" s="1069"/>
      <c r="E56" s="1069"/>
      <c r="F56" s="1069"/>
      <c r="G56" s="1069"/>
      <c r="H56" s="1069"/>
      <c r="I56" s="1069"/>
      <c r="J56" s="1069"/>
      <c r="K56" s="1069"/>
      <c r="L56" s="1069"/>
      <c r="M56" s="1069"/>
      <c r="N56" s="1069"/>
      <c r="O56" s="1070"/>
    </row>
    <row r="57" spans="3:15">
      <c r="C57" s="1068"/>
      <c r="D57" s="1069"/>
      <c r="E57" s="1069"/>
      <c r="F57" s="1069"/>
      <c r="G57" s="1069"/>
      <c r="H57" s="1069"/>
      <c r="I57" s="1069"/>
      <c r="J57" s="1069"/>
      <c r="K57" s="1069"/>
      <c r="L57" s="1069"/>
      <c r="M57" s="1069"/>
      <c r="N57" s="1069"/>
      <c r="O57" s="1070"/>
    </row>
    <row r="58" spans="3:15">
      <c r="C58" s="1068"/>
      <c r="D58" s="1069"/>
      <c r="E58" s="1069"/>
      <c r="F58" s="1069"/>
      <c r="G58" s="1069"/>
      <c r="H58" s="1069"/>
      <c r="I58" s="1069"/>
      <c r="J58" s="1069"/>
      <c r="K58" s="1069"/>
      <c r="L58" s="1069"/>
      <c r="M58" s="1069"/>
      <c r="N58" s="1069"/>
      <c r="O58" s="1070"/>
    </row>
    <row r="59" spans="3:15">
      <c r="C59" s="1068"/>
      <c r="D59" s="1069"/>
      <c r="E59" s="1069"/>
      <c r="F59" s="1069"/>
      <c r="G59" s="1069"/>
      <c r="H59" s="1069"/>
      <c r="I59" s="1069"/>
      <c r="J59" s="1069"/>
      <c r="K59" s="1069"/>
      <c r="L59" s="1069"/>
      <c r="M59" s="1069"/>
      <c r="N59" s="1069"/>
      <c r="O59" s="1070"/>
    </row>
    <row r="60" spans="3:15">
      <c r="C60" s="1068"/>
      <c r="D60" s="1069"/>
      <c r="E60" s="1069"/>
      <c r="F60" s="1069"/>
      <c r="G60" s="1069"/>
      <c r="H60" s="1069"/>
      <c r="I60" s="1069"/>
      <c r="J60" s="1069"/>
      <c r="K60" s="1069"/>
      <c r="L60" s="1069"/>
      <c r="M60" s="1069"/>
      <c r="N60" s="1069"/>
      <c r="O60" s="1070"/>
    </row>
    <row r="61" spans="3:15">
      <c r="C61" s="1071"/>
      <c r="D61" s="1072"/>
      <c r="E61" s="1072"/>
      <c r="F61" s="1072"/>
      <c r="G61" s="1072"/>
      <c r="H61" s="1072"/>
      <c r="I61" s="1072"/>
      <c r="J61" s="1072"/>
      <c r="K61" s="1072"/>
      <c r="L61" s="1072"/>
      <c r="M61" s="1072"/>
      <c r="N61" s="1072"/>
      <c r="O61" s="1073"/>
    </row>
    <row r="62" spans="3:15" s="133" customFormat="1"/>
    <row r="63" spans="3:15" ht="22.5" customHeight="1">
      <c r="C63" s="1074" t="s">
        <v>1109</v>
      </c>
      <c r="D63" s="1075"/>
      <c r="E63" s="1075"/>
      <c r="F63" s="1075"/>
      <c r="G63" s="1075"/>
      <c r="H63" s="1075"/>
      <c r="I63" s="1075"/>
      <c r="J63" s="1075"/>
      <c r="K63" s="1075"/>
      <c r="L63" s="1075"/>
      <c r="M63" s="1075"/>
      <c r="N63" s="1075"/>
      <c r="O63" s="1076"/>
    </row>
    <row r="64" spans="3:15" ht="37.5" customHeight="1">
      <c r="C64" s="1077" t="s">
        <v>1115</v>
      </c>
      <c r="D64" s="1078"/>
      <c r="E64" s="1078"/>
      <c r="F64" s="1078"/>
      <c r="G64" s="1078"/>
      <c r="H64" s="1078"/>
      <c r="I64" s="1078"/>
      <c r="J64" s="1078"/>
      <c r="K64" s="1078"/>
      <c r="L64" s="1078"/>
      <c r="M64" s="1078"/>
      <c r="N64" s="1078"/>
      <c r="O64" s="1079"/>
    </row>
    <row r="65" spans="3:15" ht="67.5" customHeight="1">
      <c r="C65" s="1077" t="s">
        <v>1116</v>
      </c>
      <c r="D65" s="1086"/>
      <c r="E65" s="1086"/>
      <c r="F65" s="1086"/>
      <c r="G65" s="1086"/>
      <c r="H65" s="1086"/>
      <c r="I65" s="1086"/>
      <c r="J65" s="1086"/>
      <c r="K65" s="1086"/>
      <c r="L65" s="1086"/>
      <c r="M65" s="1086"/>
      <c r="N65" s="1086"/>
      <c r="O65" s="1087"/>
    </row>
    <row r="66" spans="3:15" ht="22.5" customHeight="1">
      <c r="C66" s="1026" t="s">
        <v>1148</v>
      </c>
      <c r="D66" s="1027"/>
      <c r="E66" s="1027"/>
      <c r="F66" s="1027"/>
      <c r="G66" s="1027"/>
      <c r="H66" s="1027"/>
      <c r="I66" s="1027"/>
      <c r="J66" s="1027"/>
      <c r="K66" s="1027"/>
      <c r="L66" s="1027"/>
      <c r="M66" s="1027"/>
      <c r="N66" s="1027"/>
      <c r="O66" s="1028"/>
    </row>
    <row r="67" spans="3:15" ht="22.5" customHeight="1">
      <c r="C67" s="1026" t="s">
        <v>1111</v>
      </c>
      <c r="D67" s="1027"/>
      <c r="E67" s="1027"/>
      <c r="F67" s="1027"/>
      <c r="G67" s="1027"/>
      <c r="H67" s="1027"/>
      <c r="I67" s="1027"/>
      <c r="J67" s="1027"/>
      <c r="K67" s="1027"/>
      <c r="L67" s="1027"/>
      <c r="M67" s="1027"/>
      <c r="N67" s="1027"/>
      <c r="O67" s="1028"/>
    </row>
    <row r="68" spans="3:15" ht="22.5" customHeight="1">
      <c r="C68" s="210" t="s">
        <v>1112</v>
      </c>
      <c r="D68" s="79"/>
      <c r="E68" s="79"/>
      <c r="F68" s="79"/>
      <c r="G68" s="79"/>
      <c r="H68" s="79"/>
      <c r="I68" s="79"/>
      <c r="J68" s="79"/>
      <c r="K68" s="79"/>
      <c r="L68" s="79"/>
      <c r="M68" s="79"/>
      <c r="N68" s="79"/>
      <c r="O68" s="211"/>
    </row>
    <row r="69" spans="3:15" ht="37.5" customHeight="1">
      <c r="C69" s="1062" t="s">
        <v>1113</v>
      </c>
      <c r="D69" s="1063"/>
      <c r="E69" s="1063"/>
      <c r="F69" s="1063"/>
      <c r="G69" s="1063"/>
      <c r="H69" s="1063"/>
      <c r="I69" s="1063"/>
      <c r="J69" s="1063"/>
      <c r="K69" s="1063"/>
      <c r="L69" s="1063"/>
      <c r="M69" s="1063"/>
      <c r="N69" s="1063"/>
      <c r="O69" s="1064"/>
    </row>
    <row r="70" spans="3:15" s="133" customFormat="1"/>
    <row r="71" spans="3:15" hidden="1">
      <c r="E71" s="5" t="s">
        <v>78</v>
      </c>
      <c r="N71" s="5"/>
    </row>
    <row r="72" spans="3:15" ht="23.25">
      <c r="C72" s="196" t="s">
        <v>465</v>
      </c>
      <c r="D72" s="197"/>
      <c r="E72" s="197"/>
      <c r="F72" s="197"/>
      <c r="G72" s="197"/>
      <c r="H72" s="197"/>
      <c r="I72" s="197"/>
      <c r="J72" s="197"/>
      <c r="K72" s="197"/>
      <c r="L72" s="197"/>
      <c r="M72" s="197"/>
      <c r="N72" s="197"/>
      <c r="O72" s="198"/>
    </row>
    <row r="73" spans="3:15" ht="63">
      <c r="C73" s="191" t="s">
        <v>238</v>
      </c>
      <c r="D73" s="200" t="s">
        <v>237</v>
      </c>
      <c r="E73" s="201"/>
      <c r="F73" s="194" t="s">
        <v>270</v>
      </c>
      <c r="G73" s="168" t="s">
        <v>653</v>
      </c>
      <c r="H73" s="194" t="s">
        <v>468</v>
      </c>
      <c r="I73" s="168" t="s">
        <v>230</v>
      </c>
      <c r="J73" s="194" t="s">
        <v>462</v>
      </c>
      <c r="K73" s="168" t="s">
        <v>654</v>
      </c>
      <c r="L73" s="194" t="s">
        <v>467</v>
      </c>
      <c r="M73" s="168" t="s">
        <v>626</v>
      </c>
      <c r="N73" s="194" t="s">
        <v>466</v>
      </c>
      <c r="O73" s="169" t="s">
        <v>27</v>
      </c>
    </row>
    <row r="74" spans="3:15">
      <c r="C74" s="192" t="s">
        <v>1192</v>
      </c>
      <c r="D74" s="265" t="str" cm="1">
        <f t="array" aca="1" ref="D74" ca="1">_xlfn.SWITCH(INDIRECT(_xlfn.CONCAT($T$3,E74)),"-","-",0,"-",INDIRECT(_xlfn.CONCAT($T$3,E74)))</f>
        <v>-</v>
      </c>
      <c r="E74" s="203" t="s">
        <v>1218</v>
      </c>
      <c r="F74" s="819" t="s">
        <v>6</v>
      </c>
      <c r="G74" s="817" t="s">
        <v>6</v>
      </c>
      <c r="H74" s="819" t="s">
        <v>6</v>
      </c>
      <c r="I74" s="836" t="s">
        <v>6</v>
      </c>
      <c r="J74" s="835" t="s">
        <v>6</v>
      </c>
      <c r="K74" s="847" t="s">
        <v>6</v>
      </c>
      <c r="L74" s="819" t="s">
        <v>6</v>
      </c>
      <c r="M74" s="836" t="s">
        <v>6</v>
      </c>
      <c r="N74" s="819" t="s">
        <v>6</v>
      </c>
      <c r="O74" s="821" t="s">
        <v>6</v>
      </c>
    </row>
    <row r="75" spans="3:15">
      <c r="C75" s="37" t="s">
        <v>1193</v>
      </c>
      <c r="D75" s="207" t="str" cm="1">
        <f t="array" aca="1" ref="D75" ca="1">_xlfn.SWITCH(INDIRECT(_xlfn.CONCAT($T$3,E75)),"-","-",0,"-",INDIRECT(_xlfn.CONCAT($T$3,E75)))</f>
        <v>-</v>
      </c>
      <c r="E75" s="205" t="s">
        <v>1219</v>
      </c>
      <c r="F75" s="824" t="s">
        <v>6</v>
      </c>
      <c r="G75" s="822" t="s">
        <v>6</v>
      </c>
      <c r="H75" s="824" t="s">
        <v>6</v>
      </c>
      <c r="I75" s="839" t="s">
        <v>6</v>
      </c>
      <c r="J75" s="838" t="s">
        <v>6</v>
      </c>
      <c r="K75" s="848" t="s">
        <v>6</v>
      </c>
      <c r="L75" s="824" t="s">
        <v>6</v>
      </c>
      <c r="M75" s="839" t="s">
        <v>6</v>
      </c>
      <c r="N75" s="824" t="s">
        <v>6</v>
      </c>
      <c r="O75" s="826" t="s">
        <v>6</v>
      </c>
    </row>
    <row r="76" spans="3:15">
      <c r="C76" s="37" t="s">
        <v>1194</v>
      </c>
      <c r="D76" s="207" t="str" cm="1">
        <f t="array" aca="1" ref="D76" ca="1">_xlfn.SWITCH(INDIRECT(_xlfn.CONCAT($T$3,E76)),"-","-",0,"-",INDIRECT(_xlfn.CONCAT($T$3,E76)))</f>
        <v>-</v>
      </c>
      <c r="E76" s="205" t="s">
        <v>1220</v>
      </c>
      <c r="F76" s="824" t="s">
        <v>6</v>
      </c>
      <c r="G76" s="822" t="s">
        <v>6</v>
      </c>
      <c r="H76" s="824" t="s">
        <v>6</v>
      </c>
      <c r="I76" s="839" t="s">
        <v>6</v>
      </c>
      <c r="J76" s="838" t="s">
        <v>6</v>
      </c>
      <c r="K76" s="848" t="s">
        <v>6</v>
      </c>
      <c r="L76" s="824" t="s">
        <v>6</v>
      </c>
      <c r="M76" s="839" t="s">
        <v>6</v>
      </c>
      <c r="N76" s="824" t="s">
        <v>6</v>
      </c>
      <c r="O76" s="826" t="s">
        <v>6</v>
      </c>
    </row>
    <row r="77" spans="3:15">
      <c r="C77" s="37" t="s">
        <v>1195</v>
      </c>
      <c r="D77" s="207" t="str" cm="1">
        <f t="array" aca="1" ref="D77" ca="1">_xlfn.SWITCH(INDIRECT(_xlfn.CONCAT($T$3,E77)),"-","-",0,"-",INDIRECT(_xlfn.CONCAT($T$3,E77)))</f>
        <v>-</v>
      </c>
      <c r="E77" s="205" t="s">
        <v>1221</v>
      </c>
      <c r="F77" s="824" t="s">
        <v>6</v>
      </c>
      <c r="G77" s="822" t="s">
        <v>6</v>
      </c>
      <c r="H77" s="824" t="s">
        <v>6</v>
      </c>
      <c r="I77" s="839" t="s">
        <v>6</v>
      </c>
      <c r="J77" s="838" t="s">
        <v>6</v>
      </c>
      <c r="K77" s="848" t="s">
        <v>6</v>
      </c>
      <c r="L77" s="824" t="s">
        <v>6</v>
      </c>
      <c r="M77" s="839" t="s">
        <v>6</v>
      </c>
      <c r="N77" s="824" t="s">
        <v>6</v>
      </c>
      <c r="O77" s="826" t="s">
        <v>6</v>
      </c>
    </row>
    <row r="78" spans="3:15">
      <c r="C78" s="37" t="s">
        <v>1196</v>
      </c>
      <c r="D78" s="207" t="str" cm="1">
        <f t="array" aca="1" ref="D78" ca="1">_xlfn.SWITCH(INDIRECT(_xlfn.CONCAT($T$3,E78)),"-","-",0,"-",INDIRECT(_xlfn.CONCAT($T$3,E78)))</f>
        <v>-</v>
      </c>
      <c r="E78" s="205" t="s">
        <v>1222</v>
      </c>
      <c r="F78" s="824" t="s">
        <v>6</v>
      </c>
      <c r="G78" s="822" t="s">
        <v>6</v>
      </c>
      <c r="H78" s="824" t="s">
        <v>6</v>
      </c>
      <c r="I78" s="839" t="s">
        <v>6</v>
      </c>
      <c r="J78" s="838" t="s">
        <v>6</v>
      </c>
      <c r="K78" s="848" t="s">
        <v>6</v>
      </c>
      <c r="L78" s="824" t="s">
        <v>6</v>
      </c>
      <c r="M78" s="839" t="s">
        <v>6</v>
      </c>
      <c r="N78" s="824" t="s">
        <v>6</v>
      </c>
      <c r="O78" s="826" t="s">
        <v>6</v>
      </c>
    </row>
    <row r="79" spans="3:15">
      <c r="C79" s="37" t="s">
        <v>1197</v>
      </c>
      <c r="D79" s="207" t="str" cm="1">
        <f t="array" aca="1" ref="D79" ca="1">_xlfn.SWITCH(INDIRECT(_xlfn.CONCAT($T$3,E79)),"-","-",0,"-",INDIRECT(_xlfn.CONCAT($T$3,E79)))</f>
        <v>-</v>
      </c>
      <c r="E79" s="205" t="s">
        <v>1223</v>
      </c>
      <c r="F79" s="824" t="s">
        <v>6</v>
      </c>
      <c r="G79" s="822" t="s">
        <v>6</v>
      </c>
      <c r="H79" s="824" t="s">
        <v>6</v>
      </c>
      <c r="I79" s="839" t="s">
        <v>6</v>
      </c>
      <c r="J79" s="838" t="s">
        <v>6</v>
      </c>
      <c r="K79" s="848" t="s">
        <v>6</v>
      </c>
      <c r="L79" s="824" t="s">
        <v>6</v>
      </c>
      <c r="M79" s="839" t="s">
        <v>6</v>
      </c>
      <c r="N79" s="824" t="s">
        <v>6</v>
      </c>
      <c r="O79" s="826" t="s">
        <v>6</v>
      </c>
    </row>
    <row r="80" spans="3:15">
      <c r="C80" s="37" t="s">
        <v>1198</v>
      </c>
      <c r="D80" s="207" t="str" cm="1">
        <f t="array" aca="1" ref="D80" ca="1">_xlfn.SWITCH(INDIRECT(_xlfn.CONCAT($T$3,E80)),"-","-",0,"-",INDIRECT(_xlfn.CONCAT($T$3,E80)))</f>
        <v>-</v>
      </c>
      <c r="E80" s="205" t="s">
        <v>1224</v>
      </c>
      <c r="F80" s="824" t="s">
        <v>6</v>
      </c>
      <c r="G80" s="822" t="s">
        <v>6</v>
      </c>
      <c r="H80" s="824" t="s">
        <v>6</v>
      </c>
      <c r="I80" s="839" t="s">
        <v>6</v>
      </c>
      <c r="J80" s="838" t="s">
        <v>6</v>
      </c>
      <c r="K80" s="848" t="s">
        <v>6</v>
      </c>
      <c r="L80" s="824" t="s">
        <v>6</v>
      </c>
      <c r="M80" s="839" t="s">
        <v>6</v>
      </c>
      <c r="N80" s="824" t="s">
        <v>6</v>
      </c>
      <c r="O80" s="826" t="s">
        <v>6</v>
      </c>
    </row>
    <row r="81" spans="3:15">
      <c r="C81" s="37" t="s">
        <v>1199</v>
      </c>
      <c r="D81" s="207" t="str" cm="1">
        <f t="array" aca="1" ref="D81" ca="1">_xlfn.SWITCH(INDIRECT(_xlfn.CONCAT($T$3,E81)),"-","-",0,"-",INDIRECT(_xlfn.CONCAT($T$3,E81)))</f>
        <v>-</v>
      </c>
      <c r="E81" s="205" t="s">
        <v>1225</v>
      </c>
      <c r="F81" s="824" t="s">
        <v>6</v>
      </c>
      <c r="G81" s="822" t="s">
        <v>6</v>
      </c>
      <c r="H81" s="824" t="s">
        <v>6</v>
      </c>
      <c r="I81" s="839" t="s">
        <v>6</v>
      </c>
      <c r="J81" s="838" t="s">
        <v>6</v>
      </c>
      <c r="K81" s="848" t="s">
        <v>6</v>
      </c>
      <c r="L81" s="824" t="s">
        <v>6</v>
      </c>
      <c r="M81" s="839" t="s">
        <v>6</v>
      </c>
      <c r="N81" s="824" t="s">
        <v>6</v>
      </c>
      <c r="O81" s="826" t="s">
        <v>6</v>
      </c>
    </row>
    <row r="82" spans="3:15">
      <c r="C82" s="37" t="s">
        <v>1200</v>
      </c>
      <c r="D82" s="207" t="str" cm="1">
        <f t="array" aca="1" ref="D82" ca="1">_xlfn.SWITCH(INDIRECT(_xlfn.CONCAT($T$3,E82)),"-","-",0,"-",INDIRECT(_xlfn.CONCAT($T$3,E82)))</f>
        <v>-</v>
      </c>
      <c r="E82" s="205" t="s">
        <v>1226</v>
      </c>
      <c r="F82" s="824" t="s">
        <v>6</v>
      </c>
      <c r="G82" s="822" t="s">
        <v>6</v>
      </c>
      <c r="H82" s="824" t="s">
        <v>6</v>
      </c>
      <c r="I82" s="839" t="s">
        <v>6</v>
      </c>
      <c r="J82" s="838" t="s">
        <v>6</v>
      </c>
      <c r="K82" s="848" t="s">
        <v>6</v>
      </c>
      <c r="L82" s="824" t="s">
        <v>6</v>
      </c>
      <c r="M82" s="839" t="s">
        <v>6</v>
      </c>
      <c r="N82" s="824" t="s">
        <v>6</v>
      </c>
      <c r="O82" s="826" t="s">
        <v>6</v>
      </c>
    </row>
    <row r="83" spans="3:15">
      <c r="C83" s="37" t="s">
        <v>1201</v>
      </c>
      <c r="D83" s="207" t="str" cm="1">
        <f t="array" aca="1" ref="D83" ca="1">_xlfn.SWITCH(INDIRECT(_xlfn.CONCAT($T$3,E83)),"-","-",0,"-",INDIRECT(_xlfn.CONCAT($T$3,E83)))</f>
        <v>-</v>
      </c>
      <c r="E83" s="205" t="s">
        <v>1227</v>
      </c>
      <c r="F83" s="824" t="s">
        <v>6</v>
      </c>
      <c r="G83" s="822" t="s">
        <v>6</v>
      </c>
      <c r="H83" s="824" t="s">
        <v>6</v>
      </c>
      <c r="I83" s="839" t="s">
        <v>6</v>
      </c>
      <c r="J83" s="838" t="s">
        <v>6</v>
      </c>
      <c r="K83" s="848" t="s">
        <v>6</v>
      </c>
      <c r="L83" s="824" t="s">
        <v>6</v>
      </c>
      <c r="M83" s="839" t="s">
        <v>6</v>
      </c>
      <c r="N83" s="824" t="s">
        <v>6</v>
      </c>
      <c r="O83" s="826" t="s">
        <v>6</v>
      </c>
    </row>
    <row r="84" spans="3:15">
      <c r="C84" s="192" t="s">
        <v>1202</v>
      </c>
      <c r="D84" s="781" t="s">
        <v>6</v>
      </c>
      <c r="E84" s="849"/>
      <c r="F84" s="819" t="s">
        <v>6</v>
      </c>
      <c r="G84" s="700" t="s">
        <v>529</v>
      </c>
      <c r="H84" s="701" t="s">
        <v>529</v>
      </c>
      <c r="I84" s="703" t="s">
        <v>73</v>
      </c>
      <c r="J84" s="835" t="s">
        <v>6</v>
      </c>
      <c r="K84" s="847" t="s">
        <v>6</v>
      </c>
      <c r="L84" s="819" t="s">
        <v>6</v>
      </c>
      <c r="M84" s="836" t="s">
        <v>6</v>
      </c>
      <c r="N84" s="819" t="s">
        <v>6</v>
      </c>
      <c r="O84" s="821" t="s">
        <v>6</v>
      </c>
    </row>
    <row r="85" spans="3:15">
      <c r="C85" s="37" t="s">
        <v>1203</v>
      </c>
      <c r="D85" s="776" t="s">
        <v>6</v>
      </c>
      <c r="E85" s="850"/>
      <c r="F85" s="824" t="s">
        <v>6</v>
      </c>
      <c r="G85" s="689" t="s">
        <v>529</v>
      </c>
      <c r="H85" s="690" t="s">
        <v>529</v>
      </c>
      <c r="I85" s="96" t="s">
        <v>73</v>
      </c>
      <c r="J85" s="838" t="s">
        <v>6</v>
      </c>
      <c r="K85" s="848" t="s">
        <v>6</v>
      </c>
      <c r="L85" s="824" t="s">
        <v>6</v>
      </c>
      <c r="M85" s="839" t="s">
        <v>6</v>
      </c>
      <c r="N85" s="824" t="s">
        <v>6</v>
      </c>
      <c r="O85" s="826" t="s">
        <v>6</v>
      </c>
    </row>
    <row r="86" spans="3:15">
      <c r="C86" s="37" t="s">
        <v>1204</v>
      </c>
      <c r="D86" s="776" t="s">
        <v>6</v>
      </c>
      <c r="E86" s="850"/>
      <c r="F86" s="824" t="s">
        <v>6</v>
      </c>
      <c r="G86" s="689" t="s">
        <v>529</v>
      </c>
      <c r="H86" s="690" t="s">
        <v>529</v>
      </c>
      <c r="I86" s="96" t="s">
        <v>73</v>
      </c>
      <c r="J86" s="838" t="s">
        <v>6</v>
      </c>
      <c r="K86" s="848" t="s">
        <v>6</v>
      </c>
      <c r="L86" s="824" t="s">
        <v>6</v>
      </c>
      <c r="M86" s="839" t="s">
        <v>6</v>
      </c>
      <c r="N86" s="824" t="s">
        <v>6</v>
      </c>
      <c r="O86" s="826" t="s">
        <v>6</v>
      </c>
    </row>
    <row r="87" spans="3:15">
      <c r="C87" s="37" t="s">
        <v>1205</v>
      </c>
      <c r="D87" s="776" t="s">
        <v>6</v>
      </c>
      <c r="E87" s="850"/>
      <c r="F87" s="824" t="s">
        <v>6</v>
      </c>
      <c r="G87" s="689" t="s">
        <v>529</v>
      </c>
      <c r="H87" s="690" t="s">
        <v>529</v>
      </c>
      <c r="I87" s="96" t="s">
        <v>73</v>
      </c>
      <c r="J87" s="838" t="s">
        <v>6</v>
      </c>
      <c r="K87" s="848" t="s">
        <v>6</v>
      </c>
      <c r="L87" s="824" t="s">
        <v>6</v>
      </c>
      <c r="M87" s="839" t="s">
        <v>6</v>
      </c>
      <c r="N87" s="824" t="s">
        <v>6</v>
      </c>
      <c r="O87" s="826" t="s">
        <v>6</v>
      </c>
    </row>
    <row r="88" spans="3:15">
      <c r="C88" s="37" t="s">
        <v>1206</v>
      </c>
      <c r="D88" s="776" t="s">
        <v>6</v>
      </c>
      <c r="E88" s="850"/>
      <c r="F88" s="824" t="s">
        <v>6</v>
      </c>
      <c r="G88" s="689" t="s">
        <v>529</v>
      </c>
      <c r="H88" s="690" t="s">
        <v>529</v>
      </c>
      <c r="I88" s="96" t="s">
        <v>73</v>
      </c>
      <c r="J88" s="838" t="s">
        <v>6</v>
      </c>
      <c r="K88" s="848" t="s">
        <v>6</v>
      </c>
      <c r="L88" s="824" t="s">
        <v>6</v>
      </c>
      <c r="M88" s="839" t="s">
        <v>6</v>
      </c>
      <c r="N88" s="824" t="s">
        <v>6</v>
      </c>
      <c r="O88" s="826" t="s">
        <v>6</v>
      </c>
    </row>
    <row r="89" spans="3:15">
      <c r="C89" s="192" t="s">
        <v>1207</v>
      </c>
      <c r="D89" s="781" t="s">
        <v>6</v>
      </c>
      <c r="E89" s="849"/>
      <c r="F89" s="819" t="s">
        <v>6</v>
      </c>
      <c r="G89" s="700" t="s">
        <v>529</v>
      </c>
      <c r="H89" s="701" t="s">
        <v>529</v>
      </c>
      <c r="I89" s="703" t="s">
        <v>73</v>
      </c>
      <c r="J89" s="702" t="s">
        <v>17</v>
      </c>
      <c r="K89" s="700" t="s">
        <v>529</v>
      </c>
      <c r="L89" s="701" t="s">
        <v>529</v>
      </c>
      <c r="M89" s="836" t="s">
        <v>6</v>
      </c>
      <c r="N89" s="819" t="s">
        <v>6</v>
      </c>
      <c r="O89" s="821" t="s">
        <v>6</v>
      </c>
    </row>
    <row r="90" spans="3:15">
      <c r="C90" s="37" t="s">
        <v>1208</v>
      </c>
      <c r="D90" s="776" t="s">
        <v>6</v>
      </c>
      <c r="E90" s="850"/>
      <c r="F90" s="824" t="s">
        <v>6</v>
      </c>
      <c r="G90" s="689" t="s">
        <v>529</v>
      </c>
      <c r="H90" s="690" t="s">
        <v>529</v>
      </c>
      <c r="I90" s="96" t="s">
        <v>73</v>
      </c>
      <c r="J90" s="208" t="s">
        <v>17</v>
      </c>
      <c r="K90" s="689" t="s">
        <v>529</v>
      </c>
      <c r="L90" s="690" t="s">
        <v>529</v>
      </c>
      <c r="M90" s="839" t="s">
        <v>6</v>
      </c>
      <c r="N90" s="824" t="s">
        <v>6</v>
      </c>
      <c r="O90" s="826" t="s">
        <v>6</v>
      </c>
    </row>
    <row r="91" spans="3:15">
      <c r="C91" s="37" t="s">
        <v>1209</v>
      </c>
      <c r="D91" s="776" t="s">
        <v>6</v>
      </c>
      <c r="E91" s="850"/>
      <c r="F91" s="824" t="s">
        <v>6</v>
      </c>
      <c r="G91" s="689" t="s">
        <v>529</v>
      </c>
      <c r="H91" s="690" t="s">
        <v>529</v>
      </c>
      <c r="I91" s="96" t="s">
        <v>73</v>
      </c>
      <c r="J91" s="208" t="s">
        <v>17</v>
      </c>
      <c r="K91" s="689" t="s">
        <v>529</v>
      </c>
      <c r="L91" s="690" t="s">
        <v>529</v>
      </c>
      <c r="M91" s="839" t="s">
        <v>6</v>
      </c>
      <c r="N91" s="824" t="s">
        <v>6</v>
      </c>
      <c r="O91" s="826" t="s">
        <v>6</v>
      </c>
    </row>
    <row r="92" spans="3:15">
      <c r="C92" s="37" t="s">
        <v>1210</v>
      </c>
      <c r="D92" s="776" t="s">
        <v>6</v>
      </c>
      <c r="E92" s="850"/>
      <c r="F92" s="824" t="s">
        <v>6</v>
      </c>
      <c r="G92" s="689" t="s">
        <v>529</v>
      </c>
      <c r="H92" s="690" t="s">
        <v>529</v>
      </c>
      <c r="I92" s="96" t="s">
        <v>73</v>
      </c>
      <c r="J92" s="208" t="s">
        <v>17</v>
      </c>
      <c r="K92" s="689" t="s">
        <v>529</v>
      </c>
      <c r="L92" s="690" t="s">
        <v>529</v>
      </c>
      <c r="M92" s="839" t="s">
        <v>6</v>
      </c>
      <c r="N92" s="824" t="s">
        <v>6</v>
      </c>
      <c r="O92" s="826" t="s">
        <v>6</v>
      </c>
    </row>
    <row r="93" spans="3:15">
      <c r="C93" s="37" t="s">
        <v>1211</v>
      </c>
      <c r="D93" s="776" t="s">
        <v>6</v>
      </c>
      <c r="E93" s="850"/>
      <c r="F93" s="824" t="s">
        <v>6</v>
      </c>
      <c r="G93" s="689" t="s">
        <v>529</v>
      </c>
      <c r="H93" s="690" t="s">
        <v>529</v>
      </c>
      <c r="I93" s="96" t="s">
        <v>73</v>
      </c>
      <c r="J93" s="208" t="s">
        <v>17</v>
      </c>
      <c r="K93" s="689" t="s">
        <v>529</v>
      </c>
      <c r="L93" s="690" t="s">
        <v>529</v>
      </c>
      <c r="M93" s="839" t="s">
        <v>6</v>
      </c>
      <c r="N93" s="824" t="s">
        <v>6</v>
      </c>
      <c r="O93" s="826" t="s">
        <v>6</v>
      </c>
    </row>
    <row r="94" spans="3:15">
      <c r="C94" s="192" t="s">
        <v>1212</v>
      </c>
      <c r="D94" s="781" t="s">
        <v>6</v>
      </c>
      <c r="E94" s="849"/>
      <c r="F94" s="819" t="s">
        <v>6</v>
      </c>
      <c r="G94" s="700" t="s">
        <v>529</v>
      </c>
      <c r="H94" s="701" t="s">
        <v>529</v>
      </c>
      <c r="I94" s="703" t="s">
        <v>73</v>
      </c>
      <c r="J94" s="702" t="s">
        <v>17</v>
      </c>
      <c r="K94" s="700" t="s">
        <v>529</v>
      </c>
      <c r="L94" s="701" t="s">
        <v>529</v>
      </c>
      <c r="M94" s="836" t="s">
        <v>6</v>
      </c>
      <c r="N94" s="819" t="s">
        <v>6</v>
      </c>
      <c r="O94" s="821" t="s">
        <v>6</v>
      </c>
    </row>
    <row r="95" spans="3:15">
      <c r="C95" s="37" t="s">
        <v>1213</v>
      </c>
      <c r="D95" s="776" t="s">
        <v>6</v>
      </c>
      <c r="E95" s="850"/>
      <c r="F95" s="824" t="s">
        <v>6</v>
      </c>
      <c r="G95" s="689" t="s">
        <v>529</v>
      </c>
      <c r="H95" s="690" t="s">
        <v>529</v>
      </c>
      <c r="I95" s="96" t="s">
        <v>73</v>
      </c>
      <c r="J95" s="208" t="s">
        <v>17</v>
      </c>
      <c r="K95" s="689" t="s">
        <v>529</v>
      </c>
      <c r="L95" s="690" t="s">
        <v>529</v>
      </c>
      <c r="M95" s="839" t="s">
        <v>6</v>
      </c>
      <c r="N95" s="824" t="s">
        <v>6</v>
      </c>
      <c r="O95" s="826" t="s">
        <v>6</v>
      </c>
    </row>
    <row r="96" spans="3:15">
      <c r="C96" s="37" t="s">
        <v>1214</v>
      </c>
      <c r="D96" s="776" t="s">
        <v>6</v>
      </c>
      <c r="E96" s="850"/>
      <c r="F96" s="824" t="s">
        <v>6</v>
      </c>
      <c r="G96" s="689" t="s">
        <v>529</v>
      </c>
      <c r="H96" s="690" t="s">
        <v>529</v>
      </c>
      <c r="I96" s="96" t="s">
        <v>73</v>
      </c>
      <c r="J96" s="208" t="s">
        <v>17</v>
      </c>
      <c r="K96" s="689" t="s">
        <v>529</v>
      </c>
      <c r="L96" s="690" t="s">
        <v>529</v>
      </c>
      <c r="M96" s="839" t="s">
        <v>6</v>
      </c>
      <c r="N96" s="824" t="s">
        <v>6</v>
      </c>
      <c r="O96" s="826" t="s">
        <v>6</v>
      </c>
    </row>
    <row r="97" spans="3:15">
      <c r="C97" s="37" t="s">
        <v>1215</v>
      </c>
      <c r="D97" s="776" t="s">
        <v>6</v>
      </c>
      <c r="E97" s="850"/>
      <c r="F97" s="824" t="s">
        <v>6</v>
      </c>
      <c r="G97" s="689" t="s">
        <v>529</v>
      </c>
      <c r="H97" s="690" t="s">
        <v>529</v>
      </c>
      <c r="I97" s="96" t="s">
        <v>73</v>
      </c>
      <c r="J97" s="208" t="s">
        <v>17</v>
      </c>
      <c r="K97" s="689" t="s">
        <v>529</v>
      </c>
      <c r="L97" s="690" t="s">
        <v>529</v>
      </c>
      <c r="M97" s="839" t="s">
        <v>6</v>
      </c>
      <c r="N97" s="824" t="s">
        <v>6</v>
      </c>
      <c r="O97" s="826" t="s">
        <v>6</v>
      </c>
    </row>
    <row r="98" spans="3:15">
      <c r="C98" s="37" t="s">
        <v>1216</v>
      </c>
      <c r="D98" s="776" t="s">
        <v>6</v>
      </c>
      <c r="E98" s="850"/>
      <c r="F98" s="824" t="s">
        <v>6</v>
      </c>
      <c r="G98" s="689" t="s">
        <v>529</v>
      </c>
      <c r="H98" s="690" t="s">
        <v>529</v>
      </c>
      <c r="I98" s="96" t="s">
        <v>73</v>
      </c>
      <c r="J98" s="208" t="s">
        <v>17</v>
      </c>
      <c r="K98" s="689" t="s">
        <v>529</v>
      </c>
      <c r="L98" s="690" t="s">
        <v>529</v>
      </c>
      <c r="M98" s="839" t="s">
        <v>6</v>
      </c>
      <c r="N98" s="824" t="s">
        <v>6</v>
      </c>
      <c r="O98" s="826" t="s">
        <v>6</v>
      </c>
    </row>
    <row r="99" spans="3:15">
      <c r="C99" s="695" t="s">
        <v>1217</v>
      </c>
      <c r="D99" s="787" t="s">
        <v>6</v>
      </c>
      <c r="E99" s="851"/>
      <c r="F99" s="843" t="s">
        <v>6</v>
      </c>
      <c r="G99" s="706" t="s">
        <v>529</v>
      </c>
      <c r="H99" s="707" t="s">
        <v>529</v>
      </c>
      <c r="I99" s="709" t="s">
        <v>73</v>
      </c>
      <c r="J99" s="708" t="s">
        <v>17</v>
      </c>
      <c r="K99" s="706" t="s">
        <v>529</v>
      </c>
      <c r="L99" s="707" t="s">
        <v>529</v>
      </c>
      <c r="M99" s="852" t="s">
        <v>6</v>
      </c>
      <c r="N99" s="843" t="s">
        <v>6</v>
      </c>
      <c r="O99" s="853" t="s">
        <v>6</v>
      </c>
    </row>
    <row r="100" spans="3:15" s="133" customFormat="1"/>
    <row r="101" spans="3:15" ht="18.75">
      <c r="C101" s="164" t="s">
        <v>226</v>
      </c>
      <c r="D101" s="165"/>
      <c r="E101" s="165"/>
      <c r="F101" s="165"/>
      <c r="G101" s="165"/>
      <c r="H101" s="165"/>
      <c r="I101" s="165"/>
      <c r="J101" s="165"/>
      <c r="K101" s="165"/>
      <c r="L101" s="165"/>
      <c r="M101" s="165"/>
      <c r="N101" s="165"/>
      <c r="O101" s="166"/>
    </row>
    <row r="102" spans="3:15" ht="14.45" customHeight="1">
      <c r="C102" s="789"/>
      <c r="D102" s="790"/>
      <c r="E102" s="790"/>
      <c r="F102" s="790"/>
      <c r="G102" s="790"/>
      <c r="H102" s="790"/>
      <c r="I102" s="790"/>
      <c r="J102" s="790"/>
      <c r="K102" s="790"/>
      <c r="L102" s="790"/>
      <c r="M102" s="790"/>
      <c r="N102" s="790"/>
      <c r="O102" s="791"/>
    </row>
    <row r="103" spans="3:15">
      <c r="C103" s="789"/>
      <c r="D103" s="790"/>
      <c r="E103" s="790"/>
      <c r="F103" s="790"/>
      <c r="G103" s="790"/>
      <c r="H103" s="790"/>
      <c r="I103" s="790"/>
      <c r="J103" s="790"/>
      <c r="K103" s="790"/>
      <c r="L103" s="790"/>
      <c r="M103" s="790"/>
      <c r="N103" s="790"/>
      <c r="O103" s="791"/>
    </row>
    <row r="104" spans="3:15">
      <c r="C104" s="789"/>
      <c r="D104" s="790"/>
      <c r="E104" s="790"/>
      <c r="F104" s="790"/>
      <c r="G104" s="790"/>
      <c r="H104" s="790"/>
      <c r="I104" s="790"/>
      <c r="J104" s="790"/>
      <c r="K104" s="790"/>
      <c r="L104" s="790"/>
      <c r="M104" s="790"/>
      <c r="N104" s="790"/>
      <c r="O104" s="791"/>
    </row>
    <row r="105" spans="3:15">
      <c r="C105" s="789"/>
      <c r="D105" s="790"/>
      <c r="E105" s="790"/>
      <c r="F105" s="790"/>
      <c r="G105" s="790"/>
      <c r="H105" s="790"/>
      <c r="I105" s="790"/>
      <c r="J105" s="790"/>
      <c r="K105" s="790"/>
      <c r="L105" s="790"/>
      <c r="M105" s="790"/>
      <c r="N105" s="790"/>
      <c r="O105" s="791"/>
    </row>
    <row r="106" spans="3:15">
      <c r="C106" s="789"/>
      <c r="D106" s="790"/>
      <c r="E106" s="790"/>
      <c r="F106" s="790"/>
      <c r="G106" s="790"/>
      <c r="H106" s="790"/>
      <c r="I106" s="790"/>
      <c r="J106" s="790"/>
      <c r="K106" s="790"/>
      <c r="L106" s="790"/>
      <c r="M106" s="790"/>
      <c r="N106" s="790"/>
      <c r="O106" s="791"/>
    </row>
    <row r="107" spans="3:15">
      <c r="C107" s="789"/>
      <c r="D107" s="790"/>
      <c r="E107" s="790"/>
      <c r="F107" s="790"/>
      <c r="G107" s="790"/>
      <c r="H107" s="790"/>
      <c r="I107" s="790"/>
      <c r="J107" s="790"/>
      <c r="K107" s="790"/>
      <c r="L107" s="790"/>
      <c r="M107" s="790"/>
      <c r="N107" s="790"/>
      <c r="O107" s="791"/>
    </row>
    <row r="108" spans="3:15">
      <c r="C108" s="789"/>
      <c r="D108" s="790"/>
      <c r="E108" s="790"/>
      <c r="F108" s="790"/>
      <c r="G108" s="790"/>
      <c r="H108" s="790"/>
      <c r="I108" s="790"/>
      <c r="J108" s="790"/>
      <c r="K108" s="790"/>
      <c r="L108" s="790"/>
      <c r="M108" s="790"/>
      <c r="N108" s="790"/>
      <c r="O108" s="791"/>
    </row>
    <row r="109" spans="3:15">
      <c r="C109" s="789"/>
      <c r="D109" s="790"/>
      <c r="E109" s="790"/>
      <c r="F109" s="790"/>
      <c r="G109" s="790"/>
      <c r="H109" s="790"/>
      <c r="I109" s="790"/>
      <c r="J109" s="790"/>
      <c r="K109" s="790"/>
      <c r="L109" s="790"/>
      <c r="M109" s="790"/>
      <c r="N109" s="790"/>
      <c r="O109" s="791"/>
    </row>
    <row r="110" spans="3:15">
      <c r="C110" s="789"/>
      <c r="D110" s="790"/>
      <c r="E110" s="790"/>
      <c r="F110" s="790"/>
      <c r="G110" s="790"/>
      <c r="H110" s="790"/>
      <c r="I110" s="790"/>
      <c r="J110" s="790"/>
      <c r="K110" s="790"/>
      <c r="L110" s="790"/>
      <c r="M110" s="790"/>
      <c r="N110" s="790"/>
      <c r="O110" s="791"/>
    </row>
    <row r="111" spans="3:15">
      <c r="C111" s="789"/>
      <c r="D111" s="790"/>
      <c r="E111" s="790"/>
      <c r="F111" s="790"/>
      <c r="G111" s="790"/>
      <c r="H111" s="790"/>
      <c r="I111" s="790"/>
      <c r="J111" s="790"/>
      <c r="K111" s="790"/>
      <c r="L111" s="790"/>
      <c r="M111" s="790"/>
      <c r="N111" s="790"/>
      <c r="O111" s="791"/>
    </row>
    <row r="112" spans="3:15">
      <c r="C112" s="789"/>
      <c r="D112" s="790"/>
      <c r="E112" s="790"/>
      <c r="F112" s="790"/>
      <c r="G112" s="790"/>
      <c r="H112" s="790"/>
      <c r="I112" s="790"/>
      <c r="J112" s="790"/>
      <c r="K112" s="790"/>
      <c r="L112" s="790"/>
      <c r="M112" s="790"/>
      <c r="N112" s="790"/>
      <c r="O112" s="791"/>
    </row>
    <row r="113" spans="3:15" ht="14.45" customHeight="1">
      <c r="C113" s="789"/>
      <c r="D113" s="790"/>
      <c r="E113" s="790"/>
      <c r="F113" s="790"/>
      <c r="G113" s="790"/>
      <c r="H113" s="790"/>
      <c r="I113" s="790"/>
      <c r="J113" s="790"/>
      <c r="K113" s="790"/>
      <c r="L113" s="790"/>
      <c r="M113" s="790"/>
      <c r="N113" s="790"/>
      <c r="O113" s="791"/>
    </row>
    <row r="114" spans="3:15">
      <c r="C114" s="789"/>
      <c r="D114" s="790"/>
      <c r="E114" s="790"/>
      <c r="F114" s="790"/>
      <c r="G114" s="790"/>
      <c r="H114" s="790"/>
      <c r="I114" s="790"/>
      <c r="J114" s="790"/>
      <c r="K114" s="790"/>
      <c r="L114" s="790"/>
      <c r="M114" s="790"/>
      <c r="N114" s="790"/>
      <c r="O114" s="791"/>
    </row>
    <row r="115" spans="3:15" ht="14.45" customHeight="1">
      <c r="C115" s="789"/>
      <c r="D115" s="790"/>
      <c r="E115" s="790"/>
      <c r="F115" s="790"/>
      <c r="G115" s="790"/>
      <c r="H115" s="790"/>
      <c r="I115" s="790"/>
      <c r="J115" s="790"/>
      <c r="K115" s="790"/>
      <c r="L115" s="790"/>
      <c r="M115" s="790"/>
      <c r="N115" s="790"/>
      <c r="O115" s="791"/>
    </row>
    <row r="116" spans="3:15">
      <c r="C116" s="789"/>
      <c r="D116" s="790"/>
      <c r="E116" s="790"/>
      <c r="F116" s="790"/>
      <c r="G116" s="790"/>
      <c r="H116" s="790"/>
      <c r="I116" s="790"/>
      <c r="J116" s="790"/>
      <c r="K116" s="790"/>
      <c r="L116" s="790"/>
      <c r="M116" s="790"/>
      <c r="N116" s="790"/>
      <c r="O116" s="791"/>
    </row>
    <row r="117" spans="3:15">
      <c r="C117" s="789"/>
      <c r="D117" s="790"/>
      <c r="E117" s="790"/>
      <c r="F117" s="790"/>
      <c r="G117" s="790"/>
      <c r="H117" s="790"/>
      <c r="I117" s="790"/>
      <c r="J117" s="790"/>
      <c r="K117" s="790"/>
      <c r="L117" s="790"/>
      <c r="M117" s="790"/>
      <c r="N117" s="790"/>
      <c r="O117" s="791"/>
    </row>
    <row r="118" spans="3:15" ht="14.45" customHeight="1">
      <c r="C118" s="789"/>
      <c r="D118" s="790"/>
      <c r="E118" s="790"/>
      <c r="F118" s="790"/>
      <c r="G118" s="790"/>
      <c r="H118" s="790"/>
      <c r="I118" s="790"/>
      <c r="J118" s="790"/>
      <c r="K118" s="790"/>
      <c r="L118" s="790"/>
      <c r="M118" s="790"/>
      <c r="N118" s="790"/>
      <c r="O118" s="791"/>
    </row>
    <row r="119" spans="3:15">
      <c r="C119" s="789"/>
      <c r="D119" s="790"/>
      <c r="E119" s="790"/>
      <c r="F119" s="790"/>
      <c r="G119" s="790"/>
      <c r="H119" s="790"/>
      <c r="I119" s="790"/>
      <c r="J119" s="790"/>
      <c r="K119" s="790"/>
      <c r="L119" s="790"/>
      <c r="M119" s="790"/>
      <c r="N119" s="790"/>
      <c r="O119" s="791"/>
    </row>
    <row r="120" spans="3:15" ht="14.45" customHeight="1">
      <c r="C120" s="789"/>
      <c r="D120" s="790"/>
      <c r="E120" s="790"/>
      <c r="F120" s="790"/>
      <c r="G120" s="790"/>
      <c r="H120" s="790"/>
      <c r="I120" s="790"/>
      <c r="J120" s="790"/>
      <c r="K120" s="790"/>
      <c r="L120" s="790"/>
      <c r="M120" s="790"/>
      <c r="N120" s="790"/>
      <c r="O120" s="791"/>
    </row>
    <row r="121" spans="3:15">
      <c r="C121" s="789"/>
      <c r="D121" s="790"/>
      <c r="E121" s="790"/>
      <c r="F121" s="790"/>
      <c r="G121" s="790"/>
      <c r="H121" s="790"/>
      <c r="I121" s="790"/>
      <c r="J121" s="790"/>
      <c r="K121" s="790"/>
      <c r="L121" s="790"/>
      <c r="M121" s="790"/>
      <c r="N121" s="790"/>
      <c r="O121" s="791"/>
    </row>
    <row r="122" spans="3:15" ht="14.45" customHeight="1">
      <c r="C122" s="789"/>
      <c r="D122" s="790"/>
      <c r="E122" s="790"/>
      <c r="F122" s="790"/>
      <c r="G122" s="790"/>
      <c r="H122" s="790"/>
      <c r="I122" s="790"/>
      <c r="J122" s="790"/>
      <c r="K122" s="790"/>
      <c r="L122" s="790"/>
      <c r="M122" s="790"/>
      <c r="N122" s="790"/>
      <c r="O122" s="791"/>
    </row>
    <row r="123" spans="3:15" ht="14.45" customHeight="1">
      <c r="C123" s="789"/>
      <c r="D123" s="790"/>
      <c r="E123" s="790"/>
      <c r="F123" s="790"/>
      <c r="G123" s="790"/>
      <c r="H123" s="790"/>
      <c r="I123" s="790"/>
      <c r="J123" s="790"/>
      <c r="K123" s="790"/>
      <c r="L123" s="790"/>
      <c r="M123" s="790"/>
      <c r="N123" s="790"/>
      <c r="O123" s="791"/>
    </row>
    <row r="124" spans="3:15">
      <c r="C124" s="789"/>
      <c r="D124" s="790"/>
      <c r="E124" s="790"/>
      <c r="F124" s="790"/>
      <c r="G124" s="790"/>
      <c r="H124" s="790"/>
      <c r="I124" s="790"/>
      <c r="J124" s="790"/>
      <c r="K124" s="790"/>
      <c r="L124" s="790"/>
      <c r="M124" s="790"/>
      <c r="N124" s="790"/>
      <c r="O124" s="791"/>
    </row>
    <row r="125" spans="3:15" ht="14.45" customHeight="1">
      <c r="C125" s="789"/>
      <c r="D125" s="790"/>
      <c r="E125" s="790"/>
      <c r="F125" s="790"/>
      <c r="G125" s="790"/>
      <c r="H125" s="790"/>
      <c r="I125" s="790"/>
      <c r="J125" s="790"/>
      <c r="K125" s="790"/>
      <c r="L125" s="790"/>
      <c r="M125" s="790"/>
      <c r="N125" s="790"/>
      <c r="O125" s="791"/>
    </row>
    <row r="126" spans="3:15">
      <c r="C126" s="789"/>
      <c r="D126" s="790"/>
      <c r="E126" s="790"/>
      <c r="F126" s="790"/>
      <c r="G126" s="790"/>
      <c r="H126" s="790"/>
      <c r="I126" s="790"/>
      <c r="J126" s="790"/>
      <c r="K126" s="790"/>
      <c r="L126" s="790"/>
      <c r="M126" s="790"/>
      <c r="N126" s="790"/>
      <c r="O126" s="791"/>
    </row>
    <row r="127" spans="3:15">
      <c r="C127" s="789"/>
      <c r="D127" s="790"/>
      <c r="E127" s="790"/>
      <c r="F127" s="790"/>
      <c r="G127" s="790"/>
      <c r="H127" s="790"/>
      <c r="I127" s="790"/>
      <c r="J127" s="790"/>
      <c r="K127" s="790"/>
      <c r="L127" s="790"/>
      <c r="M127" s="790"/>
      <c r="N127" s="790"/>
      <c r="O127" s="791"/>
    </row>
    <row r="128" spans="3:15">
      <c r="C128" s="789"/>
      <c r="D128" s="790"/>
      <c r="E128" s="790"/>
      <c r="F128" s="790"/>
      <c r="G128" s="790"/>
      <c r="H128" s="790"/>
      <c r="I128" s="790"/>
      <c r="J128" s="790"/>
      <c r="K128" s="790"/>
      <c r="L128" s="790"/>
      <c r="M128" s="790"/>
      <c r="N128" s="790"/>
      <c r="O128" s="791"/>
    </row>
    <row r="129" spans="3:15">
      <c r="C129" s="789"/>
      <c r="D129" s="790"/>
      <c r="E129" s="790"/>
      <c r="F129" s="790"/>
      <c r="G129" s="790"/>
      <c r="H129" s="790"/>
      <c r="I129" s="790"/>
      <c r="J129" s="790"/>
      <c r="K129" s="790"/>
      <c r="L129" s="790"/>
      <c r="M129" s="790"/>
      <c r="N129" s="790"/>
      <c r="O129" s="791"/>
    </row>
    <row r="130" spans="3:15">
      <c r="C130" s="792"/>
      <c r="D130" s="793"/>
      <c r="E130" s="793"/>
      <c r="F130" s="793"/>
      <c r="G130" s="793"/>
      <c r="H130" s="793"/>
      <c r="I130" s="793"/>
      <c r="J130" s="793"/>
      <c r="K130" s="793"/>
      <c r="L130" s="793"/>
      <c r="M130" s="793"/>
      <c r="N130" s="793"/>
      <c r="O130" s="794"/>
    </row>
    <row r="131" spans="3:15" s="133" customFormat="1"/>
  </sheetData>
  <sheetProtection algorithmName="SHA-512" hashValue="SnvQHoaua3qx68QmHg225b34epaFTmSjPeqGsEnMFMUrIjmehTCjW+yGXsex0Y5awGrhsUn0kwnnY6J/ukCg3w==" saltValue="KSX+MtJhhS/a4bjTh9nlfA==" spinCount="100000" sheet="1" objects="1" scenarios="1"/>
  <mergeCells count="29">
    <mergeCell ref="C64:O64"/>
    <mergeCell ref="C65:O65"/>
    <mergeCell ref="C66:O66"/>
    <mergeCell ref="C67:O67"/>
    <mergeCell ref="C69:O69"/>
    <mergeCell ref="C63:O63"/>
    <mergeCell ref="L31:M31"/>
    <mergeCell ref="L32:M32"/>
    <mergeCell ref="L33:M33"/>
    <mergeCell ref="L34:M34"/>
    <mergeCell ref="L35:M35"/>
    <mergeCell ref="L36:M36"/>
    <mergeCell ref="L37:M37"/>
    <mergeCell ref="L38:M38"/>
    <mergeCell ref="L39:M39"/>
    <mergeCell ref="C42:O49"/>
    <mergeCell ref="C52:O61"/>
    <mergeCell ref="L30:M30"/>
    <mergeCell ref="C6:O6"/>
    <mergeCell ref="C7:O7"/>
    <mergeCell ref="C8:O8"/>
    <mergeCell ref="C9:O9"/>
    <mergeCell ref="C10:O10"/>
    <mergeCell ref="C12:O12"/>
    <mergeCell ref="L25:M25"/>
    <mergeCell ref="L26:M26"/>
    <mergeCell ref="L27:M27"/>
    <mergeCell ref="L28:M28"/>
    <mergeCell ref="L29:M29"/>
  </mergeCells>
  <conditionalFormatting sqref="I74:O74 I75:I83 K75:L83 N75:O83 J75:J88 M75:M99">
    <cfRule type="expression" dxfId="23" priority="1">
      <formula>$G74="Ja"</formula>
    </cfRule>
  </conditionalFormatting>
  <dataValidations count="5">
    <dataValidation type="list" allowBlank="1" showInputMessage="1" showErrorMessage="1" sqref="J74:J88" xr:uid="{97109988-7A74-42B5-AEA7-3B7F6D9B8901}">
      <formula1>INDIRECT("List_EoL_Type")</formula1>
    </dataValidation>
    <dataValidation type="list" allowBlank="1" showInputMessage="1" showErrorMessage="1" sqref="I74:I83" xr:uid="{FC513614-499C-4DD3-BC1C-4E5920ADD12D}">
      <formula1>INDIRECT("List_EoL")</formula1>
    </dataValidation>
    <dataValidation type="list" allowBlank="1" showInputMessage="1" showErrorMessage="1" sqref="G74:G83" xr:uid="{8C296EBB-8D52-466E-878A-A9E3BDE4B0EA}">
      <formula1>INDIRECT("List_JaNee")</formula1>
    </dataValidation>
    <dataValidation type="list" allowBlank="1" showInputMessage="1" showErrorMessage="1" sqref="I25:I39 K25:K34 M74:M99" xr:uid="{896015E1-87FD-436D-BD1D-B6151B87E485}">
      <formula1>INDIRECT("List_JaNeeGed")</formula1>
    </dataValidation>
    <dataValidation type="list" allowBlank="1" showInputMessage="1" showErrorMessage="1" sqref="G25:G39" xr:uid="{61709E5A-B909-41BA-B7DE-6B0C34C5F510}">
      <formula1>INDIRECT("List_RigEl")</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36751-B326-4166-A9F5-7CF46368FEB8}">
  <sheetPr>
    <tabColor theme="7" tint="0.39997558519241921"/>
    <outlinePr applyStyles="1"/>
    <pageSetUpPr autoPageBreaks="0"/>
  </sheetPr>
  <dimension ref="A1:V131"/>
  <sheetViews>
    <sheetView topLeftCell="B1" zoomScale="80" zoomScaleNormal="80" workbookViewId="0">
      <selection activeCell="B1" sqref="B1"/>
    </sheetView>
  </sheetViews>
  <sheetFormatPr defaultColWidth="0" defaultRowHeight="15" zeroHeight="1"/>
  <cols>
    <col min="1" max="1" width="3.28515625" hidden="1" customWidth="1"/>
    <col min="2" max="2" width="3.28515625" style="133" customWidth="1"/>
    <col min="3" max="3" width="28.28515625" customWidth="1"/>
    <col min="4" max="4" width="15.140625" customWidth="1"/>
    <col min="5" max="5" width="10.140625" hidden="1" customWidth="1"/>
    <col min="6" max="6" width="13.85546875" customWidth="1"/>
    <col min="7" max="7" width="15.140625" customWidth="1"/>
    <col min="8" max="8" width="16.7109375" customWidth="1"/>
    <col min="9" max="9" width="22.5703125" customWidth="1"/>
    <col min="10" max="10" width="13.140625" customWidth="1"/>
    <col min="11" max="11" width="23.42578125" customWidth="1"/>
    <col min="12" max="12" width="16.5703125" customWidth="1"/>
    <col min="13" max="13" width="26.7109375" customWidth="1"/>
    <col min="14" max="14" width="20.7109375" customWidth="1"/>
    <col min="15" max="15" width="37.28515625" customWidth="1"/>
    <col min="16" max="16" width="4.28515625" style="133" customWidth="1"/>
    <col min="17" max="17" width="4.28515625" hidden="1" customWidth="1"/>
    <col min="18" max="18" width="10" hidden="1" customWidth="1"/>
    <col min="19" max="19" width="18.7109375" hidden="1" customWidth="1"/>
    <col min="20" max="20" width="20.5703125" hidden="1" customWidth="1"/>
    <col min="21" max="21" width="4.28515625" hidden="1" customWidth="1"/>
    <col min="22" max="22" width="4.140625" style="133" customWidth="1"/>
    <col min="23" max="16384" width="8.85546875" hidden="1"/>
  </cols>
  <sheetData>
    <row r="1" spans="1:21" ht="28.5">
      <c r="A1" s="16" t="s">
        <v>28</v>
      </c>
      <c r="C1" s="271" t="s">
        <v>205</v>
      </c>
      <c r="D1" s="272"/>
      <c r="E1" s="272"/>
      <c r="F1" s="272"/>
      <c r="G1" s="272"/>
      <c r="H1" s="272"/>
      <c r="I1" s="272"/>
      <c r="J1" s="272"/>
      <c r="K1" s="272"/>
      <c r="L1" s="272"/>
      <c r="M1" s="272"/>
      <c r="N1" s="273"/>
      <c r="O1" s="44" t="s">
        <v>198</v>
      </c>
      <c r="Q1" s="30"/>
      <c r="R1" s="12" t="s">
        <v>850</v>
      </c>
      <c r="S1" t="str">
        <f ca="1">RIGHT(CELL("filename",A1),LEN(CELL("filename",A1))-FIND("]",CELL("filename",A1)))</f>
        <v>S3 Grenzen Ref 3</v>
      </c>
      <c r="U1" s="35"/>
    </row>
    <row r="2" spans="1:21" ht="14.45" customHeight="1">
      <c r="C2" s="274" t="s">
        <v>1280</v>
      </c>
      <c r="D2" s="275"/>
      <c r="E2" s="275"/>
      <c r="F2" s="275"/>
      <c r="G2" s="275"/>
      <c r="H2" s="275"/>
      <c r="I2" s="275"/>
      <c r="J2" s="275"/>
      <c r="K2" s="275"/>
      <c r="L2" s="275"/>
      <c r="M2" s="275"/>
      <c r="N2" s="276"/>
      <c r="O2" s="45" t="s">
        <v>1</v>
      </c>
      <c r="R2" s="12" t="s">
        <v>853</v>
      </c>
      <c r="S2" t="str">
        <f ca="1">'S1 NIKI-producten'!L1</f>
        <v>S1 NIKI-producten</v>
      </c>
      <c r="T2" t="str">
        <f ca="1">"'" &amp; S2 &amp; "'!"</f>
        <v>'S1 NIKI-producten'!</v>
      </c>
      <c r="U2" s="5"/>
    </row>
    <row r="3" spans="1:21">
      <c r="C3" s="277"/>
      <c r="D3" s="278"/>
      <c r="E3" s="278"/>
      <c r="F3" s="278"/>
      <c r="G3" s="278"/>
      <c r="H3" s="278"/>
      <c r="I3" s="278"/>
      <c r="J3" s="278"/>
      <c r="K3" s="278"/>
      <c r="L3" s="275"/>
      <c r="M3" s="275"/>
      <c r="N3" s="276"/>
      <c r="O3" s="46" t="s">
        <v>2</v>
      </c>
      <c r="R3" s="12" t="s">
        <v>854</v>
      </c>
      <c r="S3" t="str">
        <f ca="1">'S2 Def Referentie'!P1</f>
        <v>S2 Def Referentie</v>
      </c>
      <c r="T3" t="str">
        <f ca="1">"'" &amp; S3 &amp; "'!"</f>
        <v>'S2 Def Referentie'!</v>
      </c>
      <c r="U3" s="5"/>
    </row>
    <row r="4" spans="1:21" ht="18" customHeight="1">
      <c r="C4" s="279"/>
      <c r="D4" s="280"/>
      <c r="E4" s="280"/>
      <c r="F4" s="280"/>
      <c r="G4" s="280"/>
      <c r="H4" s="280"/>
      <c r="I4" s="280"/>
      <c r="J4" s="280"/>
      <c r="K4" s="280"/>
      <c r="L4" s="281"/>
      <c r="M4" s="281"/>
      <c r="N4" s="282"/>
      <c r="O4" s="47" t="s">
        <v>231</v>
      </c>
      <c r="R4" s="5"/>
      <c r="T4" s="5"/>
    </row>
    <row r="5" spans="1:21" s="133" customFormat="1" ht="18" customHeight="1">
      <c r="C5" s="138"/>
      <c r="D5" s="138"/>
      <c r="E5" s="138"/>
      <c r="F5" s="138"/>
      <c r="G5" s="138"/>
      <c r="H5" s="138"/>
      <c r="I5" s="138"/>
      <c r="J5" s="138"/>
      <c r="K5" s="138"/>
      <c r="N5" s="137"/>
      <c r="R5" s="195"/>
      <c r="T5" s="195"/>
    </row>
    <row r="6" spans="1:21" ht="23.25" customHeight="1">
      <c r="C6" s="1084" t="s">
        <v>1281</v>
      </c>
      <c r="D6" s="1024"/>
      <c r="E6" s="1024"/>
      <c r="F6" s="1024"/>
      <c r="G6" s="1024"/>
      <c r="H6" s="1024"/>
      <c r="I6" s="1024"/>
      <c r="J6" s="1024"/>
      <c r="K6" s="1024"/>
      <c r="L6" s="1024"/>
      <c r="M6" s="1024"/>
      <c r="N6" s="1024"/>
      <c r="O6" s="1025"/>
      <c r="Q6" s="5"/>
      <c r="S6" s="5"/>
    </row>
    <row r="7" spans="1:21" ht="23.25" customHeight="1">
      <c r="C7" s="1026" t="s">
        <v>1104</v>
      </c>
      <c r="D7" s="1027"/>
      <c r="E7" s="1027"/>
      <c r="F7" s="1027"/>
      <c r="G7" s="1027"/>
      <c r="H7" s="1027"/>
      <c r="I7" s="1027"/>
      <c r="J7" s="1027"/>
      <c r="K7" s="1027"/>
      <c r="L7" s="1027"/>
      <c r="M7" s="1027"/>
      <c r="N7" s="1027"/>
      <c r="O7" s="1028"/>
      <c r="Q7" s="5"/>
      <c r="S7" s="5"/>
    </row>
    <row r="8" spans="1:21" ht="22.5" customHeight="1">
      <c r="C8" s="1026" t="s">
        <v>1105</v>
      </c>
      <c r="D8" s="1027"/>
      <c r="E8" s="1027"/>
      <c r="F8" s="1027"/>
      <c r="G8" s="1027"/>
      <c r="H8" s="1027"/>
      <c r="I8" s="1027"/>
      <c r="J8" s="1027"/>
      <c r="K8" s="1027"/>
      <c r="L8" s="1027"/>
      <c r="M8" s="1027"/>
      <c r="N8" s="1027"/>
      <c r="O8" s="1028"/>
      <c r="Q8" s="5"/>
      <c r="S8" s="5"/>
    </row>
    <row r="9" spans="1:21" ht="37.5" customHeight="1">
      <c r="C9" s="1029" t="s">
        <v>1151</v>
      </c>
      <c r="D9" s="1030"/>
      <c r="E9" s="1030"/>
      <c r="F9" s="1030"/>
      <c r="G9" s="1030"/>
      <c r="H9" s="1030"/>
      <c r="I9" s="1030"/>
      <c r="J9" s="1030"/>
      <c r="K9" s="1030"/>
      <c r="L9" s="1030"/>
      <c r="M9" s="1030"/>
      <c r="N9" s="1030"/>
      <c r="O9" s="1031"/>
      <c r="Q9" s="5"/>
      <c r="S9" s="5"/>
    </row>
    <row r="10" spans="1:21" ht="37.5" customHeight="1">
      <c r="C10" s="1029" t="s">
        <v>1106</v>
      </c>
      <c r="D10" s="1030"/>
      <c r="E10" s="1030"/>
      <c r="F10" s="1030"/>
      <c r="G10" s="1030"/>
      <c r="H10" s="1030"/>
      <c r="I10" s="1030"/>
      <c r="J10" s="1030"/>
      <c r="K10" s="1030"/>
      <c r="L10" s="1030"/>
      <c r="M10" s="1030"/>
      <c r="N10" s="1030"/>
      <c r="O10" s="1031"/>
      <c r="Q10" s="5"/>
      <c r="R10" s="5"/>
      <c r="S10" s="5"/>
    </row>
    <row r="11" spans="1:21" ht="23.25" customHeight="1">
      <c r="C11" s="210" t="s">
        <v>1114</v>
      </c>
      <c r="D11" s="79"/>
      <c r="E11" s="79"/>
      <c r="F11" s="79"/>
      <c r="G11" s="79"/>
      <c r="H11" s="79"/>
      <c r="I11" s="79"/>
      <c r="J11" s="79"/>
      <c r="K11" s="79"/>
      <c r="L11" s="79"/>
      <c r="M11" s="79"/>
      <c r="N11" s="79"/>
      <c r="O11" s="211"/>
      <c r="Q11" s="5"/>
      <c r="R11" s="5"/>
      <c r="S11" s="5"/>
    </row>
    <row r="12" spans="1:21" ht="23.25" customHeight="1">
      <c r="C12" s="1088" t="s">
        <v>1108</v>
      </c>
      <c r="D12" s="1089"/>
      <c r="E12" s="1089"/>
      <c r="F12" s="1089"/>
      <c r="G12" s="1089"/>
      <c r="H12" s="1089"/>
      <c r="I12" s="1089"/>
      <c r="J12" s="1089"/>
      <c r="K12" s="1089"/>
      <c r="L12" s="1089"/>
      <c r="M12" s="1089"/>
      <c r="N12" s="1089"/>
      <c r="O12" s="1090"/>
      <c r="Q12" s="5"/>
      <c r="S12" s="5"/>
    </row>
    <row r="13" spans="1:21" ht="23.25" hidden="1" customHeight="1">
      <c r="C13" s="34"/>
      <c r="D13" s="32"/>
      <c r="E13" s="32"/>
      <c r="F13" s="32"/>
      <c r="G13" s="32"/>
      <c r="H13" s="32"/>
      <c r="I13" s="32"/>
      <c r="J13" s="32"/>
      <c r="K13" s="32"/>
      <c r="L13" s="30"/>
      <c r="M13" s="30"/>
      <c r="N13" s="30"/>
      <c r="O13" s="30"/>
      <c r="Q13" s="5"/>
      <c r="R13" s="5"/>
      <c r="S13" s="5"/>
    </row>
    <row r="14" spans="1:21" ht="23.25" hidden="1" customHeight="1">
      <c r="C14" s="34"/>
      <c r="D14" s="32"/>
      <c r="E14" s="32"/>
      <c r="F14" s="32"/>
      <c r="G14" s="32"/>
      <c r="H14" s="32"/>
      <c r="I14" s="32"/>
      <c r="J14" s="32"/>
      <c r="K14" s="32"/>
      <c r="L14" s="30"/>
      <c r="M14" s="30"/>
      <c r="N14" s="30"/>
      <c r="O14" s="30"/>
      <c r="Q14" s="5"/>
      <c r="R14" s="5"/>
      <c r="S14" s="5"/>
    </row>
    <row r="15" spans="1:21" ht="23.25" hidden="1" customHeight="1">
      <c r="C15" s="34"/>
      <c r="D15" s="32"/>
      <c r="E15" s="32"/>
      <c r="F15" s="32"/>
      <c r="G15" s="32"/>
      <c r="H15" s="32"/>
      <c r="I15" s="32"/>
      <c r="J15" s="32"/>
      <c r="K15" s="32"/>
      <c r="L15" s="30"/>
      <c r="M15" s="30"/>
      <c r="N15" s="30"/>
      <c r="O15" s="30"/>
      <c r="Q15" s="5"/>
      <c r="R15" s="5"/>
      <c r="S15" s="5"/>
    </row>
    <row r="16" spans="1:21" ht="23.25" hidden="1" customHeight="1">
      <c r="C16" s="34"/>
      <c r="D16" s="32"/>
      <c r="E16" s="32"/>
      <c r="F16" s="32"/>
      <c r="G16" s="32"/>
      <c r="H16" s="32"/>
      <c r="I16" s="32"/>
      <c r="J16" s="32"/>
      <c r="K16" s="32"/>
      <c r="L16" s="30"/>
      <c r="M16" s="30"/>
      <c r="N16" s="30"/>
      <c r="O16" s="30"/>
      <c r="Q16" s="5"/>
      <c r="R16" s="5"/>
      <c r="S16" s="5"/>
    </row>
    <row r="17" spans="3:21" ht="23.25" hidden="1" customHeight="1">
      <c r="C17" s="29"/>
      <c r="D17" s="32"/>
      <c r="E17" s="32"/>
      <c r="F17" s="32"/>
      <c r="G17" s="32"/>
      <c r="H17" s="32"/>
      <c r="I17" s="32"/>
      <c r="J17" s="32"/>
      <c r="K17" s="32"/>
      <c r="L17" s="30"/>
      <c r="M17" s="30"/>
      <c r="N17" s="30"/>
      <c r="O17" s="30"/>
      <c r="Q17" s="5"/>
      <c r="R17" s="5"/>
      <c r="S17" s="5"/>
    </row>
    <row r="18" spans="3:21" ht="23.25" hidden="1" customHeight="1">
      <c r="C18" s="34"/>
      <c r="D18" s="32"/>
      <c r="E18" s="32"/>
      <c r="F18" s="32"/>
      <c r="G18" s="32"/>
      <c r="H18" s="32"/>
      <c r="I18" s="32"/>
      <c r="J18" s="32"/>
      <c r="K18" s="32"/>
      <c r="L18" s="30"/>
      <c r="M18" s="30"/>
      <c r="N18" s="30"/>
      <c r="O18" s="30"/>
      <c r="Q18" s="5"/>
      <c r="R18" s="5"/>
      <c r="S18" s="5"/>
    </row>
    <row r="19" spans="3:21" ht="21" hidden="1" customHeight="1">
      <c r="C19" s="32"/>
      <c r="D19" s="32"/>
      <c r="E19" s="32"/>
      <c r="F19" s="32"/>
      <c r="G19" s="32"/>
      <c r="H19" s="32"/>
      <c r="I19" s="32"/>
      <c r="J19" s="32"/>
      <c r="K19" s="32"/>
      <c r="L19" s="30"/>
      <c r="M19" s="30"/>
      <c r="N19" s="30"/>
      <c r="O19" s="30"/>
      <c r="Q19" s="5"/>
      <c r="R19" s="5"/>
      <c r="S19" s="5"/>
    </row>
    <row r="20" spans="3:21" ht="21" hidden="1" customHeight="1">
      <c r="C20" s="32"/>
      <c r="D20" s="32"/>
      <c r="E20" s="32"/>
      <c r="F20" s="32"/>
      <c r="G20" s="32"/>
      <c r="H20" s="32"/>
      <c r="I20" s="32"/>
      <c r="J20" s="32"/>
      <c r="K20" s="32"/>
      <c r="L20" s="30"/>
      <c r="M20" s="30"/>
      <c r="N20" s="30"/>
      <c r="O20" s="30"/>
      <c r="Q20" s="5"/>
      <c r="R20" s="5"/>
      <c r="S20" s="5"/>
    </row>
    <row r="21" spans="3:21" ht="21" hidden="1" customHeight="1">
      <c r="C21" s="34"/>
      <c r="D21" s="32"/>
      <c r="E21" s="32"/>
      <c r="F21" s="32"/>
      <c r="G21" s="32"/>
      <c r="H21" s="32"/>
      <c r="I21" s="32"/>
      <c r="J21" s="32"/>
      <c r="K21" s="32"/>
      <c r="L21" s="30"/>
      <c r="M21" s="30"/>
      <c r="N21" s="30"/>
      <c r="O21" s="30"/>
      <c r="Q21" s="5"/>
      <c r="R21" s="5"/>
      <c r="S21" s="5"/>
    </row>
    <row r="22" spans="3:21" s="133" customFormat="1" ht="18" customHeight="1">
      <c r="D22" s="138"/>
      <c r="E22" s="138"/>
      <c r="F22" s="138"/>
      <c r="G22" s="138"/>
      <c r="H22" s="138"/>
      <c r="I22" s="138"/>
      <c r="J22" s="138"/>
      <c r="K22" s="138"/>
    </row>
    <row r="23" spans="3:21" ht="35.25" customHeight="1">
      <c r="C23" s="148" t="s">
        <v>463</v>
      </c>
      <c r="D23" s="149"/>
      <c r="E23" s="149"/>
      <c r="F23" s="149"/>
      <c r="G23" s="149"/>
      <c r="H23" s="149"/>
      <c r="I23" s="149"/>
      <c r="J23" s="149"/>
      <c r="K23" s="149"/>
      <c r="L23" s="149"/>
      <c r="M23" s="149"/>
      <c r="N23" s="149"/>
      <c r="O23" s="150"/>
    </row>
    <row r="24" spans="3:21" ht="51.75" customHeight="1">
      <c r="C24" s="191" t="s">
        <v>246</v>
      </c>
      <c r="D24" s="191" t="s">
        <v>240</v>
      </c>
      <c r="E24" s="115" t="s">
        <v>78</v>
      </c>
      <c r="F24" s="194" t="s">
        <v>269</v>
      </c>
      <c r="G24" s="168" t="s">
        <v>650</v>
      </c>
      <c r="H24" s="194" t="s">
        <v>651</v>
      </c>
      <c r="I24" s="168" t="s">
        <v>836</v>
      </c>
      <c r="J24" s="194" t="s">
        <v>624</v>
      </c>
      <c r="K24" s="168" t="s">
        <v>652</v>
      </c>
      <c r="L24" s="167" t="s">
        <v>623</v>
      </c>
      <c r="M24" s="169"/>
      <c r="N24" s="262" t="s">
        <v>228</v>
      </c>
      <c r="O24" s="169" t="s">
        <v>27</v>
      </c>
    </row>
    <row r="25" spans="3:21" ht="15.75" customHeight="1">
      <c r="C25" s="216" t="s">
        <v>1265</v>
      </c>
      <c r="D25" s="819" t="s">
        <v>6</v>
      </c>
      <c r="E25" s="818"/>
      <c r="F25" s="819" t="s">
        <v>6</v>
      </c>
      <c r="G25" s="820" t="s">
        <v>6</v>
      </c>
      <c r="H25" s="844" t="s">
        <v>6</v>
      </c>
      <c r="I25" s="820" t="s">
        <v>6</v>
      </c>
      <c r="J25" s="819" t="s">
        <v>6</v>
      </c>
      <c r="K25" s="820" t="s">
        <v>6</v>
      </c>
      <c r="L25" s="1095" t="s">
        <v>6</v>
      </c>
      <c r="M25" s="1096"/>
      <c r="N25" s="819" t="s">
        <v>6</v>
      </c>
      <c r="O25" s="821" t="s">
        <v>6</v>
      </c>
    </row>
    <row r="26" spans="3:21">
      <c r="C26" s="217" t="s">
        <v>1266</v>
      </c>
      <c r="D26" s="824" t="s">
        <v>6</v>
      </c>
      <c r="E26" s="823"/>
      <c r="F26" s="824" t="s">
        <v>6</v>
      </c>
      <c r="G26" s="825" t="s">
        <v>6</v>
      </c>
      <c r="H26" s="845" t="s">
        <v>6</v>
      </c>
      <c r="I26" s="825" t="s">
        <v>6</v>
      </c>
      <c r="J26" s="824" t="s">
        <v>6</v>
      </c>
      <c r="K26" s="825" t="s">
        <v>6</v>
      </c>
      <c r="L26" s="1091" t="s">
        <v>6</v>
      </c>
      <c r="M26" s="1092"/>
      <c r="N26" s="824" t="s">
        <v>6</v>
      </c>
      <c r="O26" s="826" t="s">
        <v>6</v>
      </c>
    </row>
    <row r="27" spans="3:21" ht="15.75" customHeight="1">
      <c r="C27" s="217" t="s">
        <v>1267</v>
      </c>
      <c r="D27" s="824" t="s">
        <v>6</v>
      </c>
      <c r="E27" s="823"/>
      <c r="F27" s="824" t="s">
        <v>6</v>
      </c>
      <c r="G27" s="825" t="s">
        <v>6</v>
      </c>
      <c r="H27" s="845" t="s">
        <v>6</v>
      </c>
      <c r="I27" s="825" t="s">
        <v>6</v>
      </c>
      <c r="J27" s="824" t="s">
        <v>6</v>
      </c>
      <c r="K27" s="825" t="s">
        <v>6</v>
      </c>
      <c r="L27" s="1091" t="s">
        <v>6</v>
      </c>
      <c r="M27" s="1092"/>
      <c r="N27" s="824" t="s">
        <v>6</v>
      </c>
      <c r="O27" s="826" t="s">
        <v>6</v>
      </c>
      <c r="U27" s="6"/>
    </row>
    <row r="28" spans="3:21">
      <c r="C28" s="217" t="s">
        <v>1268</v>
      </c>
      <c r="D28" s="824" t="s">
        <v>6</v>
      </c>
      <c r="E28" s="823"/>
      <c r="F28" s="824" t="s">
        <v>6</v>
      </c>
      <c r="G28" s="825" t="s">
        <v>6</v>
      </c>
      <c r="H28" s="845" t="s">
        <v>6</v>
      </c>
      <c r="I28" s="825" t="s">
        <v>6</v>
      </c>
      <c r="J28" s="824" t="s">
        <v>6</v>
      </c>
      <c r="K28" s="825" t="s">
        <v>6</v>
      </c>
      <c r="L28" s="1091" t="s">
        <v>6</v>
      </c>
      <c r="M28" s="1092"/>
      <c r="N28" s="824" t="s">
        <v>6</v>
      </c>
      <c r="O28" s="826" t="s">
        <v>6</v>
      </c>
    </row>
    <row r="29" spans="3:21">
      <c r="C29" s="217" t="s">
        <v>1269</v>
      </c>
      <c r="D29" s="824" t="s">
        <v>6</v>
      </c>
      <c r="E29" s="823"/>
      <c r="F29" s="824" t="s">
        <v>6</v>
      </c>
      <c r="G29" s="825" t="s">
        <v>6</v>
      </c>
      <c r="H29" s="845" t="s">
        <v>6</v>
      </c>
      <c r="I29" s="825" t="s">
        <v>6</v>
      </c>
      <c r="J29" s="824" t="s">
        <v>6</v>
      </c>
      <c r="K29" s="825" t="s">
        <v>6</v>
      </c>
      <c r="L29" s="1091" t="s">
        <v>6</v>
      </c>
      <c r="M29" s="1092"/>
      <c r="N29" s="824" t="s">
        <v>6</v>
      </c>
      <c r="O29" s="826" t="s">
        <v>6</v>
      </c>
    </row>
    <row r="30" spans="3:21">
      <c r="C30" s="217" t="s">
        <v>1270</v>
      </c>
      <c r="D30" s="824" t="s">
        <v>6</v>
      </c>
      <c r="E30" s="823"/>
      <c r="F30" s="824" t="s">
        <v>6</v>
      </c>
      <c r="G30" s="825" t="s">
        <v>6</v>
      </c>
      <c r="H30" s="845" t="s">
        <v>6</v>
      </c>
      <c r="I30" s="825" t="s">
        <v>6</v>
      </c>
      <c r="J30" s="824" t="s">
        <v>6</v>
      </c>
      <c r="K30" s="825" t="s">
        <v>6</v>
      </c>
      <c r="L30" s="1091" t="s">
        <v>6</v>
      </c>
      <c r="M30" s="1092"/>
      <c r="N30" s="824" t="s">
        <v>6</v>
      </c>
      <c r="O30" s="826" t="s">
        <v>6</v>
      </c>
    </row>
    <row r="31" spans="3:21">
      <c r="C31" s="217" t="s">
        <v>1271</v>
      </c>
      <c r="D31" s="824" t="s">
        <v>6</v>
      </c>
      <c r="E31" s="823"/>
      <c r="F31" s="824" t="s">
        <v>6</v>
      </c>
      <c r="G31" s="825" t="s">
        <v>6</v>
      </c>
      <c r="H31" s="845" t="s">
        <v>6</v>
      </c>
      <c r="I31" s="825" t="s">
        <v>6</v>
      </c>
      <c r="J31" s="824" t="s">
        <v>6</v>
      </c>
      <c r="K31" s="825" t="s">
        <v>6</v>
      </c>
      <c r="L31" s="1091" t="s">
        <v>6</v>
      </c>
      <c r="M31" s="1092"/>
      <c r="N31" s="824" t="s">
        <v>6</v>
      </c>
      <c r="O31" s="826" t="s">
        <v>6</v>
      </c>
    </row>
    <row r="32" spans="3:21">
      <c r="C32" s="217" t="s">
        <v>1272</v>
      </c>
      <c r="D32" s="824" t="s">
        <v>6</v>
      </c>
      <c r="E32" s="823"/>
      <c r="F32" s="824" t="s">
        <v>6</v>
      </c>
      <c r="G32" s="825" t="s">
        <v>6</v>
      </c>
      <c r="H32" s="845" t="s">
        <v>6</v>
      </c>
      <c r="I32" s="825" t="s">
        <v>6</v>
      </c>
      <c r="J32" s="824" t="s">
        <v>6</v>
      </c>
      <c r="K32" s="825" t="s">
        <v>6</v>
      </c>
      <c r="L32" s="1091" t="s">
        <v>6</v>
      </c>
      <c r="M32" s="1092"/>
      <c r="N32" s="824" t="s">
        <v>6</v>
      </c>
      <c r="O32" s="826" t="s">
        <v>6</v>
      </c>
    </row>
    <row r="33" spans="3:15">
      <c r="C33" s="217" t="s">
        <v>1273</v>
      </c>
      <c r="D33" s="824" t="s">
        <v>6</v>
      </c>
      <c r="E33" s="823"/>
      <c r="F33" s="824" t="s">
        <v>6</v>
      </c>
      <c r="G33" s="825" t="s">
        <v>6</v>
      </c>
      <c r="H33" s="845" t="s">
        <v>6</v>
      </c>
      <c r="I33" s="825" t="s">
        <v>6</v>
      </c>
      <c r="J33" s="824" t="s">
        <v>6</v>
      </c>
      <c r="K33" s="825" t="s">
        <v>6</v>
      </c>
      <c r="L33" s="1091" t="s">
        <v>6</v>
      </c>
      <c r="M33" s="1092"/>
      <c r="N33" s="824" t="s">
        <v>6</v>
      </c>
      <c r="O33" s="826" t="s">
        <v>6</v>
      </c>
    </row>
    <row r="34" spans="3:15">
      <c r="C34" s="217" t="s">
        <v>1274</v>
      </c>
      <c r="D34" s="824" t="s">
        <v>6</v>
      </c>
      <c r="E34" s="823"/>
      <c r="F34" s="824" t="s">
        <v>6</v>
      </c>
      <c r="G34" s="825" t="s">
        <v>6</v>
      </c>
      <c r="H34" s="845" t="s">
        <v>6</v>
      </c>
      <c r="I34" s="825" t="s">
        <v>6</v>
      </c>
      <c r="J34" s="824" t="s">
        <v>6</v>
      </c>
      <c r="K34" s="825" t="s">
        <v>6</v>
      </c>
      <c r="L34" s="1091" t="s">
        <v>6</v>
      </c>
      <c r="M34" s="1092"/>
      <c r="N34" s="824" t="s">
        <v>6</v>
      </c>
      <c r="O34" s="826" t="s">
        <v>6</v>
      </c>
    </row>
    <row r="35" spans="3:15" ht="15" customHeight="1">
      <c r="C35" s="216" t="s">
        <v>1275</v>
      </c>
      <c r="D35" s="819" t="s">
        <v>6</v>
      </c>
      <c r="E35" s="818"/>
      <c r="F35" s="819" t="s">
        <v>6</v>
      </c>
      <c r="G35" s="820" t="s">
        <v>6</v>
      </c>
      <c r="H35" s="844" t="s">
        <v>6</v>
      </c>
      <c r="I35" s="820" t="s">
        <v>6</v>
      </c>
      <c r="J35" s="819" t="s">
        <v>6</v>
      </c>
      <c r="K35" s="832" t="s">
        <v>5</v>
      </c>
      <c r="L35" s="1097" t="s">
        <v>529</v>
      </c>
      <c r="M35" s="1098"/>
      <c r="N35" s="819" t="s">
        <v>6</v>
      </c>
      <c r="O35" s="821" t="s">
        <v>6</v>
      </c>
    </row>
    <row r="36" spans="3:15" ht="15.75" customHeight="1">
      <c r="C36" s="217" t="s">
        <v>1276</v>
      </c>
      <c r="D36" s="824" t="s">
        <v>6</v>
      </c>
      <c r="E36" s="823"/>
      <c r="F36" s="824" t="s">
        <v>6</v>
      </c>
      <c r="G36" s="825" t="s">
        <v>6</v>
      </c>
      <c r="H36" s="845" t="s">
        <v>6</v>
      </c>
      <c r="I36" s="825" t="s">
        <v>6</v>
      </c>
      <c r="J36" s="824" t="s">
        <v>6</v>
      </c>
      <c r="K36" s="833" t="s">
        <v>5</v>
      </c>
      <c r="L36" s="1080" t="s">
        <v>529</v>
      </c>
      <c r="M36" s="1081"/>
      <c r="N36" s="824" t="s">
        <v>6</v>
      </c>
      <c r="O36" s="826" t="s">
        <v>6</v>
      </c>
    </row>
    <row r="37" spans="3:15">
      <c r="C37" s="217" t="s">
        <v>1277</v>
      </c>
      <c r="D37" s="824" t="s">
        <v>6</v>
      </c>
      <c r="E37" s="823"/>
      <c r="F37" s="824" t="s">
        <v>6</v>
      </c>
      <c r="G37" s="825" t="s">
        <v>6</v>
      </c>
      <c r="H37" s="845" t="s">
        <v>6</v>
      </c>
      <c r="I37" s="825" t="s">
        <v>6</v>
      </c>
      <c r="J37" s="824" t="s">
        <v>6</v>
      </c>
      <c r="K37" s="833" t="s">
        <v>5</v>
      </c>
      <c r="L37" s="1080" t="s">
        <v>529</v>
      </c>
      <c r="M37" s="1081"/>
      <c r="N37" s="824" t="s">
        <v>6</v>
      </c>
      <c r="O37" s="826" t="s">
        <v>6</v>
      </c>
    </row>
    <row r="38" spans="3:15" ht="16.350000000000001" customHeight="1">
      <c r="C38" s="217" t="s">
        <v>1278</v>
      </c>
      <c r="D38" s="824" t="s">
        <v>6</v>
      </c>
      <c r="E38" s="823"/>
      <c r="F38" s="824" t="s">
        <v>6</v>
      </c>
      <c r="G38" s="825" t="s">
        <v>6</v>
      </c>
      <c r="H38" s="845" t="s">
        <v>6</v>
      </c>
      <c r="I38" s="825" t="s">
        <v>6</v>
      </c>
      <c r="J38" s="824" t="s">
        <v>6</v>
      </c>
      <c r="K38" s="833" t="s">
        <v>5</v>
      </c>
      <c r="L38" s="1080" t="s">
        <v>529</v>
      </c>
      <c r="M38" s="1081"/>
      <c r="N38" s="824" t="s">
        <v>6</v>
      </c>
      <c r="O38" s="826" t="s">
        <v>6</v>
      </c>
    </row>
    <row r="39" spans="3:15">
      <c r="C39" s="218" t="s">
        <v>1279</v>
      </c>
      <c r="D39" s="829" t="s">
        <v>6</v>
      </c>
      <c r="E39" s="828"/>
      <c r="F39" s="829" t="s">
        <v>6</v>
      </c>
      <c r="G39" s="830" t="s">
        <v>6</v>
      </c>
      <c r="H39" s="846" t="s">
        <v>6</v>
      </c>
      <c r="I39" s="830" t="s">
        <v>6</v>
      </c>
      <c r="J39" s="829" t="s">
        <v>6</v>
      </c>
      <c r="K39" s="834" t="s">
        <v>5</v>
      </c>
      <c r="L39" s="1082" t="s">
        <v>529</v>
      </c>
      <c r="M39" s="1083"/>
      <c r="N39" s="829" t="s">
        <v>6</v>
      </c>
      <c r="O39" s="831" t="s">
        <v>6</v>
      </c>
    </row>
    <row r="40" spans="3:15" s="133" customFormat="1">
      <c r="K40" s="134"/>
    </row>
    <row r="41" spans="3:15" ht="23.25">
      <c r="C41" s="148" t="s">
        <v>464</v>
      </c>
      <c r="D41" s="149"/>
      <c r="E41" s="149"/>
      <c r="F41" s="149"/>
      <c r="G41" s="149"/>
      <c r="H41" s="149"/>
      <c r="I41" s="149"/>
      <c r="J41" s="149"/>
      <c r="K41" s="149"/>
      <c r="L41" s="149"/>
      <c r="M41" s="149"/>
      <c r="N41" s="149"/>
      <c r="O41" s="150"/>
    </row>
    <row r="42" spans="3:15" ht="15" customHeight="1">
      <c r="C42" s="1065" t="s">
        <v>745</v>
      </c>
      <c r="D42" s="1066"/>
      <c r="E42" s="1066"/>
      <c r="F42" s="1066"/>
      <c r="G42" s="1066"/>
      <c r="H42" s="1066"/>
      <c r="I42" s="1066"/>
      <c r="J42" s="1066"/>
      <c r="K42" s="1066"/>
      <c r="L42" s="1066"/>
      <c r="M42" s="1066"/>
      <c r="N42" s="1066"/>
      <c r="O42" s="1067"/>
    </row>
    <row r="43" spans="3:15">
      <c r="C43" s="1068"/>
      <c r="D43" s="1069"/>
      <c r="E43" s="1069"/>
      <c r="F43" s="1069"/>
      <c r="G43" s="1069"/>
      <c r="H43" s="1069"/>
      <c r="I43" s="1069"/>
      <c r="J43" s="1069"/>
      <c r="K43" s="1069"/>
      <c r="L43" s="1069"/>
      <c r="M43" s="1069"/>
      <c r="N43" s="1069"/>
      <c r="O43" s="1070"/>
    </row>
    <row r="44" spans="3:15">
      <c r="C44" s="1068"/>
      <c r="D44" s="1069"/>
      <c r="E44" s="1069"/>
      <c r="F44" s="1069"/>
      <c r="G44" s="1069"/>
      <c r="H44" s="1069"/>
      <c r="I44" s="1069"/>
      <c r="J44" s="1069"/>
      <c r="K44" s="1069"/>
      <c r="L44" s="1069"/>
      <c r="M44" s="1069"/>
      <c r="N44" s="1069"/>
      <c r="O44" s="1070"/>
    </row>
    <row r="45" spans="3:15">
      <c r="C45" s="1068"/>
      <c r="D45" s="1069"/>
      <c r="E45" s="1069"/>
      <c r="F45" s="1069"/>
      <c r="G45" s="1069"/>
      <c r="H45" s="1069"/>
      <c r="I45" s="1069"/>
      <c r="J45" s="1069"/>
      <c r="K45" s="1069"/>
      <c r="L45" s="1069"/>
      <c r="M45" s="1069"/>
      <c r="N45" s="1069"/>
      <c r="O45" s="1070"/>
    </row>
    <row r="46" spans="3:15">
      <c r="C46" s="1068"/>
      <c r="D46" s="1069"/>
      <c r="E46" s="1069"/>
      <c r="F46" s="1069"/>
      <c r="G46" s="1069"/>
      <c r="H46" s="1069"/>
      <c r="I46" s="1069"/>
      <c r="J46" s="1069"/>
      <c r="K46" s="1069"/>
      <c r="L46" s="1069"/>
      <c r="M46" s="1069"/>
      <c r="N46" s="1069"/>
      <c r="O46" s="1070"/>
    </row>
    <row r="47" spans="3:15">
      <c r="C47" s="1068"/>
      <c r="D47" s="1069"/>
      <c r="E47" s="1069"/>
      <c r="F47" s="1069"/>
      <c r="G47" s="1069"/>
      <c r="H47" s="1069"/>
      <c r="I47" s="1069"/>
      <c r="J47" s="1069"/>
      <c r="K47" s="1069"/>
      <c r="L47" s="1069"/>
      <c r="M47" s="1069"/>
      <c r="N47" s="1069"/>
      <c r="O47" s="1070"/>
    </row>
    <row r="48" spans="3:15">
      <c r="C48" s="1068"/>
      <c r="D48" s="1069"/>
      <c r="E48" s="1069"/>
      <c r="F48" s="1069"/>
      <c r="G48" s="1069"/>
      <c r="H48" s="1069"/>
      <c r="I48" s="1069"/>
      <c r="J48" s="1069"/>
      <c r="K48" s="1069"/>
      <c r="L48" s="1069"/>
      <c r="M48" s="1069"/>
      <c r="N48" s="1069"/>
      <c r="O48" s="1070"/>
    </row>
    <row r="49" spans="3:15">
      <c r="C49" s="1071"/>
      <c r="D49" s="1072"/>
      <c r="E49" s="1072"/>
      <c r="F49" s="1072"/>
      <c r="G49" s="1072"/>
      <c r="H49" s="1072"/>
      <c r="I49" s="1072"/>
      <c r="J49" s="1072"/>
      <c r="K49" s="1072"/>
      <c r="L49" s="1072"/>
      <c r="M49" s="1072"/>
      <c r="N49" s="1072"/>
      <c r="O49" s="1073"/>
    </row>
    <row r="50" spans="3:15" s="133" customFormat="1"/>
    <row r="51" spans="3:15" ht="18.75">
      <c r="C51" s="212" t="s">
        <v>227</v>
      </c>
      <c r="D51" s="213"/>
      <c r="E51" s="213"/>
      <c r="F51" s="213"/>
      <c r="G51" s="213"/>
      <c r="H51" s="213"/>
      <c r="I51" s="213"/>
      <c r="J51" s="213"/>
      <c r="K51" s="213"/>
      <c r="L51" s="213"/>
      <c r="M51" s="213"/>
      <c r="N51" s="213"/>
      <c r="O51" s="214"/>
    </row>
    <row r="52" spans="3:15" ht="15" customHeight="1">
      <c r="C52" s="1065" t="s">
        <v>1086</v>
      </c>
      <c r="D52" s="1066"/>
      <c r="E52" s="1066"/>
      <c r="F52" s="1066"/>
      <c r="G52" s="1066"/>
      <c r="H52" s="1066"/>
      <c r="I52" s="1066"/>
      <c r="J52" s="1066"/>
      <c r="K52" s="1066"/>
      <c r="L52" s="1066"/>
      <c r="M52" s="1066"/>
      <c r="N52" s="1066"/>
      <c r="O52" s="1067"/>
    </row>
    <row r="53" spans="3:15">
      <c r="C53" s="1068"/>
      <c r="D53" s="1069"/>
      <c r="E53" s="1069"/>
      <c r="F53" s="1069"/>
      <c r="G53" s="1069"/>
      <c r="H53" s="1069"/>
      <c r="I53" s="1069"/>
      <c r="J53" s="1069"/>
      <c r="K53" s="1069"/>
      <c r="L53" s="1069"/>
      <c r="M53" s="1069"/>
      <c r="N53" s="1069"/>
      <c r="O53" s="1070"/>
    </row>
    <row r="54" spans="3:15">
      <c r="C54" s="1068"/>
      <c r="D54" s="1069"/>
      <c r="E54" s="1069"/>
      <c r="F54" s="1069"/>
      <c r="G54" s="1069"/>
      <c r="H54" s="1069"/>
      <c r="I54" s="1069"/>
      <c r="J54" s="1069"/>
      <c r="K54" s="1069"/>
      <c r="L54" s="1069"/>
      <c r="M54" s="1069"/>
      <c r="N54" s="1069"/>
      <c r="O54" s="1070"/>
    </row>
    <row r="55" spans="3:15">
      <c r="C55" s="1068"/>
      <c r="D55" s="1069"/>
      <c r="E55" s="1069"/>
      <c r="F55" s="1069"/>
      <c r="G55" s="1069"/>
      <c r="H55" s="1069"/>
      <c r="I55" s="1069"/>
      <c r="J55" s="1069"/>
      <c r="K55" s="1069"/>
      <c r="L55" s="1069"/>
      <c r="M55" s="1069"/>
      <c r="N55" s="1069"/>
      <c r="O55" s="1070"/>
    </row>
    <row r="56" spans="3:15">
      <c r="C56" s="1068"/>
      <c r="D56" s="1069"/>
      <c r="E56" s="1069"/>
      <c r="F56" s="1069"/>
      <c r="G56" s="1069"/>
      <c r="H56" s="1069"/>
      <c r="I56" s="1069"/>
      <c r="J56" s="1069"/>
      <c r="K56" s="1069"/>
      <c r="L56" s="1069"/>
      <c r="M56" s="1069"/>
      <c r="N56" s="1069"/>
      <c r="O56" s="1070"/>
    </row>
    <row r="57" spans="3:15">
      <c r="C57" s="1068"/>
      <c r="D57" s="1069"/>
      <c r="E57" s="1069"/>
      <c r="F57" s="1069"/>
      <c r="G57" s="1069"/>
      <c r="H57" s="1069"/>
      <c r="I57" s="1069"/>
      <c r="J57" s="1069"/>
      <c r="K57" s="1069"/>
      <c r="L57" s="1069"/>
      <c r="M57" s="1069"/>
      <c r="N57" s="1069"/>
      <c r="O57" s="1070"/>
    </row>
    <row r="58" spans="3:15">
      <c r="C58" s="1068"/>
      <c r="D58" s="1069"/>
      <c r="E58" s="1069"/>
      <c r="F58" s="1069"/>
      <c r="G58" s="1069"/>
      <c r="H58" s="1069"/>
      <c r="I58" s="1069"/>
      <c r="J58" s="1069"/>
      <c r="K58" s="1069"/>
      <c r="L58" s="1069"/>
      <c r="M58" s="1069"/>
      <c r="N58" s="1069"/>
      <c r="O58" s="1070"/>
    </row>
    <row r="59" spans="3:15">
      <c r="C59" s="1068"/>
      <c r="D59" s="1069"/>
      <c r="E59" s="1069"/>
      <c r="F59" s="1069"/>
      <c r="G59" s="1069"/>
      <c r="H59" s="1069"/>
      <c r="I59" s="1069"/>
      <c r="J59" s="1069"/>
      <c r="K59" s="1069"/>
      <c r="L59" s="1069"/>
      <c r="M59" s="1069"/>
      <c r="N59" s="1069"/>
      <c r="O59" s="1070"/>
    </row>
    <row r="60" spans="3:15">
      <c r="C60" s="1068"/>
      <c r="D60" s="1069"/>
      <c r="E60" s="1069"/>
      <c r="F60" s="1069"/>
      <c r="G60" s="1069"/>
      <c r="H60" s="1069"/>
      <c r="I60" s="1069"/>
      <c r="J60" s="1069"/>
      <c r="K60" s="1069"/>
      <c r="L60" s="1069"/>
      <c r="M60" s="1069"/>
      <c r="N60" s="1069"/>
      <c r="O60" s="1070"/>
    </row>
    <row r="61" spans="3:15">
      <c r="C61" s="1071"/>
      <c r="D61" s="1072"/>
      <c r="E61" s="1072"/>
      <c r="F61" s="1072"/>
      <c r="G61" s="1072"/>
      <c r="H61" s="1072"/>
      <c r="I61" s="1072"/>
      <c r="J61" s="1072"/>
      <c r="K61" s="1072"/>
      <c r="L61" s="1072"/>
      <c r="M61" s="1072"/>
      <c r="N61" s="1072"/>
      <c r="O61" s="1073"/>
    </row>
    <row r="62" spans="3:15" s="133" customFormat="1"/>
    <row r="63" spans="3:15" ht="22.5" customHeight="1">
      <c r="C63" s="1074" t="s">
        <v>1109</v>
      </c>
      <c r="D63" s="1075"/>
      <c r="E63" s="1075"/>
      <c r="F63" s="1075"/>
      <c r="G63" s="1075"/>
      <c r="H63" s="1075"/>
      <c r="I63" s="1075"/>
      <c r="J63" s="1075"/>
      <c r="K63" s="1075"/>
      <c r="L63" s="1075"/>
      <c r="M63" s="1075"/>
      <c r="N63" s="1075"/>
      <c r="O63" s="1076"/>
    </row>
    <row r="64" spans="3:15" ht="37.5" customHeight="1">
      <c r="C64" s="1077" t="s">
        <v>1115</v>
      </c>
      <c r="D64" s="1078"/>
      <c r="E64" s="1078"/>
      <c r="F64" s="1078"/>
      <c r="G64" s="1078"/>
      <c r="H64" s="1078"/>
      <c r="I64" s="1078"/>
      <c r="J64" s="1078"/>
      <c r="K64" s="1078"/>
      <c r="L64" s="1078"/>
      <c r="M64" s="1078"/>
      <c r="N64" s="1078"/>
      <c r="O64" s="1079"/>
    </row>
    <row r="65" spans="3:15" ht="67.5" customHeight="1">
      <c r="C65" s="1077" t="s">
        <v>1116</v>
      </c>
      <c r="D65" s="1086"/>
      <c r="E65" s="1086"/>
      <c r="F65" s="1086"/>
      <c r="G65" s="1086"/>
      <c r="H65" s="1086"/>
      <c r="I65" s="1086"/>
      <c r="J65" s="1086"/>
      <c r="K65" s="1086"/>
      <c r="L65" s="1086"/>
      <c r="M65" s="1086"/>
      <c r="N65" s="1086"/>
      <c r="O65" s="1087"/>
    </row>
    <row r="66" spans="3:15" ht="22.5" customHeight="1">
      <c r="C66" s="1026" t="s">
        <v>1148</v>
      </c>
      <c r="D66" s="1027"/>
      <c r="E66" s="1027"/>
      <c r="F66" s="1027"/>
      <c r="G66" s="1027"/>
      <c r="H66" s="1027"/>
      <c r="I66" s="1027"/>
      <c r="J66" s="1027"/>
      <c r="K66" s="1027"/>
      <c r="L66" s="1027"/>
      <c r="M66" s="1027"/>
      <c r="N66" s="1027"/>
      <c r="O66" s="1028"/>
    </row>
    <row r="67" spans="3:15" ht="22.5" customHeight="1">
      <c r="C67" s="1026" t="s">
        <v>1111</v>
      </c>
      <c r="D67" s="1027"/>
      <c r="E67" s="1027"/>
      <c r="F67" s="1027"/>
      <c r="G67" s="1027"/>
      <c r="H67" s="1027"/>
      <c r="I67" s="1027"/>
      <c r="J67" s="1027"/>
      <c r="K67" s="1027"/>
      <c r="L67" s="1027"/>
      <c r="M67" s="1027"/>
      <c r="N67" s="1027"/>
      <c r="O67" s="1028"/>
    </row>
    <row r="68" spans="3:15" ht="22.5" customHeight="1">
      <c r="C68" s="210" t="s">
        <v>1112</v>
      </c>
      <c r="D68" s="79"/>
      <c r="E68" s="79"/>
      <c r="F68" s="79"/>
      <c r="G68" s="79"/>
      <c r="H68" s="79"/>
      <c r="I68" s="79"/>
      <c r="J68" s="79"/>
      <c r="K68" s="79"/>
      <c r="L68" s="79"/>
      <c r="M68" s="79"/>
      <c r="N68" s="79"/>
      <c r="O68" s="211"/>
    </row>
    <row r="69" spans="3:15" ht="37.5" customHeight="1">
      <c r="C69" s="1062" t="s">
        <v>1113</v>
      </c>
      <c r="D69" s="1063"/>
      <c r="E69" s="1063"/>
      <c r="F69" s="1063"/>
      <c r="G69" s="1063"/>
      <c r="H69" s="1063"/>
      <c r="I69" s="1063"/>
      <c r="J69" s="1063"/>
      <c r="K69" s="1063"/>
      <c r="L69" s="1063"/>
      <c r="M69" s="1063"/>
      <c r="N69" s="1063"/>
      <c r="O69" s="1064"/>
    </row>
    <row r="70" spans="3:15" s="133" customFormat="1"/>
    <row r="71" spans="3:15" hidden="1">
      <c r="E71" s="5" t="s">
        <v>78</v>
      </c>
      <c r="N71" s="5"/>
    </row>
    <row r="72" spans="3:15" ht="23.25">
      <c r="C72" s="196" t="s">
        <v>465</v>
      </c>
      <c r="D72" s="197"/>
      <c r="E72" s="197"/>
      <c r="F72" s="197"/>
      <c r="G72" s="197"/>
      <c r="H72" s="197"/>
      <c r="I72" s="197"/>
      <c r="J72" s="197"/>
      <c r="K72" s="197"/>
      <c r="L72" s="197"/>
      <c r="M72" s="197"/>
      <c r="N72" s="197"/>
      <c r="O72" s="198"/>
    </row>
    <row r="73" spans="3:15" ht="63">
      <c r="C73" s="191" t="s">
        <v>238</v>
      </c>
      <c r="D73" s="200" t="s">
        <v>237</v>
      </c>
      <c r="E73" s="201"/>
      <c r="F73" s="194" t="s">
        <v>270</v>
      </c>
      <c r="G73" s="168" t="s">
        <v>653</v>
      </c>
      <c r="H73" s="194" t="s">
        <v>468</v>
      </c>
      <c r="I73" s="168" t="s">
        <v>230</v>
      </c>
      <c r="J73" s="194" t="s">
        <v>462</v>
      </c>
      <c r="K73" s="168" t="s">
        <v>654</v>
      </c>
      <c r="L73" s="194" t="s">
        <v>467</v>
      </c>
      <c r="M73" s="168" t="s">
        <v>626</v>
      </c>
      <c r="N73" s="194" t="s">
        <v>466</v>
      </c>
      <c r="O73" s="169" t="s">
        <v>27</v>
      </c>
    </row>
    <row r="74" spans="3:15">
      <c r="C74" s="192" t="s">
        <v>1239</v>
      </c>
      <c r="D74" s="265" t="str" cm="1">
        <f t="array" aca="1" ref="D74" ca="1">_xlfn.SWITCH(INDIRECT(_xlfn.CONCAT($T$3,E74)),"-","-",0,"-",INDIRECT(_xlfn.CONCAT($T$3,E74)))</f>
        <v>-</v>
      </c>
      <c r="E74" s="203" t="s">
        <v>1229</v>
      </c>
      <c r="F74" s="819" t="s">
        <v>6</v>
      </c>
      <c r="G74" s="817" t="s">
        <v>6</v>
      </c>
      <c r="H74" s="819" t="s">
        <v>6</v>
      </c>
      <c r="I74" s="836" t="s">
        <v>6</v>
      </c>
      <c r="J74" s="835" t="s">
        <v>6</v>
      </c>
      <c r="K74" s="847" t="s">
        <v>6</v>
      </c>
      <c r="L74" s="819" t="s">
        <v>6</v>
      </c>
      <c r="M74" s="836" t="s">
        <v>6</v>
      </c>
      <c r="N74" s="819" t="s">
        <v>6</v>
      </c>
      <c r="O74" s="821" t="s">
        <v>6</v>
      </c>
    </row>
    <row r="75" spans="3:15">
      <c r="C75" s="37" t="s">
        <v>1240</v>
      </c>
      <c r="D75" s="207" t="str" cm="1">
        <f t="array" aca="1" ref="D75" ca="1">_xlfn.SWITCH(INDIRECT(_xlfn.CONCAT($T$3,E75)),"-","-",0,"-",INDIRECT(_xlfn.CONCAT($T$3,E75)))</f>
        <v>-</v>
      </c>
      <c r="E75" s="205" t="s">
        <v>1230</v>
      </c>
      <c r="F75" s="824" t="s">
        <v>6</v>
      </c>
      <c r="G75" s="822" t="s">
        <v>6</v>
      </c>
      <c r="H75" s="824" t="s">
        <v>6</v>
      </c>
      <c r="I75" s="839" t="s">
        <v>6</v>
      </c>
      <c r="J75" s="838" t="s">
        <v>6</v>
      </c>
      <c r="K75" s="848" t="s">
        <v>6</v>
      </c>
      <c r="L75" s="824" t="s">
        <v>6</v>
      </c>
      <c r="M75" s="839" t="s">
        <v>6</v>
      </c>
      <c r="N75" s="824" t="s">
        <v>6</v>
      </c>
      <c r="O75" s="826" t="s">
        <v>6</v>
      </c>
    </row>
    <row r="76" spans="3:15">
      <c r="C76" s="37" t="s">
        <v>1241</v>
      </c>
      <c r="D76" s="207" t="str" cm="1">
        <f t="array" aca="1" ref="D76" ca="1">_xlfn.SWITCH(INDIRECT(_xlfn.CONCAT($T$3,E76)),"-","-",0,"-",INDIRECT(_xlfn.CONCAT($T$3,E76)))</f>
        <v>-</v>
      </c>
      <c r="E76" s="205" t="s">
        <v>1231</v>
      </c>
      <c r="F76" s="824" t="s">
        <v>6</v>
      </c>
      <c r="G76" s="822" t="s">
        <v>6</v>
      </c>
      <c r="H76" s="824" t="s">
        <v>6</v>
      </c>
      <c r="I76" s="839" t="s">
        <v>6</v>
      </c>
      <c r="J76" s="838" t="s">
        <v>6</v>
      </c>
      <c r="K76" s="848" t="s">
        <v>6</v>
      </c>
      <c r="L76" s="824" t="s">
        <v>6</v>
      </c>
      <c r="M76" s="839" t="s">
        <v>6</v>
      </c>
      <c r="N76" s="824" t="s">
        <v>6</v>
      </c>
      <c r="O76" s="826" t="s">
        <v>6</v>
      </c>
    </row>
    <row r="77" spans="3:15">
      <c r="C77" s="37" t="s">
        <v>1242</v>
      </c>
      <c r="D77" s="207" t="str" cm="1">
        <f t="array" aca="1" ref="D77" ca="1">_xlfn.SWITCH(INDIRECT(_xlfn.CONCAT($T$3,E77)),"-","-",0,"-",INDIRECT(_xlfn.CONCAT($T$3,E77)))</f>
        <v>-</v>
      </c>
      <c r="E77" s="205" t="s">
        <v>1232</v>
      </c>
      <c r="F77" s="824" t="s">
        <v>6</v>
      </c>
      <c r="G77" s="822" t="s">
        <v>6</v>
      </c>
      <c r="H77" s="824" t="s">
        <v>6</v>
      </c>
      <c r="I77" s="839" t="s">
        <v>6</v>
      </c>
      <c r="J77" s="838" t="s">
        <v>6</v>
      </c>
      <c r="K77" s="848" t="s">
        <v>6</v>
      </c>
      <c r="L77" s="824" t="s">
        <v>6</v>
      </c>
      <c r="M77" s="839" t="s">
        <v>6</v>
      </c>
      <c r="N77" s="824" t="s">
        <v>6</v>
      </c>
      <c r="O77" s="826" t="s">
        <v>6</v>
      </c>
    </row>
    <row r="78" spans="3:15">
      <c r="C78" s="37" t="s">
        <v>1243</v>
      </c>
      <c r="D78" s="207" t="str" cm="1">
        <f t="array" aca="1" ref="D78" ca="1">_xlfn.SWITCH(INDIRECT(_xlfn.CONCAT($T$3,E78)),"-","-",0,"-",INDIRECT(_xlfn.CONCAT($T$3,E78)))</f>
        <v>-</v>
      </c>
      <c r="E78" s="205" t="s">
        <v>1233</v>
      </c>
      <c r="F78" s="824" t="s">
        <v>6</v>
      </c>
      <c r="G78" s="822" t="s">
        <v>6</v>
      </c>
      <c r="H78" s="824" t="s">
        <v>6</v>
      </c>
      <c r="I78" s="839" t="s">
        <v>6</v>
      </c>
      <c r="J78" s="838" t="s">
        <v>6</v>
      </c>
      <c r="K78" s="848" t="s">
        <v>6</v>
      </c>
      <c r="L78" s="824" t="s">
        <v>6</v>
      </c>
      <c r="M78" s="839" t="s">
        <v>6</v>
      </c>
      <c r="N78" s="824" t="s">
        <v>6</v>
      </c>
      <c r="O78" s="826" t="s">
        <v>6</v>
      </c>
    </row>
    <row r="79" spans="3:15">
      <c r="C79" s="37" t="s">
        <v>1244</v>
      </c>
      <c r="D79" s="207" t="str" cm="1">
        <f t="array" aca="1" ref="D79" ca="1">_xlfn.SWITCH(INDIRECT(_xlfn.CONCAT($T$3,E79)),"-","-",0,"-",INDIRECT(_xlfn.CONCAT($T$3,E79)))</f>
        <v>-</v>
      </c>
      <c r="E79" s="205" t="s">
        <v>1234</v>
      </c>
      <c r="F79" s="824" t="s">
        <v>6</v>
      </c>
      <c r="G79" s="822" t="s">
        <v>6</v>
      </c>
      <c r="H79" s="824" t="s">
        <v>6</v>
      </c>
      <c r="I79" s="839" t="s">
        <v>6</v>
      </c>
      <c r="J79" s="838" t="s">
        <v>6</v>
      </c>
      <c r="K79" s="848" t="s">
        <v>6</v>
      </c>
      <c r="L79" s="824" t="s">
        <v>6</v>
      </c>
      <c r="M79" s="839" t="s">
        <v>6</v>
      </c>
      <c r="N79" s="824" t="s">
        <v>6</v>
      </c>
      <c r="O79" s="826" t="s">
        <v>6</v>
      </c>
    </row>
    <row r="80" spans="3:15">
      <c r="C80" s="37" t="s">
        <v>1245</v>
      </c>
      <c r="D80" s="207" t="str" cm="1">
        <f t="array" aca="1" ref="D80" ca="1">_xlfn.SWITCH(INDIRECT(_xlfn.CONCAT($T$3,E80)),"-","-",0,"-",INDIRECT(_xlfn.CONCAT($T$3,E80)))</f>
        <v>-</v>
      </c>
      <c r="E80" s="205" t="s">
        <v>1235</v>
      </c>
      <c r="F80" s="824" t="s">
        <v>6</v>
      </c>
      <c r="G80" s="822" t="s">
        <v>6</v>
      </c>
      <c r="H80" s="824" t="s">
        <v>6</v>
      </c>
      <c r="I80" s="839" t="s">
        <v>6</v>
      </c>
      <c r="J80" s="838" t="s">
        <v>6</v>
      </c>
      <c r="K80" s="848" t="s">
        <v>6</v>
      </c>
      <c r="L80" s="824" t="s">
        <v>6</v>
      </c>
      <c r="M80" s="839" t="s">
        <v>6</v>
      </c>
      <c r="N80" s="824" t="s">
        <v>6</v>
      </c>
      <c r="O80" s="826" t="s">
        <v>6</v>
      </c>
    </row>
    <row r="81" spans="3:15">
      <c r="C81" s="37" t="s">
        <v>1246</v>
      </c>
      <c r="D81" s="207" t="str" cm="1">
        <f t="array" aca="1" ref="D81" ca="1">_xlfn.SWITCH(INDIRECT(_xlfn.CONCAT($T$3,E81)),"-","-",0,"-",INDIRECT(_xlfn.CONCAT($T$3,E81)))</f>
        <v>-</v>
      </c>
      <c r="E81" s="205" t="s">
        <v>1236</v>
      </c>
      <c r="F81" s="824" t="s">
        <v>6</v>
      </c>
      <c r="G81" s="822" t="s">
        <v>6</v>
      </c>
      <c r="H81" s="824" t="s">
        <v>6</v>
      </c>
      <c r="I81" s="839" t="s">
        <v>6</v>
      </c>
      <c r="J81" s="838" t="s">
        <v>6</v>
      </c>
      <c r="K81" s="848" t="s">
        <v>6</v>
      </c>
      <c r="L81" s="824" t="s">
        <v>6</v>
      </c>
      <c r="M81" s="839" t="s">
        <v>6</v>
      </c>
      <c r="N81" s="824" t="s">
        <v>6</v>
      </c>
      <c r="O81" s="826" t="s">
        <v>6</v>
      </c>
    </row>
    <row r="82" spans="3:15">
      <c r="C82" s="37" t="s">
        <v>1247</v>
      </c>
      <c r="D82" s="207" t="str" cm="1">
        <f t="array" aca="1" ref="D82" ca="1">_xlfn.SWITCH(INDIRECT(_xlfn.CONCAT($T$3,E82)),"-","-",0,"-",INDIRECT(_xlfn.CONCAT($T$3,E82)))</f>
        <v>-</v>
      </c>
      <c r="E82" s="205" t="s">
        <v>1237</v>
      </c>
      <c r="F82" s="824" t="s">
        <v>6</v>
      </c>
      <c r="G82" s="822" t="s">
        <v>6</v>
      </c>
      <c r="H82" s="824" t="s">
        <v>6</v>
      </c>
      <c r="I82" s="839" t="s">
        <v>6</v>
      </c>
      <c r="J82" s="838" t="s">
        <v>6</v>
      </c>
      <c r="K82" s="848" t="s">
        <v>6</v>
      </c>
      <c r="L82" s="824" t="s">
        <v>6</v>
      </c>
      <c r="M82" s="839" t="s">
        <v>6</v>
      </c>
      <c r="N82" s="824" t="s">
        <v>6</v>
      </c>
      <c r="O82" s="826" t="s">
        <v>6</v>
      </c>
    </row>
    <row r="83" spans="3:15">
      <c r="C83" s="37" t="s">
        <v>1248</v>
      </c>
      <c r="D83" s="207" t="str" cm="1">
        <f t="array" aca="1" ref="D83" ca="1">_xlfn.SWITCH(INDIRECT(_xlfn.CONCAT($T$3,E83)),"-","-",0,"-",INDIRECT(_xlfn.CONCAT($T$3,E83)))</f>
        <v>-</v>
      </c>
      <c r="E83" s="205" t="s">
        <v>1238</v>
      </c>
      <c r="F83" s="824" t="s">
        <v>6</v>
      </c>
      <c r="G83" s="822" t="s">
        <v>6</v>
      </c>
      <c r="H83" s="824" t="s">
        <v>6</v>
      </c>
      <c r="I83" s="839" t="s">
        <v>6</v>
      </c>
      <c r="J83" s="838" t="s">
        <v>6</v>
      </c>
      <c r="K83" s="848" t="s">
        <v>6</v>
      </c>
      <c r="L83" s="824" t="s">
        <v>6</v>
      </c>
      <c r="M83" s="839" t="s">
        <v>6</v>
      </c>
      <c r="N83" s="824" t="s">
        <v>6</v>
      </c>
      <c r="O83" s="826" t="s">
        <v>6</v>
      </c>
    </row>
    <row r="84" spans="3:15">
      <c r="C84" s="192" t="s">
        <v>1249</v>
      </c>
      <c r="D84" s="781" t="s">
        <v>6</v>
      </c>
      <c r="E84" s="849"/>
      <c r="F84" s="819" t="s">
        <v>6</v>
      </c>
      <c r="G84" s="700" t="s">
        <v>529</v>
      </c>
      <c r="H84" s="701" t="s">
        <v>529</v>
      </c>
      <c r="I84" s="703" t="s">
        <v>73</v>
      </c>
      <c r="J84" s="835" t="s">
        <v>6</v>
      </c>
      <c r="K84" s="847" t="s">
        <v>6</v>
      </c>
      <c r="L84" s="819" t="s">
        <v>6</v>
      </c>
      <c r="M84" s="836" t="s">
        <v>6</v>
      </c>
      <c r="N84" s="819" t="s">
        <v>6</v>
      </c>
      <c r="O84" s="821" t="s">
        <v>6</v>
      </c>
    </row>
    <row r="85" spans="3:15">
      <c r="C85" s="37" t="s">
        <v>1250</v>
      </c>
      <c r="D85" s="776" t="s">
        <v>6</v>
      </c>
      <c r="E85" s="850"/>
      <c r="F85" s="824" t="s">
        <v>6</v>
      </c>
      <c r="G85" s="689" t="s">
        <v>529</v>
      </c>
      <c r="H85" s="690" t="s">
        <v>529</v>
      </c>
      <c r="I85" s="96" t="s">
        <v>73</v>
      </c>
      <c r="J85" s="838" t="s">
        <v>6</v>
      </c>
      <c r="K85" s="848" t="s">
        <v>6</v>
      </c>
      <c r="L85" s="824" t="s">
        <v>6</v>
      </c>
      <c r="M85" s="839" t="s">
        <v>6</v>
      </c>
      <c r="N85" s="824" t="s">
        <v>6</v>
      </c>
      <c r="O85" s="826" t="s">
        <v>6</v>
      </c>
    </row>
    <row r="86" spans="3:15">
      <c r="C86" s="37" t="s">
        <v>1251</v>
      </c>
      <c r="D86" s="776" t="s">
        <v>6</v>
      </c>
      <c r="E86" s="850"/>
      <c r="F86" s="824" t="s">
        <v>6</v>
      </c>
      <c r="G86" s="689" t="s">
        <v>529</v>
      </c>
      <c r="H86" s="690" t="s">
        <v>529</v>
      </c>
      <c r="I86" s="96" t="s">
        <v>73</v>
      </c>
      <c r="J86" s="838" t="s">
        <v>6</v>
      </c>
      <c r="K86" s="848" t="s">
        <v>6</v>
      </c>
      <c r="L86" s="824" t="s">
        <v>6</v>
      </c>
      <c r="M86" s="839" t="s">
        <v>6</v>
      </c>
      <c r="N86" s="824" t="s">
        <v>6</v>
      </c>
      <c r="O86" s="826" t="s">
        <v>6</v>
      </c>
    </row>
    <row r="87" spans="3:15">
      <c r="C87" s="37" t="s">
        <v>1252</v>
      </c>
      <c r="D87" s="776" t="s">
        <v>6</v>
      </c>
      <c r="E87" s="850"/>
      <c r="F87" s="824" t="s">
        <v>6</v>
      </c>
      <c r="G87" s="689" t="s">
        <v>529</v>
      </c>
      <c r="H87" s="690" t="s">
        <v>529</v>
      </c>
      <c r="I87" s="96" t="s">
        <v>73</v>
      </c>
      <c r="J87" s="838" t="s">
        <v>6</v>
      </c>
      <c r="K87" s="848" t="s">
        <v>6</v>
      </c>
      <c r="L87" s="824" t="s">
        <v>6</v>
      </c>
      <c r="M87" s="839" t="s">
        <v>6</v>
      </c>
      <c r="N87" s="824" t="s">
        <v>6</v>
      </c>
      <c r="O87" s="826" t="s">
        <v>6</v>
      </c>
    </row>
    <row r="88" spans="3:15">
      <c r="C88" s="37" t="s">
        <v>1253</v>
      </c>
      <c r="D88" s="776" t="s">
        <v>6</v>
      </c>
      <c r="E88" s="850"/>
      <c r="F88" s="824" t="s">
        <v>6</v>
      </c>
      <c r="G88" s="689" t="s">
        <v>529</v>
      </c>
      <c r="H88" s="690" t="s">
        <v>529</v>
      </c>
      <c r="I88" s="96" t="s">
        <v>73</v>
      </c>
      <c r="J88" s="838" t="s">
        <v>6</v>
      </c>
      <c r="K88" s="848" t="s">
        <v>6</v>
      </c>
      <c r="L88" s="824" t="s">
        <v>6</v>
      </c>
      <c r="M88" s="839" t="s">
        <v>6</v>
      </c>
      <c r="N88" s="824" t="s">
        <v>6</v>
      </c>
      <c r="O88" s="826" t="s">
        <v>6</v>
      </c>
    </row>
    <row r="89" spans="3:15">
      <c r="C89" s="192" t="s">
        <v>1254</v>
      </c>
      <c r="D89" s="781" t="s">
        <v>6</v>
      </c>
      <c r="E89" s="849"/>
      <c r="F89" s="819" t="s">
        <v>6</v>
      </c>
      <c r="G89" s="700" t="s">
        <v>529</v>
      </c>
      <c r="H89" s="701" t="s">
        <v>529</v>
      </c>
      <c r="I89" s="703" t="s">
        <v>73</v>
      </c>
      <c r="J89" s="702" t="s">
        <v>17</v>
      </c>
      <c r="K89" s="700" t="s">
        <v>529</v>
      </c>
      <c r="L89" s="701" t="s">
        <v>529</v>
      </c>
      <c r="M89" s="836" t="s">
        <v>6</v>
      </c>
      <c r="N89" s="819" t="s">
        <v>6</v>
      </c>
      <c r="O89" s="821" t="s">
        <v>6</v>
      </c>
    </row>
    <row r="90" spans="3:15">
      <c r="C90" s="37" t="s">
        <v>1255</v>
      </c>
      <c r="D90" s="776" t="s">
        <v>6</v>
      </c>
      <c r="E90" s="850"/>
      <c r="F90" s="824" t="s">
        <v>6</v>
      </c>
      <c r="G90" s="689" t="s">
        <v>529</v>
      </c>
      <c r="H90" s="690" t="s">
        <v>529</v>
      </c>
      <c r="I90" s="96" t="s">
        <v>73</v>
      </c>
      <c r="J90" s="208" t="s">
        <v>17</v>
      </c>
      <c r="K90" s="689" t="s">
        <v>529</v>
      </c>
      <c r="L90" s="690" t="s">
        <v>529</v>
      </c>
      <c r="M90" s="839" t="s">
        <v>6</v>
      </c>
      <c r="N90" s="824" t="s">
        <v>6</v>
      </c>
      <c r="O90" s="826" t="s">
        <v>6</v>
      </c>
    </row>
    <row r="91" spans="3:15">
      <c r="C91" s="37" t="s">
        <v>1256</v>
      </c>
      <c r="D91" s="776" t="s">
        <v>6</v>
      </c>
      <c r="E91" s="850"/>
      <c r="F91" s="824" t="s">
        <v>6</v>
      </c>
      <c r="G91" s="689" t="s">
        <v>529</v>
      </c>
      <c r="H91" s="690" t="s">
        <v>529</v>
      </c>
      <c r="I91" s="96" t="s">
        <v>73</v>
      </c>
      <c r="J91" s="208" t="s">
        <v>17</v>
      </c>
      <c r="K91" s="689" t="s">
        <v>529</v>
      </c>
      <c r="L91" s="690" t="s">
        <v>529</v>
      </c>
      <c r="M91" s="839" t="s">
        <v>6</v>
      </c>
      <c r="N91" s="824" t="s">
        <v>6</v>
      </c>
      <c r="O91" s="826" t="s">
        <v>6</v>
      </c>
    </row>
    <row r="92" spans="3:15">
      <c r="C92" s="37" t="s">
        <v>1257</v>
      </c>
      <c r="D92" s="776" t="s">
        <v>6</v>
      </c>
      <c r="E92" s="850"/>
      <c r="F92" s="824" t="s">
        <v>6</v>
      </c>
      <c r="G92" s="689" t="s">
        <v>529</v>
      </c>
      <c r="H92" s="690" t="s">
        <v>529</v>
      </c>
      <c r="I92" s="96" t="s">
        <v>73</v>
      </c>
      <c r="J92" s="208" t="s">
        <v>17</v>
      </c>
      <c r="K92" s="689" t="s">
        <v>529</v>
      </c>
      <c r="L92" s="690" t="s">
        <v>529</v>
      </c>
      <c r="M92" s="839" t="s">
        <v>6</v>
      </c>
      <c r="N92" s="824" t="s">
        <v>6</v>
      </c>
      <c r="O92" s="826" t="s">
        <v>6</v>
      </c>
    </row>
    <row r="93" spans="3:15">
      <c r="C93" s="37" t="s">
        <v>1258</v>
      </c>
      <c r="D93" s="776" t="s">
        <v>6</v>
      </c>
      <c r="E93" s="850"/>
      <c r="F93" s="824" t="s">
        <v>6</v>
      </c>
      <c r="G93" s="689" t="s">
        <v>529</v>
      </c>
      <c r="H93" s="690" t="s">
        <v>529</v>
      </c>
      <c r="I93" s="96" t="s">
        <v>73</v>
      </c>
      <c r="J93" s="208" t="s">
        <v>17</v>
      </c>
      <c r="K93" s="689" t="s">
        <v>529</v>
      </c>
      <c r="L93" s="690" t="s">
        <v>529</v>
      </c>
      <c r="M93" s="839" t="s">
        <v>6</v>
      </c>
      <c r="N93" s="824" t="s">
        <v>6</v>
      </c>
      <c r="O93" s="826" t="s">
        <v>6</v>
      </c>
    </row>
    <row r="94" spans="3:15">
      <c r="C94" s="192" t="s">
        <v>1259</v>
      </c>
      <c r="D94" s="781" t="s">
        <v>6</v>
      </c>
      <c r="E94" s="849"/>
      <c r="F94" s="819" t="s">
        <v>6</v>
      </c>
      <c r="G94" s="700" t="s">
        <v>529</v>
      </c>
      <c r="H94" s="701" t="s">
        <v>529</v>
      </c>
      <c r="I94" s="703" t="s">
        <v>73</v>
      </c>
      <c r="J94" s="702" t="s">
        <v>17</v>
      </c>
      <c r="K94" s="700" t="s">
        <v>529</v>
      </c>
      <c r="L94" s="701" t="s">
        <v>529</v>
      </c>
      <c r="M94" s="836" t="s">
        <v>6</v>
      </c>
      <c r="N94" s="819" t="s">
        <v>6</v>
      </c>
      <c r="O94" s="821" t="s">
        <v>6</v>
      </c>
    </row>
    <row r="95" spans="3:15">
      <c r="C95" s="37" t="s">
        <v>1260</v>
      </c>
      <c r="D95" s="776" t="s">
        <v>6</v>
      </c>
      <c r="E95" s="850"/>
      <c r="F95" s="824" t="s">
        <v>6</v>
      </c>
      <c r="G95" s="689" t="s">
        <v>529</v>
      </c>
      <c r="H95" s="690" t="s">
        <v>529</v>
      </c>
      <c r="I95" s="96" t="s">
        <v>73</v>
      </c>
      <c r="J95" s="208" t="s">
        <v>17</v>
      </c>
      <c r="K95" s="689" t="s">
        <v>529</v>
      </c>
      <c r="L95" s="690" t="s">
        <v>529</v>
      </c>
      <c r="M95" s="839" t="s">
        <v>6</v>
      </c>
      <c r="N95" s="824" t="s">
        <v>6</v>
      </c>
      <c r="O95" s="826" t="s">
        <v>6</v>
      </c>
    </row>
    <row r="96" spans="3:15">
      <c r="C96" s="37" t="s">
        <v>1261</v>
      </c>
      <c r="D96" s="776" t="s">
        <v>6</v>
      </c>
      <c r="E96" s="850"/>
      <c r="F96" s="824" t="s">
        <v>6</v>
      </c>
      <c r="G96" s="689" t="s">
        <v>529</v>
      </c>
      <c r="H96" s="690" t="s">
        <v>529</v>
      </c>
      <c r="I96" s="96" t="s">
        <v>73</v>
      </c>
      <c r="J96" s="208" t="s">
        <v>17</v>
      </c>
      <c r="K96" s="689" t="s">
        <v>529</v>
      </c>
      <c r="L96" s="690" t="s">
        <v>529</v>
      </c>
      <c r="M96" s="839" t="s">
        <v>6</v>
      </c>
      <c r="N96" s="824" t="s">
        <v>6</v>
      </c>
      <c r="O96" s="826" t="s">
        <v>6</v>
      </c>
    </row>
    <row r="97" spans="3:15">
      <c r="C97" s="37" t="s">
        <v>1262</v>
      </c>
      <c r="D97" s="776" t="s">
        <v>6</v>
      </c>
      <c r="E97" s="850"/>
      <c r="F97" s="824" t="s">
        <v>6</v>
      </c>
      <c r="G97" s="689" t="s">
        <v>529</v>
      </c>
      <c r="H97" s="690" t="s">
        <v>529</v>
      </c>
      <c r="I97" s="96" t="s">
        <v>73</v>
      </c>
      <c r="J97" s="208" t="s">
        <v>17</v>
      </c>
      <c r="K97" s="689" t="s">
        <v>529</v>
      </c>
      <c r="L97" s="690" t="s">
        <v>529</v>
      </c>
      <c r="M97" s="839" t="s">
        <v>6</v>
      </c>
      <c r="N97" s="824" t="s">
        <v>6</v>
      </c>
      <c r="O97" s="826" t="s">
        <v>6</v>
      </c>
    </row>
    <row r="98" spans="3:15">
      <c r="C98" s="37" t="s">
        <v>1263</v>
      </c>
      <c r="D98" s="776" t="s">
        <v>6</v>
      </c>
      <c r="E98" s="850"/>
      <c r="F98" s="824" t="s">
        <v>6</v>
      </c>
      <c r="G98" s="689" t="s">
        <v>529</v>
      </c>
      <c r="H98" s="690" t="s">
        <v>529</v>
      </c>
      <c r="I98" s="96" t="s">
        <v>73</v>
      </c>
      <c r="J98" s="208" t="s">
        <v>17</v>
      </c>
      <c r="K98" s="689" t="s">
        <v>529</v>
      </c>
      <c r="L98" s="690" t="s">
        <v>529</v>
      </c>
      <c r="M98" s="839" t="s">
        <v>6</v>
      </c>
      <c r="N98" s="824" t="s">
        <v>6</v>
      </c>
      <c r="O98" s="826" t="s">
        <v>6</v>
      </c>
    </row>
    <row r="99" spans="3:15">
      <c r="C99" s="695" t="s">
        <v>1264</v>
      </c>
      <c r="D99" s="787" t="s">
        <v>6</v>
      </c>
      <c r="E99" s="851"/>
      <c r="F99" s="843" t="s">
        <v>6</v>
      </c>
      <c r="G99" s="706" t="s">
        <v>529</v>
      </c>
      <c r="H99" s="707" t="s">
        <v>529</v>
      </c>
      <c r="I99" s="709" t="s">
        <v>73</v>
      </c>
      <c r="J99" s="708" t="s">
        <v>17</v>
      </c>
      <c r="K99" s="706" t="s">
        <v>529</v>
      </c>
      <c r="L99" s="707" t="s">
        <v>529</v>
      </c>
      <c r="M99" s="852" t="s">
        <v>6</v>
      </c>
      <c r="N99" s="843" t="s">
        <v>6</v>
      </c>
      <c r="O99" s="853" t="s">
        <v>6</v>
      </c>
    </row>
    <row r="100" spans="3:15" s="133" customFormat="1"/>
    <row r="101" spans="3:15" ht="18.75">
      <c r="C101" s="164" t="s">
        <v>226</v>
      </c>
      <c r="D101" s="165"/>
      <c r="E101" s="165"/>
      <c r="F101" s="165"/>
      <c r="G101" s="165"/>
      <c r="H101" s="165"/>
      <c r="I101" s="165"/>
      <c r="J101" s="165"/>
      <c r="K101" s="165"/>
      <c r="L101" s="165"/>
      <c r="M101" s="165"/>
      <c r="N101" s="165"/>
      <c r="O101" s="166"/>
    </row>
    <row r="102" spans="3:15" ht="14.45" customHeight="1">
      <c r="C102" s="789"/>
      <c r="D102" s="790"/>
      <c r="E102" s="790"/>
      <c r="F102" s="790"/>
      <c r="G102" s="790"/>
      <c r="H102" s="790"/>
      <c r="I102" s="790"/>
      <c r="J102" s="790"/>
      <c r="K102" s="790"/>
      <c r="L102" s="790"/>
      <c r="M102" s="790"/>
      <c r="N102" s="790"/>
      <c r="O102" s="791"/>
    </row>
    <row r="103" spans="3:15">
      <c r="C103" s="789"/>
      <c r="D103" s="790"/>
      <c r="E103" s="790"/>
      <c r="F103" s="790"/>
      <c r="G103" s="790"/>
      <c r="H103" s="790"/>
      <c r="I103" s="790"/>
      <c r="J103" s="790"/>
      <c r="K103" s="790"/>
      <c r="L103" s="790"/>
      <c r="M103" s="790"/>
      <c r="N103" s="790"/>
      <c r="O103" s="791"/>
    </row>
    <row r="104" spans="3:15">
      <c r="C104" s="789"/>
      <c r="D104" s="790"/>
      <c r="E104" s="790"/>
      <c r="F104" s="790"/>
      <c r="G104" s="790"/>
      <c r="H104" s="790"/>
      <c r="I104" s="790"/>
      <c r="J104" s="790"/>
      <c r="K104" s="790"/>
      <c r="L104" s="790"/>
      <c r="M104" s="790"/>
      <c r="N104" s="790"/>
      <c r="O104" s="791"/>
    </row>
    <row r="105" spans="3:15">
      <c r="C105" s="789"/>
      <c r="D105" s="790"/>
      <c r="E105" s="790"/>
      <c r="F105" s="790"/>
      <c r="G105" s="790"/>
      <c r="H105" s="790"/>
      <c r="I105" s="790"/>
      <c r="J105" s="790"/>
      <c r="K105" s="790"/>
      <c r="L105" s="790"/>
      <c r="M105" s="790"/>
      <c r="N105" s="790"/>
      <c r="O105" s="791"/>
    </row>
    <row r="106" spans="3:15">
      <c r="C106" s="789"/>
      <c r="D106" s="790"/>
      <c r="E106" s="790"/>
      <c r="F106" s="790"/>
      <c r="G106" s="790"/>
      <c r="H106" s="790"/>
      <c r="I106" s="790"/>
      <c r="J106" s="790"/>
      <c r="K106" s="790"/>
      <c r="L106" s="790"/>
      <c r="M106" s="790"/>
      <c r="N106" s="790"/>
      <c r="O106" s="791"/>
    </row>
    <row r="107" spans="3:15">
      <c r="C107" s="789"/>
      <c r="D107" s="790"/>
      <c r="E107" s="790"/>
      <c r="F107" s="790"/>
      <c r="G107" s="790"/>
      <c r="H107" s="790"/>
      <c r="I107" s="790"/>
      <c r="J107" s="790"/>
      <c r="K107" s="790"/>
      <c r="L107" s="790"/>
      <c r="M107" s="790"/>
      <c r="N107" s="790"/>
      <c r="O107" s="791"/>
    </row>
    <row r="108" spans="3:15">
      <c r="C108" s="789"/>
      <c r="D108" s="790"/>
      <c r="E108" s="790"/>
      <c r="F108" s="790"/>
      <c r="G108" s="790"/>
      <c r="H108" s="790"/>
      <c r="I108" s="790"/>
      <c r="J108" s="790"/>
      <c r="K108" s="790"/>
      <c r="L108" s="790"/>
      <c r="M108" s="790"/>
      <c r="N108" s="790"/>
      <c r="O108" s="791"/>
    </row>
    <row r="109" spans="3:15">
      <c r="C109" s="789"/>
      <c r="D109" s="790"/>
      <c r="E109" s="790"/>
      <c r="F109" s="790"/>
      <c r="G109" s="790"/>
      <c r="H109" s="790"/>
      <c r="I109" s="790"/>
      <c r="J109" s="790"/>
      <c r="K109" s="790"/>
      <c r="L109" s="790"/>
      <c r="M109" s="790"/>
      <c r="N109" s="790"/>
      <c r="O109" s="791"/>
    </row>
    <row r="110" spans="3:15">
      <c r="C110" s="789"/>
      <c r="D110" s="790"/>
      <c r="E110" s="790"/>
      <c r="F110" s="790"/>
      <c r="G110" s="790"/>
      <c r="H110" s="790"/>
      <c r="I110" s="790"/>
      <c r="J110" s="790"/>
      <c r="K110" s="790"/>
      <c r="L110" s="790"/>
      <c r="M110" s="790"/>
      <c r="N110" s="790"/>
      <c r="O110" s="791"/>
    </row>
    <row r="111" spans="3:15">
      <c r="C111" s="789"/>
      <c r="D111" s="790"/>
      <c r="E111" s="790"/>
      <c r="F111" s="790"/>
      <c r="G111" s="790"/>
      <c r="H111" s="790"/>
      <c r="I111" s="790"/>
      <c r="J111" s="790"/>
      <c r="K111" s="790"/>
      <c r="L111" s="790"/>
      <c r="M111" s="790"/>
      <c r="N111" s="790"/>
      <c r="O111" s="791"/>
    </row>
    <row r="112" spans="3:15">
      <c r="C112" s="789"/>
      <c r="D112" s="790"/>
      <c r="E112" s="790"/>
      <c r="F112" s="790"/>
      <c r="G112" s="790"/>
      <c r="H112" s="790"/>
      <c r="I112" s="790"/>
      <c r="J112" s="790"/>
      <c r="K112" s="790"/>
      <c r="L112" s="790"/>
      <c r="M112" s="790"/>
      <c r="N112" s="790"/>
      <c r="O112" s="791"/>
    </row>
    <row r="113" spans="3:15" ht="14.45" customHeight="1">
      <c r="C113" s="789"/>
      <c r="D113" s="790"/>
      <c r="E113" s="790"/>
      <c r="F113" s="790"/>
      <c r="G113" s="790"/>
      <c r="H113" s="790"/>
      <c r="I113" s="790"/>
      <c r="J113" s="790"/>
      <c r="K113" s="790"/>
      <c r="L113" s="790"/>
      <c r="M113" s="790"/>
      <c r="N113" s="790"/>
      <c r="O113" s="791"/>
    </row>
    <row r="114" spans="3:15">
      <c r="C114" s="789"/>
      <c r="D114" s="790"/>
      <c r="E114" s="790"/>
      <c r="F114" s="790"/>
      <c r="G114" s="790"/>
      <c r="H114" s="790"/>
      <c r="I114" s="790"/>
      <c r="J114" s="790"/>
      <c r="K114" s="790"/>
      <c r="L114" s="790"/>
      <c r="M114" s="790"/>
      <c r="N114" s="790"/>
      <c r="O114" s="791"/>
    </row>
    <row r="115" spans="3:15" ht="14.45" customHeight="1">
      <c r="C115" s="789"/>
      <c r="D115" s="790"/>
      <c r="E115" s="790"/>
      <c r="F115" s="790"/>
      <c r="G115" s="790"/>
      <c r="H115" s="790"/>
      <c r="I115" s="790"/>
      <c r="J115" s="790"/>
      <c r="K115" s="790"/>
      <c r="L115" s="790"/>
      <c r="M115" s="790"/>
      <c r="N115" s="790"/>
      <c r="O115" s="791"/>
    </row>
    <row r="116" spans="3:15">
      <c r="C116" s="789"/>
      <c r="D116" s="790"/>
      <c r="E116" s="790"/>
      <c r="F116" s="790"/>
      <c r="G116" s="790"/>
      <c r="H116" s="790"/>
      <c r="I116" s="790"/>
      <c r="J116" s="790"/>
      <c r="K116" s="790"/>
      <c r="L116" s="790"/>
      <c r="M116" s="790"/>
      <c r="N116" s="790"/>
      <c r="O116" s="791"/>
    </row>
    <row r="117" spans="3:15">
      <c r="C117" s="789"/>
      <c r="D117" s="790"/>
      <c r="E117" s="790"/>
      <c r="F117" s="790"/>
      <c r="G117" s="790"/>
      <c r="H117" s="790"/>
      <c r="I117" s="790"/>
      <c r="J117" s="790"/>
      <c r="K117" s="790"/>
      <c r="L117" s="790"/>
      <c r="M117" s="790"/>
      <c r="N117" s="790"/>
      <c r="O117" s="791"/>
    </row>
    <row r="118" spans="3:15" ht="14.45" customHeight="1">
      <c r="C118" s="789"/>
      <c r="D118" s="790"/>
      <c r="E118" s="790"/>
      <c r="F118" s="790"/>
      <c r="G118" s="790"/>
      <c r="H118" s="790"/>
      <c r="I118" s="790"/>
      <c r="J118" s="790"/>
      <c r="K118" s="790"/>
      <c r="L118" s="790"/>
      <c r="M118" s="790"/>
      <c r="N118" s="790"/>
      <c r="O118" s="791"/>
    </row>
    <row r="119" spans="3:15">
      <c r="C119" s="789"/>
      <c r="D119" s="790"/>
      <c r="E119" s="790"/>
      <c r="F119" s="790"/>
      <c r="G119" s="790"/>
      <c r="H119" s="790"/>
      <c r="I119" s="790"/>
      <c r="J119" s="790"/>
      <c r="K119" s="790"/>
      <c r="L119" s="790"/>
      <c r="M119" s="790"/>
      <c r="N119" s="790"/>
      <c r="O119" s="791"/>
    </row>
    <row r="120" spans="3:15" ht="14.45" customHeight="1">
      <c r="C120" s="789"/>
      <c r="D120" s="790"/>
      <c r="E120" s="790"/>
      <c r="F120" s="790"/>
      <c r="G120" s="790"/>
      <c r="H120" s="790"/>
      <c r="I120" s="790"/>
      <c r="J120" s="790"/>
      <c r="K120" s="790"/>
      <c r="L120" s="790"/>
      <c r="M120" s="790"/>
      <c r="N120" s="790"/>
      <c r="O120" s="791"/>
    </row>
    <row r="121" spans="3:15">
      <c r="C121" s="789"/>
      <c r="D121" s="790"/>
      <c r="E121" s="790"/>
      <c r="F121" s="790"/>
      <c r="G121" s="790"/>
      <c r="H121" s="790"/>
      <c r="I121" s="790"/>
      <c r="J121" s="790"/>
      <c r="K121" s="790"/>
      <c r="L121" s="790"/>
      <c r="M121" s="790"/>
      <c r="N121" s="790"/>
      <c r="O121" s="791"/>
    </row>
    <row r="122" spans="3:15" ht="14.45" customHeight="1">
      <c r="C122" s="789"/>
      <c r="D122" s="790"/>
      <c r="E122" s="790"/>
      <c r="F122" s="790"/>
      <c r="G122" s="790"/>
      <c r="H122" s="790"/>
      <c r="I122" s="790"/>
      <c r="J122" s="790"/>
      <c r="K122" s="790"/>
      <c r="L122" s="790"/>
      <c r="M122" s="790"/>
      <c r="N122" s="790"/>
      <c r="O122" s="791"/>
    </row>
    <row r="123" spans="3:15" ht="14.45" customHeight="1">
      <c r="C123" s="789"/>
      <c r="D123" s="790"/>
      <c r="E123" s="790"/>
      <c r="F123" s="790"/>
      <c r="G123" s="790"/>
      <c r="H123" s="790"/>
      <c r="I123" s="790"/>
      <c r="J123" s="790"/>
      <c r="K123" s="790"/>
      <c r="L123" s="790"/>
      <c r="M123" s="790"/>
      <c r="N123" s="790"/>
      <c r="O123" s="791"/>
    </row>
    <row r="124" spans="3:15">
      <c r="C124" s="789"/>
      <c r="D124" s="790"/>
      <c r="E124" s="790"/>
      <c r="F124" s="790"/>
      <c r="G124" s="790"/>
      <c r="H124" s="790"/>
      <c r="I124" s="790"/>
      <c r="J124" s="790"/>
      <c r="K124" s="790"/>
      <c r="L124" s="790"/>
      <c r="M124" s="790"/>
      <c r="N124" s="790"/>
      <c r="O124" s="791"/>
    </row>
    <row r="125" spans="3:15" ht="14.45" customHeight="1">
      <c r="C125" s="789"/>
      <c r="D125" s="790"/>
      <c r="E125" s="790"/>
      <c r="F125" s="790"/>
      <c r="G125" s="790"/>
      <c r="H125" s="790"/>
      <c r="I125" s="790"/>
      <c r="J125" s="790"/>
      <c r="K125" s="790"/>
      <c r="L125" s="790"/>
      <c r="M125" s="790"/>
      <c r="N125" s="790"/>
      <c r="O125" s="791"/>
    </row>
    <row r="126" spans="3:15">
      <c r="C126" s="789"/>
      <c r="D126" s="790"/>
      <c r="E126" s="790"/>
      <c r="F126" s="790"/>
      <c r="G126" s="790"/>
      <c r="H126" s="790"/>
      <c r="I126" s="790"/>
      <c r="J126" s="790"/>
      <c r="K126" s="790"/>
      <c r="L126" s="790"/>
      <c r="M126" s="790"/>
      <c r="N126" s="790"/>
      <c r="O126" s="791"/>
    </row>
    <row r="127" spans="3:15">
      <c r="C127" s="789"/>
      <c r="D127" s="790"/>
      <c r="E127" s="790"/>
      <c r="F127" s="790"/>
      <c r="G127" s="790"/>
      <c r="H127" s="790"/>
      <c r="I127" s="790"/>
      <c r="J127" s="790"/>
      <c r="K127" s="790"/>
      <c r="L127" s="790"/>
      <c r="M127" s="790"/>
      <c r="N127" s="790"/>
      <c r="O127" s="791"/>
    </row>
    <row r="128" spans="3:15">
      <c r="C128" s="789"/>
      <c r="D128" s="790"/>
      <c r="E128" s="790"/>
      <c r="F128" s="790"/>
      <c r="G128" s="790"/>
      <c r="H128" s="790"/>
      <c r="I128" s="790"/>
      <c r="J128" s="790"/>
      <c r="K128" s="790"/>
      <c r="L128" s="790"/>
      <c r="M128" s="790"/>
      <c r="N128" s="790"/>
      <c r="O128" s="791"/>
    </row>
    <row r="129" spans="3:15">
      <c r="C129" s="789"/>
      <c r="D129" s="790"/>
      <c r="E129" s="790"/>
      <c r="F129" s="790"/>
      <c r="G129" s="790"/>
      <c r="H129" s="790"/>
      <c r="I129" s="790"/>
      <c r="J129" s="790"/>
      <c r="K129" s="790"/>
      <c r="L129" s="790"/>
      <c r="M129" s="790"/>
      <c r="N129" s="790"/>
      <c r="O129" s="791"/>
    </row>
    <row r="130" spans="3:15">
      <c r="C130" s="792"/>
      <c r="D130" s="793"/>
      <c r="E130" s="793"/>
      <c r="F130" s="793"/>
      <c r="G130" s="793"/>
      <c r="H130" s="793"/>
      <c r="I130" s="793"/>
      <c r="J130" s="793"/>
      <c r="K130" s="793"/>
      <c r="L130" s="793"/>
      <c r="M130" s="793"/>
      <c r="N130" s="793"/>
      <c r="O130" s="794"/>
    </row>
    <row r="131" spans="3:15" s="133" customFormat="1"/>
  </sheetData>
  <sheetProtection algorithmName="SHA-512" hashValue="qCVZXeOuWdVeN1RFkj/Gw/GACBSOGBHFh6q+i2/6z7icegsArndwoASDc6HHCwmYOsMB3x41HAqNGMI3V1MdcA==" saltValue="/z9p0XFEq2Z7rCxqkRRLCQ==" spinCount="100000" sheet="1" objects="1" scenarios="1"/>
  <mergeCells count="29">
    <mergeCell ref="C64:O64"/>
    <mergeCell ref="C65:O65"/>
    <mergeCell ref="C66:O66"/>
    <mergeCell ref="C67:O67"/>
    <mergeCell ref="C69:O69"/>
    <mergeCell ref="C63:O63"/>
    <mergeCell ref="L31:M31"/>
    <mergeCell ref="L32:M32"/>
    <mergeCell ref="L33:M33"/>
    <mergeCell ref="L34:M34"/>
    <mergeCell ref="L35:M35"/>
    <mergeCell ref="L36:M36"/>
    <mergeCell ref="L37:M37"/>
    <mergeCell ref="L38:M38"/>
    <mergeCell ref="L39:M39"/>
    <mergeCell ref="C42:O49"/>
    <mergeCell ref="C52:O61"/>
    <mergeCell ref="L30:M30"/>
    <mergeCell ref="C6:O6"/>
    <mergeCell ref="C7:O7"/>
    <mergeCell ref="C8:O8"/>
    <mergeCell ref="C9:O9"/>
    <mergeCell ref="C10:O10"/>
    <mergeCell ref="C12:O12"/>
    <mergeCell ref="L25:M25"/>
    <mergeCell ref="L26:M26"/>
    <mergeCell ref="L27:M27"/>
    <mergeCell ref="L28:M28"/>
    <mergeCell ref="L29:M29"/>
  </mergeCells>
  <conditionalFormatting sqref="I74:O74 I75:I83 K75:L83 N75:O83 J75:J88 M75:M99">
    <cfRule type="expression" dxfId="22" priority="1">
      <formula>$G74="Ja"</formula>
    </cfRule>
  </conditionalFormatting>
  <dataValidations count="5">
    <dataValidation type="list" allowBlank="1" showInputMessage="1" showErrorMessage="1" sqref="G25:G39" xr:uid="{5F6A6A88-7767-4556-93B1-A34B8010223C}">
      <formula1>INDIRECT("List_RigEl")</formula1>
    </dataValidation>
    <dataValidation type="list" allowBlank="1" showInputMessage="1" showErrorMessage="1" sqref="I25:I39 K25:K34 M74:M99" xr:uid="{B6F68BBE-B77D-49A5-8AA9-A693D3243DD2}">
      <formula1>INDIRECT("List_JaNeeGed")</formula1>
    </dataValidation>
    <dataValidation type="list" allowBlank="1" showInputMessage="1" showErrorMessage="1" sqref="G74:G83" xr:uid="{A5495400-CCF4-4A54-855F-4EE2A0678375}">
      <formula1>INDIRECT("List_JaNee")</formula1>
    </dataValidation>
    <dataValidation type="list" allowBlank="1" showInputMessage="1" showErrorMessage="1" sqref="I74:I83" xr:uid="{7173E944-1258-4F52-824C-11C58FA7B234}">
      <formula1>INDIRECT("List_EoL")</formula1>
    </dataValidation>
    <dataValidation type="list" allowBlank="1" showInputMessage="1" showErrorMessage="1" sqref="J74:J88" xr:uid="{8DD3F9E1-E04B-4B4D-BB6E-0BC8D0429C66}">
      <formula1>INDIRECT("List_EoL_Type")</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A65F0-C72E-402E-90E9-7AB40007CFF7}">
  <sheetPr>
    <tabColor theme="5"/>
    <pageSetUpPr autoPageBreaks="0"/>
  </sheetPr>
  <dimension ref="A1:AE144"/>
  <sheetViews>
    <sheetView topLeftCell="B1" zoomScale="80" zoomScaleNormal="80" workbookViewId="0">
      <selection activeCell="M48" sqref="M48"/>
    </sheetView>
  </sheetViews>
  <sheetFormatPr defaultColWidth="0" defaultRowHeight="15" zeroHeight="1"/>
  <cols>
    <col min="1" max="1" width="4.28515625" style="4" hidden="1" customWidth="1"/>
    <col min="2" max="2" width="4.28515625" style="137" customWidth="1"/>
    <col min="3" max="3" width="28.7109375" style="4" customWidth="1"/>
    <col min="4" max="4" width="5.42578125" style="4" hidden="1" customWidth="1"/>
    <col min="5" max="5" width="32.42578125" style="4" customWidth="1"/>
    <col min="6" max="6" width="8.7109375" style="4" hidden="1" customWidth="1"/>
    <col min="7" max="7" width="14" style="4" customWidth="1"/>
    <col min="8" max="8" width="15.28515625" style="4" customWidth="1"/>
    <col min="9" max="9" width="11.85546875" style="4" customWidth="1"/>
    <col min="10" max="10" width="15.28515625" style="4" customWidth="1"/>
    <col min="11" max="11" width="16" style="4" customWidth="1"/>
    <col min="12" max="12" width="8.7109375" style="4" hidden="1" customWidth="1"/>
    <col min="13" max="13" width="20.42578125" style="4" customWidth="1"/>
    <col min="14" max="14" width="15.7109375" style="4" customWidth="1"/>
    <col min="15" max="15" width="13.140625" style="4" customWidth="1"/>
    <col min="16" max="16" width="23.28515625" style="4" customWidth="1"/>
    <col min="17" max="17" width="5.7109375" style="4" hidden="1" customWidth="1"/>
    <col min="18" max="18" width="20" style="4" customWidth="1"/>
    <col min="19" max="19" width="6.28515625" style="4" hidden="1" customWidth="1"/>
    <col min="20" max="20" width="15.140625" style="4" customWidth="1"/>
    <col min="21" max="21" width="16" style="4" customWidth="1"/>
    <col min="22" max="22" width="13.7109375" style="4" customWidth="1"/>
    <col min="23" max="23" width="16.28515625" style="4" customWidth="1"/>
    <col min="24" max="24" width="35.42578125" style="4" customWidth="1"/>
    <col min="25" max="25" width="10.42578125" style="4" hidden="1" customWidth="1"/>
    <col min="26" max="26" width="9.140625" style="4" hidden="1" customWidth="1"/>
    <col min="27" max="27" width="15.5703125" style="4" hidden="1" customWidth="1"/>
    <col min="28" max="28" width="16.5703125" style="4" hidden="1" customWidth="1"/>
    <col min="29" max="29" width="18.42578125" style="4" hidden="1" customWidth="1"/>
    <col min="30" max="30" width="9.140625" style="4" hidden="1" customWidth="1"/>
    <col min="31" max="31" width="4.28515625" style="137" customWidth="1"/>
    <col min="32" max="16384" width="9.140625" style="4" hidden="1"/>
  </cols>
  <sheetData>
    <row r="1" spans="3:30" ht="28.5">
      <c r="C1" s="332" t="s">
        <v>206</v>
      </c>
      <c r="D1" s="87"/>
      <c r="E1" s="333"/>
      <c r="F1" s="87"/>
      <c r="G1" s="333"/>
      <c r="H1" s="333"/>
      <c r="I1" s="333"/>
      <c r="J1" s="333"/>
      <c r="K1" s="333"/>
      <c r="L1" s="87"/>
      <c r="M1" s="333"/>
      <c r="N1" s="333"/>
      <c r="O1" s="333"/>
      <c r="P1" s="333"/>
      <c r="Q1" s="87"/>
      <c r="R1" s="333"/>
      <c r="S1" s="87"/>
      <c r="T1" s="333"/>
      <c r="U1" s="333"/>
      <c r="V1" s="333"/>
      <c r="W1" s="334"/>
      <c r="X1" s="44" t="s">
        <v>198</v>
      </c>
      <c r="Z1" s="31"/>
      <c r="AA1" s="13" t="s">
        <v>850</v>
      </c>
      <c r="AB1" s="4" t="str">
        <f ca="1">RIGHT(CELL("filename",A1),LEN(CELL("filename",A1))-FIND("]",CELL("filename",A1)))</f>
        <v>S4 MEB NIKI</v>
      </c>
      <c r="AD1" s="31"/>
    </row>
    <row r="2" spans="3:30" ht="18.75">
      <c r="C2" s="335" t="s">
        <v>211</v>
      </c>
      <c r="E2" s="62"/>
      <c r="G2" s="62"/>
      <c r="H2" s="62"/>
      <c r="I2" s="62"/>
      <c r="J2" s="62"/>
      <c r="K2" s="62"/>
      <c r="M2" s="62"/>
      <c r="N2" s="62"/>
      <c r="O2" s="62"/>
      <c r="P2" s="62"/>
      <c r="R2" s="62"/>
      <c r="T2" s="62"/>
      <c r="U2" s="62"/>
      <c r="V2" s="62"/>
      <c r="W2" s="336"/>
      <c r="X2" s="45" t="s">
        <v>1</v>
      </c>
      <c r="AA2" s="13" t="s">
        <v>855</v>
      </c>
      <c r="AB2" s="4" t="str">
        <f ca="1">'S3 Grenzen NIKI'!W1</f>
        <v>S3 Grenzen NIKI</v>
      </c>
      <c r="AC2" s="4" t="str">
        <f ca="1">"'" &amp; AB2 &amp; "'!"</f>
        <v>'S3 Grenzen NIKI'!</v>
      </c>
    </row>
    <row r="3" spans="3:30" ht="15" customHeight="1">
      <c r="C3" s="337"/>
      <c r="E3" s="62"/>
      <c r="G3" s="62"/>
      <c r="H3" s="62"/>
      <c r="I3" s="62"/>
      <c r="J3" s="62"/>
      <c r="K3" s="62"/>
      <c r="M3" s="62"/>
      <c r="N3" s="62"/>
      <c r="O3" s="62"/>
      <c r="P3" s="62"/>
      <c r="R3" s="62"/>
      <c r="T3" s="62"/>
      <c r="U3" s="62"/>
      <c r="V3" s="62"/>
      <c r="W3" s="336"/>
      <c r="X3" s="46" t="s">
        <v>2</v>
      </c>
    </row>
    <row r="4" spans="3:30" ht="18" customHeight="1">
      <c r="C4" s="338"/>
      <c r="D4" s="66"/>
      <c r="E4" s="339"/>
      <c r="F4" s="340"/>
      <c r="G4" s="339"/>
      <c r="H4" s="339"/>
      <c r="I4" s="339"/>
      <c r="J4" s="339"/>
      <c r="K4" s="339"/>
      <c r="L4" s="340"/>
      <c r="M4" s="339"/>
      <c r="N4" s="339"/>
      <c r="O4" s="339"/>
      <c r="P4" s="339"/>
      <c r="Q4" s="340"/>
      <c r="R4" s="339"/>
      <c r="S4" s="340"/>
      <c r="T4" s="339"/>
      <c r="U4" s="341"/>
      <c r="V4" s="339"/>
      <c r="W4" s="342"/>
      <c r="X4" s="47" t="s">
        <v>231</v>
      </c>
    </row>
    <row r="5" spans="3:30" s="137" customFormat="1" ht="18" customHeight="1">
      <c r="D5" s="285"/>
      <c r="E5" s="285"/>
      <c r="F5" s="285"/>
      <c r="G5" s="285"/>
      <c r="H5" s="285"/>
      <c r="I5" s="285"/>
      <c r="J5" s="285"/>
      <c r="K5" s="285"/>
      <c r="L5" s="285"/>
      <c r="M5" s="285"/>
      <c r="N5" s="285"/>
      <c r="O5" s="285"/>
      <c r="P5" s="285"/>
      <c r="Q5" s="285"/>
      <c r="R5" s="285"/>
      <c r="S5" s="285"/>
      <c r="T5" s="285"/>
    </row>
    <row r="6" spans="3:30" ht="22.5" customHeight="1">
      <c r="C6" s="209" t="s">
        <v>1117</v>
      </c>
      <c r="D6" s="325"/>
      <c r="E6" s="326"/>
      <c r="F6" s="325"/>
      <c r="G6" s="326"/>
      <c r="H6" s="326"/>
      <c r="I6" s="326"/>
      <c r="J6" s="326"/>
      <c r="K6" s="326"/>
      <c r="L6" s="325"/>
      <c r="M6" s="326"/>
      <c r="N6" s="326"/>
      <c r="O6" s="326"/>
      <c r="P6" s="326"/>
      <c r="Q6" s="325"/>
      <c r="R6" s="326"/>
      <c r="S6" s="325"/>
      <c r="T6" s="326"/>
      <c r="U6" s="327"/>
      <c r="V6" s="327"/>
      <c r="W6" s="327"/>
      <c r="X6" s="328"/>
    </row>
    <row r="7" spans="3:30" ht="22.5" customHeight="1">
      <c r="C7" s="210" t="s">
        <v>1118</v>
      </c>
      <c r="D7" s="15"/>
      <c r="E7" s="61"/>
      <c r="F7" s="15"/>
      <c r="G7" s="61"/>
      <c r="H7" s="61"/>
      <c r="I7" s="61"/>
      <c r="J7" s="61"/>
      <c r="K7" s="61"/>
      <c r="L7" s="15"/>
      <c r="M7" s="61"/>
      <c r="N7" s="61"/>
      <c r="O7" s="61"/>
      <c r="P7" s="61"/>
      <c r="Q7" s="15"/>
      <c r="R7" s="61"/>
      <c r="S7" s="15"/>
      <c r="T7" s="61"/>
      <c r="U7" s="31"/>
      <c r="V7" s="31"/>
      <c r="W7" s="31"/>
      <c r="X7" s="329"/>
    </row>
    <row r="8" spans="3:30" ht="22.5" customHeight="1">
      <c r="C8" s="210" t="s">
        <v>1119</v>
      </c>
      <c r="D8" s="15"/>
      <c r="E8" s="61"/>
      <c r="F8" s="15"/>
      <c r="G8" s="61"/>
      <c r="H8" s="61"/>
      <c r="I8" s="61"/>
      <c r="J8" s="61"/>
      <c r="K8" s="61"/>
      <c r="L8" s="15"/>
      <c r="M8" s="61"/>
      <c r="N8" s="61"/>
      <c r="O8" s="61"/>
      <c r="P8" s="61"/>
      <c r="Q8" s="15"/>
      <c r="R8" s="61"/>
      <c r="S8" s="15"/>
      <c r="T8" s="61"/>
      <c r="U8" s="31"/>
      <c r="V8" s="31"/>
      <c r="W8" s="31"/>
      <c r="X8" s="329"/>
    </row>
    <row r="9" spans="3:30" ht="22.5" customHeight="1">
      <c r="C9" s="210" t="s">
        <v>1302</v>
      </c>
      <c r="E9" s="31"/>
      <c r="G9" s="31"/>
      <c r="H9" s="31"/>
      <c r="I9" s="31"/>
      <c r="J9" s="31"/>
      <c r="K9" s="31"/>
      <c r="M9" s="31"/>
      <c r="N9" s="31"/>
      <c r="O9" s="31"/>
      <c r="P9" s="31"/>
      <c r="R9" s="31"/>
      <c r="T9" s="31"/>
      <c r="U9" s="31"/>
      <c r="V9" s="31"/>
      <c r="W9" s="31"/>
      <c r="X9" s="329"/>
    </row>
    <row r="10" spans="3:30" ht="22.5" customHeight="1">
      <c r="C10" s="691" t="s">
        <v>1153</v>
      </c>
      <c r="E10" s="31"/>
      <c r="G10" s="31"/>
      <c r="H10" s="31"/>
      <c r="I10" s="31"/>
      <c r="J10" s="31"/>
      <c r="K10" s="31"/>
      <c r="M10" s="31"/>
      <c r="N10" s="31"/>
      <c r="O10" s="31"/>
      <c r="P10" s="31"/>
      <c r="R10" s="31"/>
      <c r="T10" s="31"/>
      <c r="U10" s="31"/>
      <c r="V10" s="31"/>
      <c r="W10" s="31"/>
      <c r="X10" s="329"/>
    </row>
    <row r="11" spans="3:30" ht="37.5" customHeight="1">
      <c r="C11" s="1029" t="s">
        <v>1149</v>
      </c>
      <c r="D11" s="1030"/>
      <c r="E11" s="1030"/>
      <c r="F11" s="1030"/>
      <c r="G11" s="1030"/>
      <c r="H11" s="1030"/>
      <c r="I11" s="1030"/>
      <c r="J11" s="1030"/>
      <c r="K11" s="1030"/>
      <c r="L11" s="1030"/>
      <c r="M11" s="1030"/>
      <c r="N11" s="1030"/>
      <c r="O11" s="1030"/>
      <c r="P11" s="1030"/>
      <c r="Q11" s="1030"/>
      <c r="R11" s="1030"/>
      <c r="S11" s="1030"/>
      <c r="T11" s="1030"/>
      <c r="U11" s="1030"/>
      <c r="V11" s="1030"/>
      <c r="W11" s="1030"/>
      <c r="X11" s="1031"/>
    </row>
    <row r="12" spans="3:30" ht="22.5" customHeight="1">
      <c r="C12" s="210" t="s">
        <v>1120</v>
      </c>
      <c r="E12" s="31"/>
      <c r="G12" s="31"/>
      <c r="H12" s="31"/>
      <c r="I12" s="31"/>
      <c r="J12" s="31"/>
      <c r="K12" s="31"/>
      <c r="M12" s="31"/>
      <c r="N12" s="31"/>
      <c r="O12" s="31"/>
      <c r="P12" s="31"/>
      <c r="R12" s="31"/>
      <c r="T12" s="31"/>
      <c r="U12" s="31"/>
      <c r="V12" s="31"/>
      <c r="W12" s="31"/>
      <c r="X12" s="329"/>
    </row>
    <row r="13" spans="3:30" ht="22.5" customHeight="1">
      <c r="C13" s="210" t="s">
        <v>1121</v>
      </c>
      <c r="E13" s="31"/>
      <c r="G13" s="31"/>
      <c r="H13" s="31"/>
      <c r="I13" s="31"/>
      <c r="J13" s="31"/>
      <c r="K13" s="31"/>
      <c r="M13" s="31"/>
      <c r="N13" s="31"/>
      <c r="O13" s="31"/>
      <c r="P13" s="31"/>
      <c r="R13" s="31"/>
      <c r="T13" s="31"/>
      <c r="U13" s="31"/>
      <c r="V13" s="31"/>
      <c r="W13" s="31"/>
      <c r="X13" s="329"/>
    </row>
    <row r="14" spans="3:30" ht="22.5" customHeight="1">
      <c r="C14" s="210" t="s">
        <v>1122</v>
      </c>
      <c r="E14" s="31"/>
      <c r="G14" s="31"/>
      <c r="H14" s="31"/>
      <c r="I14" s="31"/>
      <c r="J14" s="31"/>
      <c r="K14" s="31"/>
      <c r="M14" s="31"/>
      <c r="N14" s="31"/>
      <c r="O14" s="31"/>
      <c r="P14" s="31"/>
      <c r="R14" s="31"/>
      <c r="T14" s="31"/>
      <c r="U14" s="31"/>
      <c r="V14" s="31"/>
      <c r="W14" s="31"/>
      <c r="X14" s="329"/>
    </row>
    <row r="15" spans="3:30" ht="20.25" customHeight="1">
      <c r="C15" s="210" t="s">
        <v>1123</v>
      </c>
      <c r="E15" s="31"/>
      <c r="G15" s="31"/>
      <c r="H15" s="31"/>
      <c r="I15" s="31"/>
      <c r="J15" s="31"/>
      <c r="K15" s="31"/>
      <c r="M15" s="31"/>
      <c r="N15" s="31"/>
      <c r="O15" s="31"/>
      <c r="P15" s="31"/>
      <c r="R15" s="31"/>
      <c r="T15" s="31"/>
      <c r="U15" s="31"/>
      <c r="V15" s="31"/>
      <c r="W15" s="31"/>
      <c r="X15" s="329"/>
    </row>
    <row r="16" spans="3:30" ht="20.25" customHeight="1">
      <c r="C16" s="220" t="s">
        <v>1124</v>
      </c>
      <c r="D16" s="66"/>
      <c r="E16" s="330"/>
      <c r="F16" s="66"/>
      <c r="G16" s="330"/>
      <c r="H16" s="330"/>
      <c r="I16" s="330"/>
      <c r="J16" s="330"/>
      <c r="K16" s="330"/>
      <c r="L16" s="66"/>
      <c r="M16" s="330"/>
      <c r="N16" s="330"/>
      <c r="O16" s="330"/>
      <c r="P16" s="330"/>
      <c r="Q16" s="66"/>
      <c r="R16" s="330"/>
      <c r="S16" s="66"/>
      <c r="T16" s="330"/>
      <c r="U16" s="330"/>
      <c r="V16" s="330"/>
      <c r="W16" s="330"/>
      <c r="X16" s="331"/>
    </row>
    <row r="17" spans="1:28" ht="20.25" hidden="1" customHeight="1">
      <c r="C17" s="79"/>
      <c r="E17" s="31"/>
      <c r="G17" s="31"/>
      <c r="H17" s="31"/>
      <c r="I17" s="31"/>
      <c r="J17" s="31"/>
      <c r="K17" s="31"/>
      <c r="M17" s="31"/>
      <c r="N17" s="31"/>
      <c r="O17" s="31"/>
      <c r="P17" s="31"/>
      <c r="R17" s="31"/>
      <c r="T17" s="31"/>
      <c r="U17" s="31"/>
      <c r="V17" s="31"/>
      <c r="W17" s="31"/>
      <c r="X17" s="31"/>
    </row>
    <row r="18" spans="1:28" ht="20.25" hidden="1" customHeight="1">
      <c r="C18" s="79"/>
      <c r="E18" s="31"/>
      <c r="G18" s="31"/>
      <c r="H18" s="31"/>
      <c r="I18" s="31"/>
      <c r="J18" s="31"/>
      <c r="K18" s="31"/>
      <c r="M18" s="31"/>
      <c r="N18" s="31"/>
      <c r="O18" s="31"/>
      <c r="P18" s="31"/>
      <c r="R18" s="31"/>
      <c r="T18" s="31"/>
      <c r="U18" s="31"/>
      <c r="V18" s="31"/>
      <c r="W18" s="31"/>
      <c r="X18" s="31"/>
    </row>
    <row r="19" spans="1:28" ht="20.25" hidden="1" customHeight="1">
      <c r="C19" s="79"/>
      <c r="E19" s="31"/>
      <c r="G19" s="31"/>
      <c r="H19" s="31"/>
      <c r="I19" s="31"/>
      <c r="J19" s="31"/>
      <c r="K19" s="31"/>
      <c r="M19" s="31"/>
      <c r="N19" s="31"/>
      <c r="O19" s="31"/>
      <c r="P19" s="31"/>
      <c r="R19" s="31"/>
      <c r="T19" s="31"/>
      <c r="U19" s="31"/>
      <c r="V19" s="31"/>
      <c r="W19" s="31"/>
      <c r="X19" s="31"/>
    </row>
    <row r="20" spans="1:28" ht="20.25" hidden="1" customHeight="1">
      <c r="C20" s="79"/>
      <c r="E20" s="31"/>
      <c r="G20" s="31"/>
      <c r="H20" s="31"/>
      <c r="I20" s="31"/>
      <c r="J20" s="31"/>
      <c r="K20" s="31"/>
      <c r="M20" s="31"/>
      <c r="N20" s="31"/>
      <c r="O20" s="31"/>
      <c r="P20" s="31"/>
      <c r="R20" s="31"/>
      <c r="T20" s="31"/>
      <c r="U20" s="31"/>
      <c r="V20" s="31"/>
      <c r="W20" s="31"/>
      <c r="X20" s="31"/>
    </row>
    <row r="21" spans="1:28" ht="20.25" hidden="1" customHeight="1">
      <c r="C21" s="79"/>
      <c r="E21" s="31"/>
      <c r="G21" s="31"/>
      <c r="H21" s="31"/>
      <c r="I21" s="31"/>
      <c r="J21" s="31"/>
      <c r="K21" s="31"/>
      <c r="M21" s="31"/>
      <c r="N21" s="31"/>
      <c r="O21" s="31"/>
      <c r="P21" s="31"/>
      <c r="R21" s="31"/>
      <c r="T21" s="31"/>
      <c r="U21" s="31"/>
      <c r="V21" s="31"/>
      <c r="W21" s="31"/>
      <c r="X21" s="31"/>
    </row>
    <row r="22" spans="1:28" s="137" customFormat="1" ht="17.45" customHeight="1">
      <c r="A22" s="136"/>
      <c r="B22" s="136"/>
      <c r="D22" s="136" t="s">
        <v>78</v>
      </c>
      <c r="F22" s="136" t="s">
        <v>78</v>
      </c>
      <c r="L22" s="136" t="s">
        <v>78</v>
      </c>
      <c r="Q22" s="136" t="s">
        <v>78</v>
      </c>
      <c r="S22" s="136" t="s">
        <v>78</v>
      </c>
      <c r="Y22" s="136" t="s">
        <v>78</v>
      </c>
    </row>
    <row r="23" spans="1:28" ht="24.75" customHeight="1">
      <c r="C23" s="148" t="s">
        <v>60</v>
      </c>
      <c r="D23" s="313"/>
      <c r="E23" s="314"/>
      <c r="F23" s="314"/>
      <c r="G23" s="314"/>
      <c r="H23" s="314"/>
      <c r="I23" s="314"/>
      <c r="J23" s="314"/>
      <c r="K23" s="315"/>
      <c r="L23" s="67"/>
      <c r="M23" s="286"/>
      <c r="N23" s="287"/>
      <c r="O23" s="137"/>
      <c r="P23" s="148" t="s">
        <v>59</v>
      </c>
      <c r="Q23" s="313"/>
      <c r="R23" s="314"/>
      <c r="S23" s="313"/>
      <c r="T23" s="314"/>
      <c r="U23" s="314"/>
      <c r="V23" s="314"/>
      <c r="W23" s="314"/>
      <c r="X23" s="315"/>
      <c r="Z23" s="63"/>
      <c r="AA23" s="67"/>
      <c r="AB23" s="63"/>
    </row>
    <row r="24" spans="1:28" ht="51.75" customHeight="1">
      <c r="C24" s="191" t="s">
        <v>246</v>
      </c>
      <c r="D24" s="201"/>
      <c r="E24" s="200" t="s">
        <v>240</v>
      </c>
      <c r="F24" s="200"/>
      <c r="G24" s="194" t="s">
        <v>568</v>
      </c>
      <c r="H24" s="168" t="s">
        <v>567</v>
      </c>
      <c r="I24" s="194" t="s">
        <v>569</v>
      </c>
      <c r="J24" s="168" t="s">
        <v>570</v>
      </c>
      <c r="K24" s="194" t="s">
        <v>241</v>
      </c>
      <c r="L24" s="60"/>
      <c r="M24" s="288"/>
      <c r="N24" s="151"/>
      <c r="O24" s="151"/>
      <c r="P24" s="191" t="s">
        <v>238</v>
      </c>
      <c r="Q24" s="201"/>
      <c r="R24" s="200" t="s">
        <v>237</v>
      </c>
      <c r="S24" s="201"/>
      <c r="T24" s="194" t="s">
        <v>568</v>
      </c>
      <c r="U24" s="168" t="s">
        <v>567</v>
      </c>
      <c r="V24" s="194" t="s">
        <v>569</v>
      </c>
      <c r="W24" s="168" t="s">
        <v>570</v>
      </c>
      <c r="X24" s="194" t="s">
        <v>241</v>
      </c>
      <c r="Z24" s="9"/>
      <c r="AA24" s="40"/>
    </row>
    <row r="25" spans="1:28">
      <c r="C25" s="263" t="str" cm="1">
        <f t="array" aca="1" ref="C25" ca="1">INDIRECT(_xlfn.CONCAT($AC$2,D25))</f>
        <v>NIKI Grondstof 1</v>
      </c>
      <c r="D25" s="257" t="s">
        <v>136</v>
      </c>
      <c r="E25" s="265" t="str" cm="1">
        <f t="array" aca="1" ref="E25" ca="1">_xlfn.SWITCH(INDIRECT(_xlfn.CONCAT($AC$2,F25)),"-","-",0,"-",INDIRECT(_xlfn.CONCAT($AC$2,F25)))</f>
        <v>-</v>
      </c>
      <c r="F25" s="316" t="s">
        <v>142</v>
      </c>
      <c r="G25" s="860" t="s">
        <v>6</v>
      </c>
      <c r="H25" s="861" t="s">
        <v>6</v>
      </c>
      <c r="I25" s="862" t="s">
        <v>6</v>
      </c>
      <c r="J25" s="863" t="s">
        <v>6</v>
      </c>
      <c r="K25" s="322" t="str">
        <f t="shared" ref="K25:K39" ca="1" si="0">HYPERLINK(_xlfn.CONCAT("#'",$AB$1,"'!",L25),L25)</f>
        <v>$A$69</v>
      </c>
      <c r="L25" s="80" t="str">
        <f t="shared" ref="L25:L39" si="1">A69</f>
        <v>$A$69</v>
      </c>
      <c r="M25" s="289"/>
      <c r="N25" s="137"/>
      <c r="O25" s="137"/>
      <c r="P25" s="263" t="str" cm="1">
        <f t="array" aca="1" ref="P25" ca="1">INDIRECT(_xlfn.CONCAT($AC$2,Q25))</f>
        <v>NIKI Product 1</v>
      </c>
      <c r="Q25" s="257" t="s">
        <v>655</v>
      </c>
      <c r="R25" s="265" t="str" cm="1">
        <f t="array" aca="1" ref="R25" ca="1">_xlfn.SWITCH(INDIRECT(_xlfn.CONCAT($AC$2,S25)),"-","-",0,"-",INDIRECT(_xlfn.CONCAT($AC$2,S25)))</f>
        <v>-</v>
      </c>
      <c r="S25" s="257" t="s">
        <v>656</v>
      </c>
      <c r="T25" s="876" t="s">
        <v>6</v>
      </c>
      <c r="U25" s="876" t="s">
        <v>6</v>
      </c>
      <c r="V25" s="863" t="s">
        <v>6</v>
      </c>
      <c r="W25" s="862" t="s">
        <v>6</v>
      </c>
      <c r="X25" s="322" t="str">
        <f ca="1">HYPERLINK(_xlfn.CONCAT("#'",$AB$1,"'!",Y25),Y25)</f>
        <v>$A$87</v>
      </c>
      <c r="Y25" s="80" t="str">
        <f t="shared" ref="Y25:Y50" si="2">A87</f>
        <v>$A$87</v>
      </c>
      <c r="Z25" s="64"/>
    </row>
    <row r="26" spans="1:28">
      <c r="C26" s="45" t="str" cm="1">
        <f t="array" aca="1" ref="C26" ca="1">INDIRECT(_xlfn.CONCAT($AC$2,D26))</f>
        <v>NIKI Grondstof 2</v>
      </c>
      <c r="D26" s="27" t="s">
        <v>137</v>
      </c>
      <c r="E26" s="407" t="str" cm="1">
        <f t="array" aca="1" ref="E26" ca="1">_xlfn.SWITCH(INDIRECT(_xlfn.CONCAT($AC$2,F26)),"-","-",0,"-",INDIRECT(_xlfn.CONCAT($AC$2,F26)))</f>
        <v>-</v>
      </c>
      <c r="F26" s="318" t="s">
        <v>143</v>
      </c>
      <c r="G26" s="864" t="s">
        <v>6</v>
      </c>
      <c r="H26" s="865" t="s">
        <v>6</v>
      </c>
      <c r="I26" s="866" t="s">
        <v>6</v>
      </c>
      <c r="J26" s="867" t="s">
        <v>6</v>
      </c>
      <c r="K26" s="323" t="str">
        <f t="shared" ca="1" si="0"/>
        <v>$A$70</v>
      </c>
      <c r="L26" s="80" t="str">
        <f t="shared" si="1"/>
        <v>$A$70</v>
      </c>
      <c r="M26" s="289"/>
      <c r="N26" s="137"/>
      <c r="O26" s="137"/>
      <c r="P26" s="45" t="str" cm="1">
        <f t="array" aca="1" ref="P26" ca="1">INDIRECT(_xlfn.CONCAT($AC$2,Q26))</f>
        <v>NIKI Product 2</v>
      </c>
      <c r="Q26" s="27" t="s">
        <v>657</v>
      </c>
      <c r="R26" s="407" t="str" cm="1">
        <f t="array" aca="1" ref="R26" ca="1">_xlfn.SWITCH(INDIRECT(_xlfn.CONCAT($AC$2,S26)),"-","-",0,"-",INDIRECT(_xlfn.CONCAT($AC$2,S26)))</f>
        <v>-</v>
      </c>
      <c r="S26" s="27" t="s">
        <v>676</v>
      </c>
      <c r="T26" s="877" t="s">
        <v>6</v>
      </c>
      <c r="U26" s="877" t="s">
        <v>6</v>
      </c>
      <c r="V26" s="867" t="s">
        <v>6</v>
      </c>
      <c r="W26" s="866" t="s">
        <v>6</v>
      </c>
      <c r="X26" s="323" t="str">
        <f t="shared" ref="X26:X50" ca="1" si="3">HYPERLINK(_xlfn.CONCAT("#'",$AB$1,"'!",Y26),Y26)</f>
        <v>$A$88</v>
      </c>
      <c r="Y26" s="80" t="str">
        <f t="shared" si="2"/>
        <v>$A$88</v>
      </c>
      <c r="Z26" s="64"/>
    </row>
    <row r="27" spans="1:28">
      <c r="C27" s="45" t="str" cm="1">
        <f t="array" aca="1" ref="C27" ca="1">INDIRECT(_xlfn.CONCAT($AC$2,D27))</f>
        <v>NIKI Grondstof 3</v>
      </c>
      <c r="D27" s="27" t="s">
        <v>140</v>
      </c>
      <c r="E27" s="407" t="str" cm="1">
        <f t="array" aca="1" ref="E27" ca="1">_xlfn.SWITCH(INDIRECT(_xlfn.CONCAT($AC$2,F27)),"-","-",0,"-",INDIRECT(_xlfn.CONCAT($AC$2,F27)))</f>
        <v>-</v>
      </c>
      <c r="F27" s="318" t="s">
        <v>144</v>
      </c>
      <c r="G27" s="864" t="s">
        <v>6</v>
      </c>
      <c r="H27" s="865" t="s">
        <v>6</v>
      </c>
      <c r="I27" s="866" t="s">
        <v>6</v>
      </c>
      <c r="J27" s="867" t="s">
        <v>6</v>
      </c>
      <c r="K27" s="323" t="str">
        <f t="shared" ca="1" si="0"/>
        <v>$A$71</v>
      </c>
      <c r="L27" s="80" t="str">
        <f t="shared" si="1"/>
        <v>$A$71</v>
      </c>
      <c r="M27" s="289"/>
      <c r="N27" s="137"/>
      <c r="O27" s="137"/>
      <c r="P27" s="45" t="str" cm="1">
        <f t="array" aca="1" ref="P27" ca="1">INDIRECT(_xlfn.CONCAT($AC$2,Q27))</f>
        <v>NIKI Product 3</v>
      </c>
      <c r="Q27" s="27" t="s">
        <v>658</v>
      </c>
      <c r="R27" s="407" t="str" cm="1">
        <f t="array" aca="1" ref="R27" ca="1">_xlfn.SWITCH(INDIRECT(_xlfn.CONCAT($AC$2,S27)),"-","-",0,"-",INDIRECT(_xlfn.CONCAT($AC$2,S27)))</f>
        <v>-</v>
      </c>
      <c r="S27" s="27" t="s">
        <v>677</v>
      </c>
      <c r="T27" s="877" t="s">
        <v>6</v>
      </c>
      <c r="U27" s="877" t="s">
        <v>6</v>
      </c>
      <c r="V27" s="867" t="s">
        <v>6</v>
      </c>
      <c r="W27" s="866" t="s">
        <v>6</v>
      </c>
      <c r="X27" s="323" t="str">
        <f t="shared" ca="1" si="3"/>
        <v>$A$89</v>
      </c>
      <c r="Y27" s="80" t="str">
        <f t="shared" si="2"/>
        <v>$A$89</v>
      </c>
      <c r="Z27" s="64"/>
    </row>
    <row r="28" spans="1:28">
      <c r="C28" s="45" t="str" cm="1">
        <f t="array" aca="1" ref="C28" ca="1">INDIRECT(_xlfn.CONCAT($AC$2,D28))</f>
        <v>NIKI Grondstof 4</v>
      </c>
      <c r="D28" s="27" t="s">
        <v>141</v>
      </c>
      <c r="E28" s="407" t="str" cm="1">
        <f t="array" aca="1" ref="E28" ca="1">_xlfn.SWITCH(INDIRECT(_xlfn.CONCAT($AC$2,F28)),"-","-",0,"-",INDIRECT(_xlfn.CONCAT($AC$2,F28)))</f>
        <v>-</v>
      </c>
      <c r="F28" s="318" t="s">
        <v>145</v>
      </c>
      <c r="G28" s="864" t="s">
        <v>6</v>
      </c>
      <c r="H28" s="865" t="s">
        <v>6</v>
      </c>
      <c r="I28" s="866" t="s">
        <v>6</v>
      </c>
      <c r="J28" s="867" t="s">
        <v>6</v>
      </c>
      <c r="K28" s="323" t="str">
        <f t="shared" ca="1" si="0"/>
        <v>$A$72</v>
      </c>
      <c r="L28" s="80" t="str">
        <f t="shared" si="1"/>
        <v>$A$72</v>
      </c>
      <c r="M28" s="289"/>
      <c r="N28" s="137"/>
      <c r="O28" s="137"/>
      <c r="P28" s="45" t="str" cm="1">
        <f t="array" aca="1" ref="P28" ca="1">INDIRECT(_xlfn.CONCAT($AC$2,Q28))</f>
        <v>NIKI Product 4</v>
      </c>
      <c r="Q28" s="27" t="s">
        <v>659</v>
      </c>
      <c r="R28" s="407" t="str" cm="1">
        <f t="array" aca="1" ref="R28" ca="1">_xlfn.SWITCH(INDIRECT(_xlfn.CONCAT($AC$2,S28)),"-","-",0,"-",INDIRECT(_xlfn.CONCAT($AC$2,S28)))</f>
        <v>-</v>
      </c>
      <c r="S28" s="27" t="s">
        <v>678</v>
      </c>
      <c r="T28" s="877" t="s">
        <v>6</v>
      </c>
      <c r="U28" s="877" t="s">
        <v>6</v>
      </c>
      <c r="V28" s="867" t="s">
        <v>6</v>
      </c>
      <c r="W28" s="866" t="s">
        <v>6</v>
      </c>
      <c r="X28" s="323" t="str">
        <f t="shared" ca="1" si="3"/>
        <v>$A$90</v>
      </c>
      <c r="Y28" s="80" t="str">
        <f t="shared" si="2"/>
        <v>$A$90</v>
      </c>
      <c r="Z28" s="64"/>
    </row>
    <row r="29" spans="1:28">
      <c r="C29" s="45" t="str" cm="1">
        <f t="array" aca="1" ref="C29" ca="1">INDIRECT(_xlfn.CONCAT($AC$2,D29))</f>
        <v>NIKI Grondstof 5</v>
      </c>
      <c r="D29" s="27" t="s">
        <v>244</v>
      </c>
      <c r="E29" s="407" t="str" cm="1">
        <f t="array" aca="1" ref="E29" ca="1">_xlfn.SWITCH(INDIRECT(_xlfn.CONCAT($AC$2,F29)),"-","-",0,"-",INDIRECT(_xlfn.CONCAT($AC$2,F29)))</f>
        <v>-</v>
      </c>
      <c r="F29" s="318" t="s">
        <v>256</v>
      </c>
      <c r="G29" s="864" t="s">
        <v>6</v>
      </c>
      <c r="H29" s="865" t="s">
        <v>6</v>
      </c>
      <c r="I29" s="866" t="s">
        <v>6</v>
      </c>
      <c r="J29" s="867" t="s">
        <v>6</v>
      </c>
      <c r="K29" s="323" t="str">
        <f t="shared" ca="1" si="0"/>
        <v>$A$73</v>
      </c>
      <c r="L29" s="80" t="str">
        <f t="shared" si="1"/>
        <v>$A$73</v>
      </c>
      <c r="M29" s="289"/>
      <c r="N29" s="137"/>
      <c r="O29" s="137"/>
      <c r="P29" s="45" t="str" cm="1">
        <f t="array" aca="1" ref="P29" ca="1">INDIRECT(_xlfn.CONCAT($AC$2,Q29))</f>
        <v>NIKI Product 5</v>
      </c>
      <c r="Q29" s="27" t="s">
        <v>660</v>
      </c>
      <c r="R29" s="407" t="str" cm="1">
        <f t="array" aca="1" ref="R29" ca="1">_xlfn.SWITCH(INDIRECT(_xlfn.CONCAT($AC$2,S29)),"-","-",0,"-",INDIRECT(_xlfn.CONCAT($AC$2,S29)))</f>
        <v>-</v>
      </c>
      <c r="S29" s="27" t="s">
        <v>679</v>
      </c>
      <c r="T29" s="878" t="s">
        <v>6</v>
      </c>
      <c r="U29" s="878" t="s">
        <v>6</v>
      </c>
      <c r="V29" s="867" t="s">
        <v>6</v>
      </c>
      <c r="W29" s="866" t="s">
        <v>6</v>
      </c>
      <c r="X29" s="323" t="str">
        <f t="shared" ca="1" si="3"/>
        <v>$A$91</v>
      </c>
      <c r="Y29" s="80" t="str">
        <f t="shared" si="2"/>
        <v>$A$91</v>
      </c>
      <c r="Z29" s="64"/>
    </row>
    <row r="30" spans="1:28">
      <c r="C30" s="45" t="str" cm="1">
        <f t="array" aca="1" ref="C30" ca="1">INDIRECT(_xlfn.CONCAT($AC$2,D30))</f>
        <v>NIKI Grondstof 6</v>
      </c>
      <c r="D30" s="27" t="s">
        <v>245</v>
      </c>
      <c r="E30" s="407" t="str" cm="1">
        <f t="array" aca="1" ref="E30" ca="1">_xlfn.SWITCH(INDIRECT(_xlfn.CONCAT($AC$2,F30)),"-","-",0,"-",INDIRECT(_xlfn.CONCAT($AC$2,F30)))</f>
        <v>-</v>
      </c>
      <c r="F30" s="318" t="s">
        <v>257</v>
      </c>
      <c r="G30" s="868" t="s">
        <v>6</v>
      </c>
      <c r="H30" s="869" t="s">
        <v>6</v>
      </c>
      <c r="I30" s="866" t="s">
        <v>6</v>
      </c>
      <c r="J30" s="867" t="s">
        <v>6</v>
      </c>
      <c r="K30" s="323" t="str">
        <f t="shared" ca="1" si="0"/>
        <v>$A$74</v>
      </c>
      <c r="L30" s="80" t="str">
        <f t="shared" si="1"/>
        <v>$A$74</v>
      </c>
      <c r="M30" s="289"/>
      <c r="N30" s="137"/>
      <c r="O30" s="137"/>
      <c r="P30" s="45" t="str" cm="1">
        <f t="array" aca="1" ref="P30" ca="1">INDIRECT(_xlfn.CONCAT($AC$2,Q30))</f>
        <v>NIKI Product 6</v>
      </c>
      <c r="Q30" s="27" t="s">
        <v>661</v>
      </c>
      <c r="R30" s="407" t="str" cm="1">
        <f t="array" aca="1" ref="R30" ca="1">_xlfn.SWITCH(INDIRECT(_xlfn.CONCAT($AC$2,S30)),"-","-",0,"-",INDIRECT(_xlfn.CONCAT($AC$2,S30)))</f>
        <v>-</v>
      </c>
      <c r="S30" s="27" t="s">
        <v>680</v>
      </c>
      <c r="T30" s="878" t="s">
        <v>6</v>
      </c>
      <c r="U30" s="878" t="s">
        <v>6</v>
      </c>
      <c r="V30" s="867" t="s">
        <v>6</v>
      </c>
      <c r="W30" s="866" t="s">
        <v>6</v>
      </c>
      <c r="X30" s="323" t="str">
        <f t="shared" ca="1" si="3"/>
        <v>$A$92</v>
      </c>
      <c r="Y30" s="80" t="str">
        <f t="shared" si="2"/>
        <v>$A$92</v>
      </c>
      <c r="Z30" s="64"/>
    </row>
    <row r="31" spans="1:28">
      <c r="C31" s="45" t="str" cm="1">
        <f t="array" aca="1" ref="C31" ca="1">INDIRECT(_xlfn.CONCAT($AC$2,D31))</f>
        <v>NIKI Grondstof 7</v>
      </c>
      <c r="D31" s="27" t="s">
        <v>250</v>
      </c>
      <c r="E31" s="407" t="str" cm="1">
        <f t="array" aca="1" ref="E31" ca="1">_xlfn.SWITCH(INDIRECT(_xlfn.CONCAT($AC$2,F31)),"-","-",0,"-",INDIRECT(_xlfn.CONCAT($AC$2,F31)))</f>
        <v>-</v>
      </c>
      <c r="F31" s="318" t="s">
        <v>260</v>
      </c>
      <c r="G31" s="868" t="s">
        <v>6</v>
      </c>
      <c r="H31" s="869" t="s">
        <v>6</v>
      </c>
      <c r="I31" s="866" t="s">
        <v>6</v>
      </c>
      <c r="J31" s="867" t="s">
        <v>6</v>
      </c>
      <c r="K31" s="323" t="str">
        <f t="shared" ca="1" si="0"/>
        <v>$A$75</v>
      </c>
      <c r="L31" s="80" t="str">
        <f t="shared" si="1"/>
        <v>$A$75</v>
      </c>
      <c r="M31" s="289"/>
      <c r="N31" s="137"/>
      <c r="O31" s="137"/>
      <c r="P31" s="45" t="str" cm="1">
        <f t="array" aca="1" ref="P31" ca="1">INDIRECT(_xlfn.CONCAT($AC$2,Q31))</f>
        <v>NIKI Product 7</v>
      </c>
      <c r="Q31" s="27" t="s">
        <v>662</v>
      </c>
      <c r="R31" s="407" t="str" cm="1">
        <f t="array" aca="1" ref="R31" ca="1">_xlfn.SWITCH(INDIRECT(_xlfn.CONCAT($AC$2,S31)),"-","-",0,"-",INDIRECT(_xlfn.CONCAT($AC$2,S31)))</f>
        <v>-</v>
      </c>
      <c r="S31" s="27" t="s">
        <v>681</v>
      </c>
      <c r="T31" s="878" t="s">
        <v>6</v>
      </c>
      <c r="U31" s="878" t="s">
        <v>6</v>
      </c>
      <c r="V31" s="867" t="s">
        <v>6</v>
      </c>
      <c r="W31" s="866" t="s">
        <v>6</v>
      </c>
      <c r="X31" s="323" t="str">
        <f t="shared" ca="1" si="3"/>
        <v>$A$93</v>
      </c>
      <c r="Y31" s="80" t="str">
        <f t="shared" si="2"/>
        <v>$A$93</v>
      </c>
      <c r="Z31" s="64"/>
    </row>
    <row r="32" spans="1:28">
      <c r="C32" s="45" t="str" cm="1">
        <f t="array" aca="1" ref="C32" ca="1">INDIRECT(_xlfn.CONCAT($AC$2,D32))</f>
        <v>NIKI Grondstof 8</v>
      </c>
      <c r="D32" s="27" t="s">
        <v>281</v>
      </c>
      <c r="E32" s="407" t="str" cm="1">
        <f t="array" aca="1" ref="E32" ca="1">_xlfn.SWITCH(INDIRECT(_xlfn.CONCAT($AC$2,F32)),"-","-",0,"-",INDIRECT(_xlfn.CONCAT($AC$2,F32)))</f>
        <v>-</v>
      </c>
      <c r="F32" s="318" t="s">
        <v>292</v>
      </c>
      <c r="G32" s="868" t="s">
        <v>6</v>
      </c>
      <c r="H32" s="869" t="s">
        <v>6</v>
      </c>
      <c r="I32" s="866" t="s">
        <v>6</v>
      </c>
      <c r="J32" s="867" t="s">
        <v>6</v>
      </c>
      <c r="K32" s="323" t="str">
        <f t="shared" ca="1" si="0"/>
        <v>$A$76</v>
      </c>
      <c r="L32" s="80" t="str">
        <f t="shared" si="1"/>
        <v>$A$76</v>
      </c>
      <c r="M32" s="289"/>
      <c r="N32" s="137"/>
      <c r="O32" s="137"/>
      <c r="P32" s="45" t="str" cm="1">
        <f t="array" aca="1" ref="P32" ca="1">INDIRECT(_xlfn.CONCAT($AC$2,Q32))</f>
        <v>NIKI Product 8</v>
      </c>
      <c r="Q32" s="27" t="s">
        <v>663</v>
      </c>
      <c r="R32" s="407" t="str" cm="1">
        <f t="array" aca="1" ref="R32" ca="1">_xlfn.SWITCH(INDIRECT(_xlfn.CONCAT($AC$2,S32)),"-","-",0,"-",INDIRECT(_xlfn.CONCAT($AC$2,S32)))</f>
        <v>-</v>
      </c>
      <c r="S32" s="27" t="s">
        <v>682</v>
      </c>
      <c r="T32" s="878" t="s">
        <v>6</v>
      </c>
      <c r="U32" s="878" t="s">
        <v>6</v>
      </c>
      <c r="V32" s="867" t="s">
        <v>6</v>
      </c>
      <c r="W32" s="866" t="s">
        <v>6</v>
      </c>
      <c r="X32" s="323" t="str">
        <f t="shared" ca="1" si="3"/>
        <v>$A$94</v>
      </c>
      <c r="Y32" s="80" t="str">
        <f t="shared" si="2"/>
        <v>$A$94</v>
      </c>
      <c r="Z32" s="64"/>
    </row>
    <row r="33" spans="3:26">
      <c r="C33" s="45" t="str" cm="1">
        <f t="array" aca="1" ref="C33" ca="1">INDIRECT(_xlfn.CONCAT($AC$2,D33))</f>
        <v>NIKI Grondstof 9</v>
      </c>
      <c r="D33" s="27" t="s">
        <v>282</v>
      </c>
      <c r="E33" s="407" t="str" cm="1">
        <f t="array" aca="1" ref="E33" ca="1">_xlfn.SWITCH(INDIRECT(_xlfn.CONCAT($AC$2,F33)),"-","-",0,"-",INDIRECT(_xlfn.CONCAT($AC$2,F33)))</f>
        <v>-</v>
      </c>
      <c r="F33" s="318" t="s">
        <v>293</v>
      </c>
      <c r="G33" s="868" t="s">
        <v>6</v>
      </c>
      <c r="H33" s="869" t="s">
        <v>6</v>
      </c>
      <c r="I33" s="866" t="s">
        <v>6</v>
      </c>
      <c r="J33" s="867" t="s">
        <v>6</v>
      </c>
      <c r="K33" s="323" t="str">
        <f t="shared" ca="1" si="0"/>
        <v>$A$77</v>
      </c>
      <c r="L33" s="81" t="str">
        <f t="shared" si="1"/>
        <v>$A$77</v>
      </c>
      <c r="M33" s="290"/>
      <c r="N33" s="137"/>
      <c r="O33" s="137"/>
      <c r="P33" s="45" t="str" cm="1">
        <f t="array" aca="1" ref="P33" ca="1">INDIRECT(_xlfn.CONCAT($AC$2,Q33))</f>
        <v>NIKI Product 9</v>
      </c>
      <c r="Q33" s="27" t="s">
        <v>664</v>
      </c>
      <c r="R33" s="407" t="str" cm="1">
        <f t="array" aca="1" ref="R33" ca="1">_xlfn.SWITCH(INDIRECT(_xlfn.CONCAT($AC$2,S33)),"-","-",0,"-",INDIRECT(_xlfn.CONCAT($AC$2,S33)))</f>
        <v>-</v>
      </c>
      <c r="S33" s="27" t="s">
        <v>683</v>
      </c>
      <c r="T33" s="878" t="s">
        <v>6</v>
      </c>
      <c r="U33" s="878" t="s">
        <v>6</v>
      </c>
      <c r="V33" s="867" t="s">
        <v>6</v>
      </c>
      <c r="W33" s="866" t="s">
        <v>6</v>
      </c>
      <c r="X33" s="323" t="str">
        <f t="shared" ca="1" si="3"/>
        <v>$A$95</v>
      </c>
      <c r="Y33" s="81" t="str">
        <f t="shared" si="2"/>
        <v>$A$95</v>
      </c>
      <c r="Z33" s="64"/>
    </row>
    <row r="34" spans="3:26">
      <c r="C34" s="45" t="str" cm="1">
        <f t="array" aca="1" ref="C34" ca="1">INDIRECT(_xlfn.CONCAT($AC$2,D34))</f>
        <v>NIKI Grondstof 10</v>
      </c>
      <c r="D34" s="27" t="s">
        <v>283</v>
      </c>
      <c r="E34" s="407" t="str" cm="1">
        <f t="array" aca="1" ref="E34" ca="1">_xlfn.SWITCH(INDIRECT(_xlfn.CONCAT($AC$2,F34)),"-","-",0,"-",INDIRECT(_xlfn.CONCAT($AC$2,F34)))</f>
        <v>-</v>
      </c>
      <c r="F34" s="318" t="s">
        <v>294</v>
      </c>
      <c r="G34" s="868" t="s">
        <v>6</v>
      </c>
      <c r="H34" s="869" t="s">
        <v>6</v>
      </c>
      <c r="I34" s="866" t="s">
        <v>6</v>
      </c>
      <c r="J34" s="867" t="s">
        <v>6</v>
      </c>
      <c r="K34" s="323" t="str">
        <f t="shared" ca="1" si="0"/>
        <v>$A$78</v>
      </c>
      <c r="L34" s="81" t="str">
        <f t="shared" si="1"/>
        <v>$A$78</v>
      </c>
      <c r="M34" s="290"/>
      <c r="N34" s="137"/>
      <c r="O34" s="137"/>
      <c r="P34" s="45" t="str" cm="1">
        <f t="array" aca="1" ref="P34" ca="1">INDIRECT(_xlfn.CONCAT($AC$2,Q34))</f>
        <v>NIKI Product 10</v>
      </c>
      <c r="Q34" s="27" t="s">
        <v>665</v>
      </c>
      <c r="R34" s="407" t="str" cm="1">
        <f t="array" aca="1" ref="R34" ca="1">_xlfn.SWITCH(INDIRECT(_xlfn.CONCAT($AC$2,S34)),"-","-",0,"-",INDIRECT(_xlfn.CONCAT($AC$2,S34)))</f>
        <v>-</v>
      </c>
      <c r="S34" s="27" t="s">
        <v>684</v>
      </c>
      <c r="T34" s="878" t="s">
        <v>6</v>
      </c>
      <c r="U34" s="878" t="s">
        <v>6</v>
      </c>
      <c r="V34" s="867" t="s">
        <v>6</v>
      </c>
      <c r="W34" s="866" t="s">
        <v>6</v>
      </c>
      <c r="X34" s="323" t="str">
        <f t="shared" ca="1" si="3"/>
        <v>$A$96</v>
      </c>
      <c r="Y34" s="81" t="str">
        <f t="shared" si="2"/>
        <v>$A$96</v>
      </c>
      <c r="Z34" s="64"/>
    </row>
    <row r="35" spans="3:26">
      <c r="C35" s="263" t="str" cm="1">
        <f t="array" aca="1" ref="C35" ca="1">INDIRECT(_xlfn.CONCAT($AC$2,D35))</f>
        <v>NIKI Energie 1</v>
      </c>
      <c r="D35" s="257" t="s">
        <v>284</v>
      </c>
      <c r="E35" s="406" t="str" cm="1">
        <f t="array" aca="1" ref="E35" ca="1">_xlfn.SWITCH(INDIRECT(_xlfn.CONCAT($AC$2,F35)),"-","-",0,"-",INDIRECT(_xlfn.CONCAT($AC$2,F35)))</f>
        <v>-</v>
      </c>
      <c r="F35" s="316" t="s">
        <v>295</v>
      </c>
      <c r="G35" s="870" t="s">
        <v>6</v>
      </c>
      <c r="H35" s="871" t="s">
        <v>6</v>
      </c>
      <c r="I35" s="862" t="s">
        <v>6</v>
      </c>
      <c r="J35" s="863" t="s">
        <v>6</v>
      </c>
      <c r="K35" s="322" t="str">
        <f t="shared" ca="1" si="0"/>
        <v>$A$79</v>
      </c>
      <c r="L35" s="81" t="str">
        <f t="shared" si="1"/>
        <v>$A$79</v>
      </c>
      <c r="M35" s="290"/>
      <c r="N35" s="137"/>
      <c r="O35" s="137"/>
      <c r="P35" s="263" t="str" cm="1">
        <f t="array" aca="1" ref="P35" ca="1">INDIRECT(_xlfn.CONCAT($AC$2,Q35))</f>
        <v>NIKI Restfractie 1</v>
      </c>
      <c r="Q35" s="257" t="s">
        <v>666</v>
      </c>
      <c r="R35" s="406" t="str" cm="1">
        <f t="array" aca="1" ref="R35" ca="1">_xlfn.SWITCH(INDIRECT(_xlfn.CONCAT($AC$2,S35)),"-","-",0,"-",INDIRECT(_xlfn.CONCAT($AC$2,S35)))</f>
        <v>-</v>
      </c>
      <c r="S35" s="257" t="s">
        <v>685</v>
      </c>
      <c r="T35" s="879" t="s">
        <v>6</v>
      </c>
      <c r="U35" s="879" t="s">
        <v>6</v>
      </c>
      <c r="V35" s="863" t="s">
        <v>6</v>
      </c>
      <c r="W35" s="862" t="s">
        <v>6</v>
      </c>
      <c r="X35" s="322" t="str">
        <f t="shared" ca="1" si="3"/>
        <v>$A$97</v>
      </c>
      <c r="Y35" s="81" t="str">
        <f t="shared" si="2"/>
        <v>$A$97</v>
      </c>
      <c r="Z35" s="64"/>
    </row>
    <row r="36" spans="3:26">
      <c r="C36" s="45" t="str" cm="1">
        <f t="array" aca="1" ref="C36" ca="1">INDIRECT(_xlfn.CONCAT($AC$2,D36))</f>
        <v>NIKI Energie 2</v>
      </c>
      <c r="D36" s="27" t="s">
        <v>285</v>
      </c>
      <c r="E36" s="407" t="str" cm="1">
        <f t="array" aca="1" ref="E36" ca="1">_xlfn.SWITCH(INDIRECT(_xlfn.CONCAT($AC$2,F36)),"-","-",0,"-",INDIRECT(_xlfn.CONCAT($AC$2,F36)))</f>
        <v>-</v>
      </c>
      <c r="F36" s="318" t="s">
        <v>296</v>
      </c>
      <c r="G36" s="868" t="s">
        <v>6</v>
      </c>
      <c r="H36" s="869" t="s">
        <v>6</v>
      </c>
      <c r="I36" s="866" t="s">
        <v>6</v>
      </c>
      <c r="J36" s="867" t="s">
        <v>6</v>
      </c>
      <c r="K36" s="323" t="str">
        <f t="shared" ca="1" si="0"/>
        <v>$A$80</v>
      </c>
      <c r="L36" s="80" t="str">
        <f t="shared" si="1"/>
        <v>$A$80</v>
      </c>
      <c r="M36" s="289"/>
      <c r="N36" s="137"/>
      <c r="O36" s="137"/>
      <c r="P36" s="45" t="str" cm="1">
        <f t="array" aca="1" ref="P36" ca="1">INDIRECT(_xlfn.CONCAT($AC$2,Q36))</f>
        <v>NIKI Restfractie 2</v>
      </c>
      <c r="Q36" s="27" t="s">
        <v>667</v>
      </c>
      <c r="R36" s="407" t="str" cm="1">
        <f t="array" aca="1" ref="R36" ca="1">_xlfn.SWITCH(INDIRECT(_xlfn.CONCAT($AC$2,S36)),"-","-",0,"-",INDIRECT(_xlfn.CONCAT($AC$2,S36)))</f>
        <v>-</v>
      </c>
      <c r="S36" s="27" t="s">
        <v>686</v>
      </c>
      <c r="T36" s="878" t="s">
        <v>6</v>
      </c>
      <c r="U36" s="878" t="s">
        <v>6</v>
      </c>
      <c r="V36" s="867" t="s">
        <v>6</v>
      </c>
      <c r="W36" s="866" t="s">
        <v>6</v>
      </c>
      <c r="X36" s="323" t="str">
        <f t="shared" ca="1" si="3"/>
        <v>$A$98</v>
      </c>
      <c r="Y36" s="81" t="str">
        <f t="shared" si="2"/>
        <v>$A$98</v>
      </c>
      <c r="Z36" s="64"/>
    </row>
    <row r="37" spans="3:26">
      <c r="C37" s="45" t="str" cm="1">
        <f t="array" aca="1" ref="C37" ca="1">INDIRECT(_xlfn.CONCAT($AC$2,D37))</f>
        <v>NIKI Energie 3</v>
      </c>
      <c r="D37" s="27" t="s">
        <v>297</v>
      </c>
      <c r="E37" s="407" t="str" cm="1">
        <f t="array" aca="1" ref="E37" ca="1">_xlfn.SWITCH(INDIRECT(_xlfn.CONCAT($AC$2,F37)),"-","-",0,"-",INDIRECT(_xlfn.CONCAT($AC$2,F37)))</f>
        <v>-</v>
      </c>
      <c r="F37" s="318" t="s">
        <v>301</v>
      </c>
      <c r="G37" s="868" t="s">
        <v>6</v>
      </c>
      <c r="H37" s="869" t="s">
        <v>6</v>
      </c>
      <c r="I37" s="866" t="s">
        <v>6</v>
      </c>
      <c r="J37" s="867" t="s">
        <v>6</v>
      </c>
      <c r="K37" s="323" t="str">
        <f t="shared" ca="1" si="0"/>
        <v>$A$81</v>
      </c>
      <c r="L37" s="80" t="str">
        <f t="shared" si="1"/>
        <v>$A$81</v>
      </c>
      <c r="M37" s="289"/>
      <c r="N37" s="137"/>
      <c r="O37" s="137"/>
      <c r="P37" s="45" t="str" cm="1">
        <f t="array" aca="1" ref="P37" ca="1">INDIRECT(_xlfn.CONCAT($AC$2,Q37))</f>
        <v>NIKI Restfractie 3</v>
      </c>
      <c r="Q37" s="27" t="s">
        <v>668</v>
      </c>
      <c r="R37" s="407" t="str" cm="1">
        <f t="array" aca="1" ref="R37" ca="1">_xlfn.SWITCH(INDIRECT(_xlfn.CONCAT($AC$2,S37)),"-","-",0,"-",INDIRECT(_xlfn.CONCAT($AC$2,S37)))</f>
        <v>-</v>
      </c>
      <c r="S37" s="27" t="s">
        <v>687</v>
      </c>
      <c r="T37" s="878" t="s">
        <v>6</v>
      </c>
      <c r="U37" s="878" t="s">
        <v>6</v>
      </c>
      <c r="V37" s="867" t="s">
        <v>6</v>
      </c>
      <c r="W37" s="866" t="s">
        <v>6</v>
      </c>
      <c r="X37" s="323" t="str">
        <f t="shared" ca="1" si="3"/>
        <v>$A$99</v>
      </c>
      <c r="Y37" s="81" t="str">
        <f t="shared" si="2"/>
        <v>$A$99</v>
      </c>
      <c r="Z37" s="64"/>
    </row>
    <row r="38" spans="3:26">
      <c r="C38" s="45" t="str" cm="1">
        <f t="array" aca="1" ref="C38" ca="1">INDIRECT(_xlfn.CONCAT($AC$2,D38))</f>
        <v>NIKI Energie 4</v>
      </c>
      <c r="D38" s="27" t="s">
        <v>299</v>
      </c>
      <c r="E38" s="407" t="str" cm="1">
        <f t="array" aca="1" ref="E38" ca="1">_xlfn.SWITCH(INDIRECT(_xlfn.CONCAT($AC$2,F38)),"-","-",0,"-",INDIRECT(_xlfn.CONCAT($AC$2,F38)))</f>
        <v>-</v>
      </c>
      <c r="F38" s="318" t="s">
        <v>302</v>
      </c>
      <c r="G38" s="868" t="s">
        <v>6</v>
      </c>
      <c r="H38" s="869" t="s">
        <v>6</v>
      </c>
      <c r="I38" s="866" t="s">
        <v>6</v>
      </c>
      <c r="J38" s="867" t="s">
        <v>6</v>
      </c>
      <c r="K38" s="323" t="str">
        <f t="shared" ca="1" si="0"/>
        <v>$A$82</v>
      </c>
      <c r="L38" s="80" t="str">
        <f t="shared" si="1"/>
        <v>$A$82</v>
      </c>
      <c r="M38" s="289"/>
      <c r="N38" s="137"/>
      <c r="O38" s="137"/>
      <c r="P38" s="45" t="str" cm="1">
        <f t="array" aca="1" ref="P38" ca="1">INDIRECT(_xlfn.CONCAT($AC$2,Q38))</f>
        <v>NIKI Restfractie 4</v>
      </c>
      <c r="Q38" s="27" t="s">
        <v>669</v>
      </c>
      <c r="R38" s="407" t="str" cm="1">
        <f t="array" aca="1" ref="R38" ca="1">_xlfn.SWITCH(INDIRECT(_xlfn.CONCAT($AC$2,S38)),"-","-",0,"-",INDIRECT(_xlfn.CONCAT($AC$2,S38)))</f>
        <v>-</v>
      </c>
      <c r="S38" s="27" t="s">
        <v>688</v>
      </c>
      <c r="T38" s="878" t="s">
        <v>6</v>
      </c>
      <c r="U38" s="878" t="s">
        <v>6</v>
      </c>
      <c r="V38" s="867" t="s">
        <v>6</v>
      </c>
      <c r="W38" s="866" t="s">
        <v>6</v>
      </c>
      <c r="X38" s="323" t="str">
        <f t="shared" ca="1" si="3"/>
        <v>$A$100</v>
      </c>
      <c r="Y38" s="81" t="str">
        <f t="shared" si="2"/>
        <v>$A$100</v>
      </c>
      <c r="Z38" s="64"/>
    </row>
    <row r="39" spans="3:26">
      <c r="C39" s="264" t="str" cm="1">
        <f t="array" aca="1" ref="C39" ca="1">INDIRECT(_xlfn.CONCAT($AC$2,D39))</f>
        <v>NIKI Energie 5</v>
      </c>
      <c r="D39" s="260" t="s">
        <v>300</v>
      </c>
      <c r="E39" s="408" t="str" cm="1">
        <f t="array" aca="1" ref="E39" ca="1">_xlfn.SWITCH(INDIRECT(_xlfn.CONCAT($AC$2,F39)),"-","-",0,"-",INDIRECT(_xlfn.CONCAT($AC$2,F39)))</f>
        <v>-</v>
      </c>
      <c r="F39" s="320" t="s">
        <v>303</v>
      </c>
      <c r="G39" s="872" t="s">
        <v>6</v>
      </c>
      <c r="H39" s="873" t="s">
        <v>6</v>
      </c>
      <c r="I39" s="874" t="s">
        <v>6</v>
      </c>
      <c r="J39" s="875" t="s">
        <v>6</v>
      </c>
      <c r="K39" s="324" t="str">
        <f t="shared" ca="1" si="0"/>
        <v>$A$83</v>
      </c>
      <c r="L39" s="80" t="str">
        <f t="shared" si="1"/>
        <v>$A$83</v>
      </c>
      <c r="M39" s="289"/>
      <c r="N39" s="137"/>
      <c r="O39" s="137"/>
      <c r="P39" s="45" t="str" cm="1">
        <f t="array" aca="1" ref="P39" ca="1">INDIRECT(_xlfn.CONCAT($AC$2,Q39))</f>
        <v>NIKI Restfractie 5</v>
      </c>
      <c r="Q39" s="27" t="s">
        <v>670</v>
      </c>
      <c r="R39" s="407" t="str" cm="1">
        <f t="array" aca="1" ref="R39" ca="1">_xlfn.SWITCH(INDIRECT(_xlfn.CONCAT($AC$2,S39)),"-","-",0,"-",INDIRECT(_xlfn.CONCAT($AC$2,S39)))</f>
        <v>-</v>
      </c>
      <c r="S39" s="27" t="s">
        <v>689</v>
      </c>
      <c r="T39" s="878" t="s">
        <v>6</v>
      </c>
      <c r="U39" s="878" t="s">
        <v>6</v>
      </c>
      <c r="V39" s="867" t="s">
        <v>6</v>
      </c>
      <c r="W39" s="866" t="s">
        <v>6</v>
      </c>
      <c r="X39" s="323" t="str">
        <f t="shared" ca="1" si="3"/>
        <v>$A$101</v>
      </c>
      <c r="Y39" s="80" t="str">
        <f t="shared" si="2"/>
        <v>$A$101</v>
      </c>
      <c r="Z39" s="64"/>
    </row>
    <row r="40" spans="3:26">
      <c r="C40" s="137"/>
      <c r="D40" s="137"/>
      <c r="E40" s="137"/>
      <c r="F40" s="137"/>
      <c r="G40" s="137"/>
      <c r="H40" s="137"/>
      <c r="I40" s="137"/>
      <c r="J40" s="137"/>
      <c r="K40" s="137"/>
      <c r="M40" s="137"/>
      <c r="N40" s="137"/>
      <c r="O40" s="137"/>
      <c r="P40" s="263" t="str" cm="1">
        <f t="array" aca="1" ref="P40" ca="1">INDIRECT(_xlfn.CONCAT($AC$2,Q40))</f>
        <v>NIKI Emissie 1</v>
      </c>
      <c r="Q40" s="257" t="s">
        <v>671</v>
      </c>
      <c r="R40" s="406" t="str" cm="1">
        <f t="array" aca="1" ref="R40" ca="1">_xlfn.SWITCH(INDIRECT(_xlfn.CONCAT($AC$2,S40)),"-","-",0,"-",INDIRECT(_xlfn.CONCAT($AC$2,S40)))</f>
        <v>-</v>
      </c>
      <c r="S40" s="257" t="s">
        <v>690</v>
      </c>
      <c r="T40" s="879" t="s">
        <v>6</v>
      </c>
      <c r="U40" s="879" t="s">
        <v>6</v>
      </c>
      <c r="V40" s="863" t="s">
        <v>6</v>
      </c>
      <c r="W40" s="862" t="s">
        <v>6</v>
      </c>
      <c r="X40" s="322" t="str">
        <f t="shared" ca="1" si="3"/>
        <v>$A$102</v>
      </c>
      <c r="Y40" s="80" t="str">
        <f t="shared" si="2"/>
        <v>$A$102</v>
      </c>
      <c r="Z40" s="64"/>
    </row>
    <row r="41" spans="3:26">
      <c r="C41" s="137"/>
      <c r="D41" s="137"/>
      <c r="E41" s="137"/>
      <c r="F41" s="137"/>
      <c r="G41" s="137"/>
      <c r="H41" s="137"/>
      <c r="I41" s="137"/>
      <c r="J41" s="137"/>
      <c r="K41" s="137"/>
      <c r="M41" s="137"/>
      <c r="N41" s="137"/>
      <c r="O41" s="137"/>
      <c r="P41" s="45" t="str" cm="1">
        <f t="array" aca="1" ref="P41" ca="1">INDIRECT(_xlfn.CONCAT($AC$2,Q41))</f>
        <v>NIKI Emissie 2</v>
      </c>
      <c r="Q41" s="27" t="s">
        <v>672</v>
      </c>
      <c r="R41" s="407" t="str" cm="1">
        <f t="array" aca="1" ref="R41" ca="1">_xlfn.SWITCH(INDIRECT(_xlfn.CONCAT($AC$2,S41)),"-","-",0,"-",INDIRECT(_xlfn.CONCAT($AC$2,S41)))</f>
        <v>-</v>
      </c>
      <c r="S41" s="27" t="s">
        <v>691</v>
      </c>
      <c r="T41" s="878" t="s">
        <v>6</v>
      </c>
      <c r="U41" s="878" t="s">
        <v>6</v>
      </c>
      <c r="V41" s="867" t="s">
        <v>6</v>
      </c>
      <c r="W41" s="866" t="s">
        <v>6</v>
      </c>
      <c r="X41" s="323" t="str">
        <f t="shared" ca="1" si="3"/>
        <v>$A$103</v>
      </c>
      <c r="Y41" s="80" t="str">
        <f t="shared" si="2"/>
        <v>$A$103</v>
      </c>
      <c r="Z41" s="64"/>
    </row>
    <row r="42" spans="3:26">
      <c r="C42" s="137"/>
      <c r="D42" s="137"/>
      <c r="E42" s="137"/>
      <c r="F42" s="137"/>
      <c r="G42" s="137"/>
      <c r="H42" s="137"/>
      <c r="I42" s="137"/>
      <c r="J42" s="291"/>
      <c r="K42" s="291"/>
      <c r="L42" s="64"/>
      <c r="M42" s="291"/>
      <c r="N42" s="137"/>
      <c r="O42" s="137"/>
      <c r="P42" s="45" t="str" cm="1">
        <f t="array" aca="1" ref="P42" ca="1">INDIRECT(_xlfn.CONCAT($AC$2,Q42))</f>
        <v>NIKI Emissie 3</v>
      </c>
      <c r="Q42" s="27" t="s">
        <v>673</v>
      </c>
      <c r="R42" s="407" t="str" cm="1">
        <f t="array" aca="1" ref="R42" ca="1">_xlfn.SWITCH(INDIRECT(_xlfn.CONCAT($AC$2,S42)),"-","-",0,"-",INDIRECT(_xlfn.CONCAT($AC$2,S42)))</f>
        <v>-</v>
      </c>
      <c r="S42" s="27" t="s">
        <v>692</v>
      </c>
      <c r="T42" s="878" t="s">
        <v>6</v>
      </c>
      <c r="U42" s="878" t="s">
        <v>6</v>
      </c>
      <c r="V42" s="867" t="s">
        <v>6</v>
      </c>
      <c r="W42" s="866" t="s">
        <v>6</v>
      </c>
      <c r="X42" s="323" t="str">
        <f t="shared" ca="1" si="3"/>
        <v>$A$104</v>
      </c>
      <c r="Y42" s="80" t="str">
        <f t="shared" si="2"/>
        <v>$A$104</v>
      </c>
      <c r="Z42" s="64"/>
    </row>
    <row r="43" spans="3:26">
      <c r="C43" s="137"/>
      <c r="D43" s="137"/>
      <c r="E43" s="137"/>
      <c r="F43" s="137"/>
      <c r="G43" s="137"/>
      <c r="H43" s="137"/>
      <c r="I43" s="137"/>
      <c r="J43" s="291"/>
      <c r="K43" s="291"/>
      <c r="L43" s="64"/>
      <c r="M43" s="291"/>
      <c r="N43" s="137"/>
      <c r="O43" s="137"/>
      <c r="P43" s="45" t="str" cm="1">
        <f t="array" aca="1" ref="P43" ca="1">INDIRECT(_xlfn.CONCAT($AC$2,Q43))</f>
        <v>NIKI Emissie 4</v>
      </c>
      <c r="Q43" s="27" t="s">
        <v>674</v>
      </c>
      <c r="R43" s="407" t="str" cm="1">
        <f t="array" aca="1" ref="R43" ca="1">_xlfn.SWITCH(INDIRECT(_xlfn.CONCAT($AC$2,S43)),"-","-",0,"-",INDIRECT(_xlfn.CONCAT($AC$2,S43)))</f>
        <v>-</v>
      </c>
      <c r="S43" s="27" t="s">
        <v>693</v>
      </c>
      <c r="T43" s="878" t="s">
        <v>6</v>
      </c>
      <c r="U43" s="878" t="s">
        <v>6</v>
      </c>
      <c r="V43" s="867" t="s">
        <v>6</v>
      </c>
      <c r="W43" s="866" t="s">
        <v>6</v>
      </c>
      <c r="X43" s="323" t="str">
        <f t="shared" ca="1" si="3"/>
        <v>$A$105</v>
      </c>
      <c r="Y43" s="80" t="str">
        <f t="shared" si="2"/>
        <v>$A$105</v>
      </c>
      <c r="Z43" s="64"/>
    </row>
    <row r="44" spans="3:26">
      <c r="C44" s="137"/>
      <c r="D44" s="137"/>
      <c r="E44" s="137"/>
      <c r="F44" s="137"/>
      <c r="G44" s="137"/>
      <c r="H44" s="137"/>
      <c r="I44" s="137"/>
      <c r="J44" s="291"/>
      <c r="K44" s="291"/>
      <c r="L44" s="64"/>
      <c r="M44" s="291"/>
      <c r="N44" s="137"/>
      <c r="O44" s="137"/>
      <c r="P44" s="45" t="str" cm="1">
        <f t="array" aca="1" ref="P44" ca="1">INDIRECT(_xlfn.CONCAT($AC$2,Q44))</f>
        <v>NIKI Emissie 5</v>
      </c>
      <c r="Q44" s="27" t="s">
        <v>675</v>
      </c>
      <c r="R44" s="407" t="str" cm="1">
        <f t="array" aca="1" ref="R44" ca="1">_xlfn.SWITCH(INDIRECT(_xlfn.CONCAT($AC$2,S44)),"-","-",0,"-",INDIRECT(_xlfn.CONCAT($AC$2,S44)))</f>
        <v>-</v>
      </c>
      <c r="S44" s="27" t="s">
        <v>694</v>
      </c>
      <c r="T44" s="878" t="s">
        <v>6</v>
      </c>
      <c r="U44" s="878" t="s">
        <v>6</v>
      </c>
      <c r="V44" s="867" t="s">
        <v>6</v>
      </c>
      <c r="W44" s="866" t="s">
        <v>6</v>
      </c>
      <c r="X44" s="323" t="str">
        <f t="shared" ca="1" si="3"/>
        <v>$A$106</v>
      </c>
      <c r="Y44" s="80" t="str">
        <f t="shared" si="2"/>
        <v>$A$106</v>
      </c>
      <c r="Z44" s="64"/>
    </row>
    <row r="45" spans="3:26">
      <c r="C45" s="137"/>
      <c r="D45" s="137"/>
      <c r="E45" s="137"/>
      <c r="F45" s="137"/>
      <c r="G45" s="137"/>
      <c r="H45" s="137"/>
      <c r="I45" s="137"/>
      <c r="J45" s="291"/>
      <c r="K45" s="291"/>
      <c r="L45" s="64"/>
      <c r="M45" s="291"/>
      <c r="N45" s="137"/>
      <c r="O45" s="137"/>
      <c r="P45" s="263" t="str" cm="1">
        <f t="array" aca="1" ref="P45" ca="1">INDIRECT(_xlfn.CONCAT($AC$2,Q45))</f>
        <v>NIKI Afvalstof 1</v>
      </c>
      <c r="Q45" s="257" t="s">
        <v>960</v>
      </c>
      <c r="R45" s="406" t="str" cm="1">
        <f t="array" aca="1" ref="R45" ca="1">_xlfn.SWITCH(INDIRECT(_xlfn.CONCAT($AC$2,S45)),"-","-",0,"-",INDIRECT(_xlfn.CONCAT($AC$2,S45)))</f>
        <v>-</v>
      </c>
      <c r="S45" s="257" t="s">
        <v>961</v>
      </c>
      <c r="T45" s="879" t="s">
        <v>6</v>
      </c>
      <c r="U45" s="879" t="s">
        <v>6</v>
      </c>
      <c r="V45" s="863" t="s">
        <v>6</v>
      </c>
      <c r="W45" s="862" t="s">
        <v>6</v>
      </c>
      <c r="X45" s="322" t="str">
        <f t="shared" ca="1" si="3"/>
        <v>$A$107</v>
      </c>
      <c r="Y45" s="80" t="str">
        <f t="shared" si="2"/>
        <v>$A$107</v>
      </c>
      <c r="Z45" s="64"/>
    </row>
    <row r="46" spans="3:26">
      <c r="C46" s="137"/>
      <c r="D46" s="137"/>
      <c r="E46" s="137"/>
      <c r="F46" s="137"/>
      <c r="G46" s="137"/>
      <c r="H46" s="137"/>
      <c r="I46" s="137"/>
      <c r="J46" s="291"/>
      <c r="K46" s="291"/>
      <c r="L46" s="64"/>
      <c r="M46" s="291"/>
      <c r="N46" s="137"/>
      <c r="O46" s="137"/>
      <c r="P46" s="45" t="str" cm="1">
        <f t="array" aca="1" ref="P46" ca="1">INDIRECT(_xlfn.CONCAT($AC$2,Q46))</f>
        <v>NIKI Afvalstof 2</v>
      </c>
      <c r="Q46" s="27" t="s">
        <v>962</v>
      </c>
      <c r="R46" s="407" t="str" cm="1">
        <f t="array" aca="1" ref="R46" ca="1">_xlfn.SWITCH(INDIRECT(_xlfn.CONCAT($AC$2,S46)),"-","-",0,"-",INDIRECT(_xlfn.CONCAT($AC$2,S46)))</f>
        <v>-</v>
      </c>
      <c r="S46" s="27" t="s">
        <v>963</v>
      </c>
      <c r="T46" s="878" t="s">
        <v>6</v>
      </c>
      <c r="U46" s="878" t="s">
        <v>6</v>
      </c>
      <c r="V46" s="867" t="s">
        <v>6</v>
      </c>
      <c r="W46" s="866" t="s">
        <v>6</v>
      </c>
      <c r="X46" s="323" t="str">
        <f t="shared" ca="1" si="3"/>
        <v>$A$108</v>
      </c>
      <c r="Y46" s="80" t="str">
        <f t="shared" si="2"/>
        <v>$A$108</v>
      </c>
      <c r="Z46" s="64"/>
    </row>
    <row r="47" spans="3:26">
      <c r="C47" s="137"/>
      <c r="D47" s="137"/>
      <c r="E47" s="137"/>
      <c r="F47" s="137"/>
      <c r="G47" s="137"/>
      <c r="H47" s="137"/>
      <c r="I47" s="137"/>
      <c r="J47" s="291"/>
      <c r="K47" s="291"/>
      <c r="L47" s="64"/>
      <c r="M47" s="291"/>
      <c r="N47" s="137"/>
      <c r="O47" s="137"/>
      <c r="P47" s="45" t="str" cm="1">
        <f t="array" aca="1" ref="P47" ca="1">INDIRECT(_xlfn.CONCAT($AC$2,Q47))</f>
        <v>NIKI Afvalstof 3</v>
      </c>
      <c r="Q47" s="27" t="s">
        <v>964</v>
      </c>
      <c r="R47" s="407" t="str" cm="1">
        <f t="array" aca="1" ref="R47" ca="1">_xlfn.SWITCH(INDIRECT(_xlfn.CONCAT($AC$2,S47)),"-","-",0,"-",INDIRECT(_xlfn.CONCAT($AC$2,S47)))</f>
        <v>-</v>
      </c>
      <c r="S47" s="27" t="s">
        <v>965</v>
      </c>
      <c r="T47" s="878" t="s">
        <v>6</v>
      </c>
      <c r="U47" s="878" t="s">
        <v>6</v>
      </c>
      <c r="V47" s="867" t="s">
        <v>6</v>
      </c>
      <c r="W47" s="866" t="s">
        <v>6</v>
      </c>
      <c r="X47" s="323" t="str">
        <f t="shared" ca="1" si="3"/>
        <v>$A$109</v>
      </c>
      <c r="Y47" s="80" t="str">
        <f t="shared" si="2"/>
        <v>$A$109</v>
      </c>
      <c r="Z47" s="64"/>
    </row>
    <row r="48" spans="3:26">
      <c r="C48" s="137"/>
      <c r="D48" s="137"/>
      <c r="E48" s="137"/>
      <c r="F48" s="137"/>
      <c r="G48" s="137"/>
      <c r="H48" s="137"/>
      <c r="I48" s="137"/>
      <c r="J48" s="291"/>
      <c r="K48" s="291"/>
      <c r="L48" s="64"/>
      <c r="M48" s="291"/>
      <c r="N48" s="137"/>
      <c r="O48" s="137"/>
      <c r="P48" s="45" t="str" cm="1">
        <f t="array" aca="1" ref="P48" ca="1">INDIRECT(_xlfn.CONCAT($AC$2,Q48))</f>
        <v>NIKI Afvalstof 4</v>
      </c>
      <c r="Q48" s="27" t="s">
        <v>966</v>
      </c>
      <c r="R48" s="407" t="str" cm="1">
        <f t="array" aca="1" ref="R48" ca="1">_xlfn.SWITCH(INDIRECT(_xlfn.CONCAT($AC$2,S48)),"-","-",0,"-",INDIRECT(_xlfn.CONCAT($AC$2,S48)))</f>
        <v>-</v>
      </c>
      <c r="S48" s="27" t="s">
        <v>967</v>
      </c>
      <c r="T48" s="878" t="s">
        <v>6</v>
      </c>
      <c r="U48" s="878" t="s">
        <v>6</v>
      </c>
      <c r="V48" s="867" t="s">
        <v>6</v>
      </c>
      <c r="W48" s="866" t="s">
        <v>6</v>
      </c>
      <c r="X48" s="323" t="str">
        <f t="shared" ca="1" si="3"/>
        <v>$A$110</v>
      </c>
      <c r="Y48" s="80" t="str">
        <f t="shared" si="2"/>
        <v>$A$110</v>
      </c>
      <c r="Z48" s="64"/>
    </row>
    <row r="49" spans="3:27">
      <c r="C49" s="137"/>
      <c r="D49" s="137"/>
      <c r="E49" s="137"/>
      <c r="F49" s="137"/>
      <c r="G49" s="137"/>
      <c r="H49" s="137"/>
      <c r="I49" s="137"/>
      <c r="J49" s="291"/>
      <c r="K49" s="291"/>
      <c r="L49" s="64"/>
      <c r="M49" s="291"/>
      <c r="N49" s="137"/>
      <c r="O49" s="137"/>
      <c r="P49" s="264" t="str" cm="1">
        <f t="array" aca="1" ref="P49" ca="1">INDIRECT(_xlfn.CONCAT($AC$2,Q49))</f>
        <v>NIKI Afvalstof 5</v>
      </c>
      <c r="Q49" s="260" t="s">
        <v>968</v>
      </c>
      <c r="R49" s="408" t="str" cm="1">
        <f t="array" aca="1" ref="R49" ca="1">_xlfn.SWITCH(INDIRECT(_xlfn.CONCAT($AC$2,S49)),"-","-",0,"-",INDIRECT(_xlfn.CONCAT($AC$2,S49)))</f>
        <v>-</v>
      </c>
      <c r="S49" s="260" t="s">
        <v>969</v>
      </c>
      <c r="T49" s="880" t="s">
        <v>6</v>
      </c>
      <c r="U49" s="880" t="s">
        <v>6</v>
      </c>
      <c r="V49" s="875" t="s">
        <v>6</v>
      </c>
      <c r="W49" s="874" t="s">
        <v>6</v>
      </c>
      <c r="X49" s="324" t="str">
        <f t="shared" ca="1" si="3"/>
        <v>$A$111</v>
      </c>
      <c r="Y49" s="80" t="str">
        <f t="shared" si="2"/>
        <v>$A$111</v>
      </c>
      <c r="Z49" s="64"/>
    </row>
    <row r="50" spans="3:27">
      <c r="C50" s="137"/>
      <c r="D50" s="137"/>
      <c r="E50" s="137"/>
      <c r="F50" s="137"/>
      <c r="G50" s="137"/>
      <c r="H50" s="137"/>
      <c r="I50" s="137"/>
      <c r="J50" s="291"/>
      <c r="K50" s="291"/>
      <c r="L50" s="64"/>
      <c r="M50" s="291"/>
      <c r="N50" s="137"/>
      <c r="O50" s="137"/>
      <c r="P50" s="264" t="str" cm="1">
        <f t="array" aca="1" ref="P50" ca="1">INDIRECT(_xlfn.CONCAT($AC$2,Q50))</f>
        <v>NIKI Overige BKG emissies</v>
      </c>
      <c r="Q50" s="260" t="s">
        <v>970</v>
      </c>
      <c r="R50" s="408" t="str" cm="1">
        <f t="array" aca="1" ref="R50" ca="1">_xlfn.SWITCH(INDIRECT(_xlfn.CONCAT($AC$2,S50)),"-","-",0,"-",INDIRECT(_xlfn.CONCAT($AC$2,S50)))</f>
        <v>-</v>
      </c>
      <c r="S50" s="260" t="s">
        <v>971</v>
      </c>
      <c r="T50" s="880" t="s">
        <v>6</v>
      </c>
      <c r="U50" s="881">
        <f>0</f>
        <v>0</v>
      </c>
      <c r="V50" s="875" t="s">
        <v>6</v>
      </c>
      <c r="W50" s="874" t="s">
        <v>6</v>
      </c>
      <c r="X50" s="726" t="str">
        <f t="shared" ca="1" si="3"/>
        <v>$A$112</v>
      </c>
      <c r="Y50" s="80" t="str">
        <f t="shared" si="2"/>
        <v>$A$112</v>
      </c>
      <c r="Z50" s="64"/>
    </row>
    <row r="51" spans="3:27">
      <c r="C51" s="137"/>
      <c r="D51" s="137"/>
      <c r="E51" s="137"/>
      <c r="F51" s="137"/>
      <c r="G51" s="137"/>
      <c r="H51" s="137"/>
      <c r="I51" s="137"/>
      <c r="J51" s="291"/>
      <c r="K51" s="291"/>
      <c r="L51" s="64"/>
      <c r="M51" s="291"/>
      <c r="N51" s="137"/>
      <c r="O51" s="137"/>
      <c r="P51" s="137"/>
      <c r="Q51" s="137"/>
      <c r="R51" s="137"/>
      <c r="S51" s="137"/>
      <c r="T51" s="137"/>
      <c r="U51" s="137"/>
      <c r="V51" s="137"/>
      <c r="W51" s="137"/>
      <c r="X51" s="137"/>
      <c r="Z51" s="64"/>
      <c r="AA51" s="64"/>
    </row>
    <row r="52" spans="3:27">
      <c r="C52" s="137"/>
      <c r="D52" s="137"/>
      <c r="E52" s="137"/>
      <c r="F52" s="137"/>
      <c r="G52" s="137"/>
      <c r="H52" s="137"/>
      <c r="I52" s="137"/>
      <c r="J52" s="291"/>
      <c r="K52" s="291"/>
      <c r="L52" s="64"/>
      <c r="M52" s="291"/>
      <c r="N52" s="137"/>
      <c r="O52" s="137"/>
      <c r="P52" s="137"/>
      <c r="Q52" s="137"/>
      <c r="R52" s="137"/>
      <c r="S52" s="137"/>
      <c r="T52" s="137"/>
      <c r="U52" s="137"/>
      <c r="V52" s="137"/>
      <c r="W52" s="137"/>
      <c r="X52" s="137"/>
      <c r="Z52" s="64"/>
      <c r="AA52" s="64"/>
    </row>
    <row r="53" spans="3:27">
      <c r="C53" s="137"/>
      <c r="D53" s="137"/>
      <c r="E53" s="137"/>
      <c r="F53" s="137"/>
      <c r="G53" s="137"/>
      <c r="H53" s="137"/>
      <c r="I53" s="137"/>
      <c r="J53" s="291"/>
      <c r="K53" s="291"/>
      <c r="L53" s="64"/>
      <c r="M53" s="291"/>
      <c r="N53" s="137"/>
      <c r="O53" s="137"/>
      <c r="P53" s="137"/>
      <c r="Q53" s="137"/>
      <c r="R53" s="137"/>
      <c r="S53" s="137"/>
      <c r="T53" s="137"/>
      <c r="U53" s="137"/>
      <c r="V53" s="137"/>
      <c r="W53" s="137"/>
      <c r="X53" s="137"/>
      <c r="Z53" s="64"/>
      <c r="AA53" s="64"/>
    </row>
    <row r="54" spans="3:27" ht="15.75">
      <c r="C54" s="137"/>
      <c r="D54" s="137"/>
      <c r="E54" s="137"/>
      <c r="F54" s="137"/>
      <c r="G54" s="137"/>
      <c r="H54" s="137"/>
      <c r="I54" s="137"/>
      <c r="J54" s="291"/>
      <c r="K54" s="291"/>
      <c r="L54" s="64"/>
      <c r="M54" s="291"/>
      <c r="N54" s="137"/>
      <c r="O54" s="137"/>
      <c r="P54" s="295" t="s">
        <v>862</v>
      </c>
      <c r="R54" s="137"/>
      <c r="T54" s="298">
        <f>SUM(T25:T34)</f>
        <v>0</v>
      </c>
      <c r="U54" s="291"/>
      <c r="V54" s="137"/>
      <c r="W54" s="137"/>
      <c r="X54" s="137"/>
      <c r="Z54" s="64"/>
      <c r="AA54" s="64"/>
    </row>
    <row r="55" spans="3:27" ht="15.75">
      <c r="C55" s="295" t="s">
        <v>12</v>
      </c>
      <c r="E55" s="137"/>
      <c r="G55" s="312">
        <f>SUM(G25:G39)</f>
        <v>0</v>
      </c>
      <c r="H55" s="137"/>
      <c r="I55" s="137"/>
      <c r="J55" s="291"/>
      <c r="K55" s="137"/>
      <c r="M55" s="303" t="s">
        <v>13</v>
      </c>
      <c r="N55" s="309" t="str">
        <f>IFERROR((T55-G55)/(G55+T55),"-")</f>
        <v>-</v>
      </c>
      <c r="O55" s="137"/>
      <c r="P55" s="296" t="s">
        <v>12</v>
      </c>
      <c r="R55" s="137"/>
      <c r="T55" s="299">
        <f>SUM(T25:T50)</f>
        <v>0</v>
      </c>
      <c r="U55" s="137"/>
      <c r="V55" s="137"/>
      <c r="W55" s="137"/>
      <c r="X55" s="137"/>
      <c r="Z55" s="64"/>
      <c r="AA55" s="64"/>
    </row>
    <row r="56" spans="3:27" ht="15.75">
      <c r="C56" s="296" t="s">
        <v>14</v>
      </c>
      <c r="E56" s="137"/>
      <c r="G56" s="137"/>
      <c r="H56" s="300">
        <f>SUM(H25:H39)</f>
        <v>0</v>
      </c>
      <c r="I56" s="137"/>
      <c r="J56" s="291"/>
      <c r="K56" s="137"/>
      <c r="M56" s="305" t="s">
        <v>861</v>
      </c>
      <c r="N56" s="310" t="str">
        <f>IFERROR((U56-H56)/(U56+H56),"-")</f>
        <v>-</v>
      </c>
      <c r="O56" s="137"/>
      <c r="P56" s="296" t="s">
        <v>14</v>
      </c>
      <c r="R56" s="137"/>
      <c r="T56" s="137"/>
      <c r="U56" s="300">
        <f>SUM(U25:U50)</f>
        <v>0</v>
      </c>
      <c r="V56" s="137"/>
      <c r="W56" s="137"/>
      <c r="X56" s="137"/>
      <c r="Z56" s="65"/>
      <c r="AA56" s="65"/>
    </row>
    <row r="57" spans="3:27" ht="15.75">
      <c r="C57" s="297" t="s">
        <v>109</v>
      </c>
      <c r="E57" s="137"/>
      <c r="G57" s="137"/>
      <c r="H57" s="137"/>
      <c r="I57" s="301">
        <f>SUMPRODUCT(G25:G39,I25:I39)</f>
        <v>0</v>
      </c>
      <c r="J57" s="302">
        <f>SUMPRODUCT(G25:G39,I25:I39,J25:J39)</f>
        <v>0</v>
      </c>
      <c r="K57" s="137"/>
      <c r="M57" s="307" t="s">
        <v>15</v>
      </c>
      <c r="N57" s="311" t="str">
        <f>IFERROR((W57-J57)/(W57+J57),"-")</f>
        <v>-</v>
      </c>
      <c r="O57" s="137"/>
      <c r="P57" s="297" t="s">
        <v>863</v>
      </c>
      <c r="R57" s="137"/>
      <c r="T57" s="137"/>
      <c r="U57" s="137"/>
      <c r="V57" s="301">
        <f>SUMPRODUCT(T25:T50,V25:V50)</f>
        <v>0</v>
      </c>
      <c r="W57" s="302">
        <f>SUMPRODUCT(T25:T50,V25:V50,W25:W50)</f>
        <v>0</v>
      </c>
      <c r="X57" s="292"/>
      <c r="Z57" s="64"/>
      <c r="AA57" s="64"/>
    </row>
    <row r="58" spans="3:27" s="137" customFormat="1">
      <c r="C58" s="138"/>
      <c r="I58" s="293"/>
      <c r="J58" s="293"/>
      <c r="K58" s="292"/>
      <c r="P58" s="138"/>
      <c r="V58" s="293"/>
      <c r="W58" s="293"/>
      <c r="X58" s="292"/>
      <c r="Z58" s="291"/>
      <c r="AA58" s="291"/>
    </row>
    <row r="59" spans="3:27" s="137" customFormat="1" ht="15.75">
      <c r="J59" s="291"/>
      <c r="K59" s="291"/>
      <c r="L59" s="291"/>
      <c r="M59" s="291"/>
      <c r="P59" s="294"/>
      <c r="Z59" s="291"/>
      <c r="AA59" s="291"/>
    </row>
    <row r="60" spans="3:27" ht="23.25">
      <c r="C60" s="148" t="s">
        <v>1087</v>
      </c>
      <c r="D60" s="345"/>
      <c r="E60" s="346"/>
      <c r="F60" s="346"/>
      <c r="G60" s="346"/>
      <c r="H60" s="346"/>
      <c r="I60" s="346"/>
      <c r="J60" s="347"/>
      <c r="K60" s="348"/>
      <c r="L60" s="349"/>
      <c r="M60" s="350"/>
      <c r="N60" s="348"/>
      <c r="O60" s="348"/>
      <c r="P60" s="351"/>
      <c r="Q60" s="252"/>
      <c r="R60" s="348"/>
      <c r="S60" s="252"/>
      <c r="T60" s="348"/>
      <c r="U60" s="348"/>
      <c r="V60" s="348"/>
      <c r="W60" s="348"/>
      <c r="X60" s="352"/>
      <c r="Z60" s="64"/>
      <c r="AA60" s="64"/>
    </row>
    <row r="61" spans="3:27" ht="44.25" customHeight="1">
      <c r="C61" s="344" t="str">
        <f>IFERROR(SUM(T25:T34)/SUM(T25:T39),"-")</f>
        <v>-</v>
      </c>
      <c r="E61" s="1071" t="s">
        <v>1154</v>
      </c>
      <c r="F61" s="1072"/>
      <c r="G61" s="1072"/>
      <c r="H61" s="1072"/>
      <c r="I61" s="1072"/>
      <c r="J61" s="1072"/>
      <c r="K61" s="1072"/>
      <c r="L61" s="1072"/>
      <c r="M61" s="1072"/>
      <c r="N61" s="1072"/>
      <c r="O61" s="1072"/>
      <c r="P61" s="1072"/>
      <c r="Q61" s="1072"/>
      <c r="R61" s="1072"/>
      <c r="S61" s="1072"/>
      <c r="T61" s="1072"/>
      <c r="U61" s="1072"/>
      <c r="V61" s="1072"/>
      <c r="W61" s="1072"/>
      <c r="X61" s="1073"/>
      <c r="Z61" s="64"/>
      <c r="AA61" s="64"/>
    </row>
    <row r="62" spans="3:27" s="137" customFormat="1"/>
    <row r="63" spans="3:27" ht="23.25">
      <c r="C63" s="148" t="s">
        <v>247</v>
      </c>
      <c r="D63" s="353"/>
      <c r="E63" s="354"/>
      <c r="F63" s="354"/>
      <c r="G63" s="354"/>
      <c r="H63" s="354"/>
      <c r="I63" s="354"/>
      <c r="J63" s="355"/>
      <c r="K63" s="355"/>
      <c r="L63" s="356"/>
      <c r="M63" s="355"/>
      <c r="N63" s="348"/>
      <c r="O63" s="348"/>
      <c r="P63" s="348"/>
      <c r="Q63" s="252"/>
      <c r="R63" s="348"/>
      <c r="S63" s="252"/>
      <c r="T63" s="348"/>
      <c r="U63" s="348"/>
      <c r="V63" s="348"/>
      <c r="W63" s="348"/>
      <c r="X63" s="352"/>
      <c r="Z63" s="76"/>
    </row>
    <row r="64" spans="3:27" ht="35.1" customHeight="1">
      <c r="C64" s="997" t="s">
        <v>1155</v>
      </c>
      <c r="D64" s="1012"/>
      <c r="E64" s="1012"/>
      <c r="F64" s="1012"/>
      <c r="G64" s="1012"/>
      <c r="H64" s="1012"/>
      <c r="I64" s="1012"/>
      <c r="J64" s="1012"/>
      <c r="K64" s="1012"/>
      <c r="L64" s="1012"/>
      <c r="M64" s="1012"/>
      <c r="N64" s="1012"/>
      <c r="O64" s="1012"/>
      <c r="P64" s="1012"/>
      <c r="Q64" s="1012"/>
      <c r="R64" s="1012"/>
      <c r="S64" s="1012"/>
      <c r="T64" s="1012"/>
      <c r="U64" s="1012"/>
      <c r="V64" s="1012"/>
      <c r="W64" s="1012"/>
      <c r="X64" s="1013"/>
      <c r="Z64" s="65"/>
      <c r="AA64" s="65"/>
    </row>
    <row r="65" spans="1:29" s="137" customFormat="1">
      <c r="A65" s="138"/>
      <c r="B65" s="138"/>
      <c r="J65" s="291"/>
      <c r="K65" s="291"/>
      <c r="L65" s="291"/>
      <c r="M65" s="291"/>
      <c r="Z65" s="291"/>
      <c r="AA65" s="291"/>
    </row>
    <row r="66" spans="1:29" s="137" customFormat="1" ht="14.45" customHeight="1">
      <c r="A66" s="283"/>
      <c r="B66" s="283"/>
      <c r="C66" s="163"/>
      <c r="D66" s="163"/>
      <c r="E66" s="163"/>
      <c r="F66" s="163"/>
      <c r="G66" s="163"/>
      <c r="H66" s="163"/>
      <c r="I66" s="163"/>
      <c r="J66" s="163"/>
      <c r="K66" s="163"/>
      <c r="L66" s="163"/>
      <c r="M66" s="163"/>
    </row>
    <row r="67" spans="1:29" ht="25.5" customHeight="1">
      <c r="C67" s="148" t="s">
        <v>253</v>
      </c>
      <c r="D67" s="384"/>
      <c r="E67" s="314"/>
      <c r="F67" s="314"/>
      <c r="G67" s="314"/>
      <c r="H67" s="314"/>
      <c r="I67" s="314"/>
      <c r="J67" s="314"/>
      <c r="K67" s="314"/>
      <c r="L67" s="313"/>
      <c r="M67" s="314"/>
      <c r="N67" s="314"/>
      <c r="O67" s="314"/>
      <c r="P67" s="385"/>
      <c r="Q67" s="386"/>
      <c r="R67" s="385"/>
      <c r="S67" s="386"/>
      <c r="T67" s="385"/>
      <c r="U67" s="314"/>
      <c r="V67" s="314"/>
      <c r="W67" s="314"/>
      <c r="X67" s="315"/>
      <c r="Y67" s="63"/>
      <c r="Z67" s="63"/>
      <c r="AA67" s="63"/>
    </row>
    <row r="68" spans="1:29" ht="52.5" customHeight="1">
      <c r="A68" s="66" t="s">
        <v>77</v>
      </c>
      <c r="C68" s="167" t="s">
        <v>246</v>
      </c>
      <c r="D68" s="201"/>
      <c r="E68" s="191" t="s">
        <v>240</v>
      </c>
      <c r="F68" s="200"/>
      <c r="G68" s="194" t="s">
        <v>568</v>
      </c>
      <c r="H68" s="194" t="s">
        <v>567</v>
      </c>
      <c r="I68" s="168" t="s">
        <v>569</v>
      </c>
      <c r="J68" s="194" t="s">
        <v>570</v>
      </c>
      <c r="K68" s="168" t="s">
        <v>16</v>
      </c>
      <c r="L68" s="389"/>
      <c r="M68" s="394" t="s">
        <v>248</v>
      </c>
      <c r="N68" s="348"/>
      <c r="O68" s="168"/>
      <c r="P68" s="169"/>
      <c r="Q68" s="268"/>
      <c r="R68" s="200" t="s">
        <v>571</v>
      </c>
      <c r="S68" s="268"/>
      <c r="T68" s="168"/>
      <c r="U68" s="168"/>
      <c r="V68" s="168"/>
      <c r="W68" s="194" t="s">
        <v>625</v>
      </c>
      <c r="X68" s="169" t="s">
        <v>249</v>
      </c>
      <c r="Z68" s="9"/>
      <c r="AA68" s="9"/>
      <c r="AB68" s="9"/>
      <c r="AC68" s="9"/>
    </row>
    <row r="69" spans="1:29">
      <c r="A69" s="6" t="str">
        <f>ADDRESS(ROW(A69),COLUMN(A69),1,1)</f>
        <v>$A$69</v>
      </c>
      <c r="B69" s="284"/>
      <c r="C69" s="365" t="str">
        <f ca="1">C25</f>
        <v>NIKI Grondstof 1</v>
      </c>
      <c r="D69" s="6"/>
      <c r="E69" s="207" t="str">
        <f t="shared" ref="E69:E83" ca="1" si="4">E25</f>
        <v>-</v>
      </c>
      <c r="F69" s="6"/>
      <c r="G69" s="392" t="str">
        <f>G25</f>
        <v>-</v>
      </c>
      <c r="H69" s="392" t="str">
        <f t="shared" ref="H69:H83" si="5">H25</f>
        <v>-</v>
      </c>
      <c r="I69" s="369" t="str">
        <f t="shared" ref="I69:J83" si="6">I25</f>
        <v>-</v>
      </c>
      <c r="J69" s="382" t="str">
        <f t="shared" si="6"/>
        <v>-</v>
      </c>
      <c r="K69" s="882" t="s">
        <v>6</v>
      </c>
      <c r="L69" s="882" t="s">
        <v>6</v>
      </c>
      <c r="M69" s="1099" t="s">
        <v>6</v>
      </c>
      <c r="N69" s="1100"/>
      <c r="O69" s="1100"/>
      <c r="P69" s="1101"/>
      <c r="Q69" s="882" t="s">
        <v>6</v>
      </c>
      <c r="R69" s="1100" t="s">
        <v>6</v>
      </c>
      <c r="S69" s="1100"/>
      <c r="T69" s="1100"/>
      <c r="U69" s="1100"/>
      <c r="V69" s="1100"/>
      <c r="W69" s="883" t="s">
        <v>6</v>
      </c>
      <c r="X69" s="884" t="s">
        <v>6</v>
      </c>
    </row>
    <row r="70" spans="1:29">
      <c r="A70" s="6" t="str">
        <f t="shared" ref="A70:A112" si="7">ADDRESS(ROW(A70),COLUMN(A70),1,1)</f>
        <v>$A$70</v>
      </c>
      <c r="B70" s="284"/>
      <c r="C70" s="365" t="str">
        <f t="shared" ref="C70:C83" ca="1" si="8">C26</f>
        <v>NIKI Grondstof 2</v>
      </c>
      <c r="D70" s="6"/>
      <c r="E70" s="207" t="str">
        <f t="shared" ca="1" si="4"/>
        <v>-</v>
      </c>
      <c r="F70" s="6"/>
      <c r="G70" s="392" t="str">
        <f t="shared" ref="G70:G83" si="9">G26</f>
        <v>-</v>
      </c>
      <c r="H70" s="392" t="str">
        <f t="shared" si="5"/>
        <v>-</v>
      </c>
      <c r="I70" s="369" t="str">
        <f t="shared" si="6"/>
        <v>-</v>
      </c>
      <c r="J70" s="382" t="str">
        <f t="shared" si="6"/>
        <v>-</v>
      </c>
      <c r="K70" s="882" t="s">
        <v>6</v>
      </c>
      <c r="L70" s="882" t="s">
        <v>6</v>
      </c>
      <c r="M70" s="1099" t="s">
        <v>6</v>
      </c>
      <c r="N70" s="1100"/>
      <c r="O70" s="1100"/>
      <c r="P70" s="1101"/>
      <c r="Q70" s="882" t="s">
        <v>6</v>
      </c>
      <c r="R70" s="1100" t="s">
        <v>6</v>
      </c>
      <c r="S70" s="1100"/>
      <c r="T70" s="1100"/>
      <c r="U70" s="1100"/>
      <c r="V70" s="1100"/>
      <c r="W70" s="883" t="s">
        <v>6</v>
      </c>
      <c r="X70" s="884" t="s">
        <v>6</v>
      </c>
    </row>
    <row r="71" spans="1:29">
      <c r="A71" s="6" t="str">
        <f t="shared" si="7"/>
        <v>$A$71</v>
      </c>
      <c r="B71" s="284"/>
      <c r="C71" s="365" t="str">
        <f t="shared" ca="1" si="8"/>
        <v>NIKI Grondstof 3</v>
      </c>
      <c r="D71" s="6"/>
      <c r="E71" s="207" t="str">
        <f t="shared" ca="1" si="4"/>
        <v>-</v>
      </c>
      <c r="F71" s="6"/>
      <c r="G71" s="392" t="str">
        <f t="shared" si="9"/>
        <v>-</v>
      </c>
      <c r="H71" s="392" t="str">
        <f t="shared" si="5"/>
        <v>-</v>
      </c>
      <c r="I71" s="369" t="str">
        <f t="shared" si="6"/>
        <v>-</v>
      </c>
      <c r="J71" s="382" t="str">
        <f t="shared" si="6"/>
        <v>-</v>
      </c>
      <c r="K71" s="882" t="s">
        <v>6</v>
      </c>
      <c r="L71" s="882" t="s">
        <v>6</v>
      </c>
      <c r="M71" s="1099" t="s">
        <v>6</v>
      </c>
      <c r="N71" s="1100"/>
      <c r="O71" s="1100"/>
      <c r="P71" s="1101"/>
      <c r="Q71" s="882" t="s">
        <v>6</v>
      </c>
      <c r="R71" s="1100" t="s">
        <v>6</v>
      </c>
      <c r="S71" s="1100"/>
      <c r="T71" s="1100"/>
      <c r="U71" s="1100"/>
      <c r="V71" s="1100"/>
      <c r="W71" s="883" t="s">
        <v>6</v>
      </c>
      <c r="X71" s="884" t="s">
        <v>6</v>
      </c>
    </row>
    <row r="72" spans="1:29">
      <c r="A72" s="6" t="str">
        <f t="shared" si="7"/>
        <v>$A$72</v>
      </c>
      <c r="B72" s="284"/>
      <c r="C72" s="365" t="str">
        <f t="shared" ca="1" si="8"/>
        <v>NIKI Grondstof 4</v>
      </c>
      <c r="D72" s="6"/>
      <c r="E72" s="207" t="str">
        <f t="shared" ca="1" si="4"/>
        <v>-</v>
      </c>
      <c r="F72" s="6"/>
      <c r="G72" s="392" t="str">
        <f t="shared" si="9"/>
        <v>-</v>
      </c>
      <c r="H72" s="392" t="str">
        <f t="shared" si="5"/>
        <v>-</v>
      </c>
      <c r="I72" s="369" t="str">
        <f t="shared" si="6"/>
        <v>-</v>
      </c>
      <c r="J72" s="382" t="str">
        <f t="shared" si="6"/>
        <v>-</v>
      </c>
      <c r="K72" s="882" t="s">
        <v>6</v>
      </c>
      <c r="L72" s="882" t="s">
        <v>6</v>
      </c>
      <c r="M72" s="1099" t="s">
        <v>6</v>
      </c>
      <c r="N72" s="1100"/>
      <c r="O72" s="1100"/>
      <c r="P72" s="1101"/>
      <c r="Q72" s="882" t="s">
        <v>6</v>
      </c>
      <c r="R72" s="1100" t="s">
        <v>6</v>
      </c>
      <c r="S72" s="1100"/>
      <c r="T72" s="1100"/>
      <c r="U72" s="1100"/>
      <c r="V72" s="1100"/>
      <c r="W72" s="883" t="s">
        <v>6</v>
      </c>
      <c r="X72" s="884" t="s">
        <v>6</v>
      </c>
    </row>
    <row r="73" spans="1:29">
      <c r="A73" s="6" t="str">
        <f t="shared" si="7"/>
        <v>$A$73</v>
      </c>
      <c r="B73" s="284"/>
      <c r="C73" s="365" t="str">
        <f t="shared" ca="1" si="8"/>
        <v>NIKI Grondstof 5</v>
      </c>
      <c r="D73" s="6"/>
      <c r="E73" s="207" t="str">
        <f t="shared" ca="1" si="4"/>
        <v>-</v>
      </c>
      <c r="F73" s="6"/>
      <c r="G73" s="392" t="str">
        <f t="shared" si="9"/>
        <v>-</v>
      </c>
      <c r="H73" s="392" t="str">
        <f t="shared" si="5"/>
        <v>-</v>
      </c>
      <c r="I73" s="369" t="str">
        <f t="shared" si="6"/>
        <v>-</v>
      </c>
      <c r="J73" s="382" t="str">
        <f t="shared" si="6"/>
        <v>-</v>
      </c>
      <c r="K73" s="882" t="s">
        <v>6</v>
      </c>
      <c r="L73" s="882" t="s">
        <v>6</v>
      </c>
      <c r="M73" s="1099" t="s">
        <v>6</v>
      </c>
      <c r="N73" s="1100"/>
      <c r="O73" s="1100"/>
      <c r="P73" s="1101"/>
      <c r="Q73" s="882" t="s">
        <v>6</v>
      </c>
      <c r="R73" s="1100" t="s">
        <v>6</v>
      </c>
      <c r="S73" s="1100"/>
      <c r="T73" s="1100"/>
      <c r="U73" s="1100"/>
      <c r="V73" s="1100"/>
      <c r="W73" s="883" t="s">
        <v>6</v>
      </c>
      <c r="X73" s="884" t="s">
        <v>6</v>
      </c>
    </row>
    <row r="74" spans="1:29">
      <c r="A74" s="6" t="str">
        <f t="shared" si="7"/>
        <v>$A$74</v>
      </c>
      <c r="B74" s="284"/>
      <c r="C74" s="365" t="str">
        <f t="shared" ca="1" si="8"/>
        <v>NIKI Grondstof 6</v>
      </c>
      <c r="D74" s="6"/>
      <c r="E74" s="207" t="str">
        <f t="shared" ca="1" si="4"/>
        <v>-</v>
      </c>
      <c r="F74" s="6"/>
      <c r="G74" s="392" t="str">
        <f t="shared" si="9"/>
        <v>-</v>
      </c>
      <c r="H74" s="392" t="str">
        <f t="shared" si="5"/>
        <v>-</v>
      </c>
      <c r="I74" s="369" t="str">
        <f t="shared" si="6"/>
        <v>-</v>
      </c>
      <c r="J74" s="382" t="str">
        <f t="shared" si="6"/>
        <v>-</v>
      </c>
      <c r="K74" s="882" t="s">
        <v>6</v>
      </c>
      <c r="L74" s="882" t="s">
        <v>6</v>
      </c>
      <c r="M74" s="1099" t="s">
        <v>6</v>
      </c>
      <c r="N74" s="1100"/>
      <c r="O74" s="1100"/>
      <c r="P74" s="1101"/>
      <c r="Q74" s="882" t="s">
        <v>6</v>
      </c>
      <c r="R74" s="1100" t="s">
        <v>6</v>
      </c>
      <c r="S74" s="1100"/>
      <c r="T74" s="1100"/>
      <c r="U74" s="1100"/>
      <c r="V74" s="1100"/>
      <c r="W74" s="883" t="s">
        <v>6</v>
      </c>
      <c r="X74" s="884" t="s">
        <v>6</v>
      </c>
    </row>
    <row r="75" spans="1:29">
      <c r="A75" s="6" t="str">
        <f t="shared" si="7"/>
        <v>$A$75</v>
      </c>
      <c r="B75" s="284"/>
      <c r="C75" s="365" t="str">
        <f t="shared" ca="1" si="8"/>
        <v>NIKI Grondstof 7</v>
      </c>
      <c r="D75" s="6"/>
      <c r="E75" s="207" t="str">
        <f t="shared" ca="1" si="4"/>
        <v>-</v>
      </c>
      <c r="F75" s="6"/>
      <c r="G75" s="392" t="str">
        <f t="shared" si="9"/>
        <v>-</v>
      </c>
      <c r="H75" s="392" t="str">
        <f t="shared" si="5"/>
        <v>-</v>
      </c>
      <c r="I75" s="369" t="str">
        <f t="shared" si="6"/>
        <v>-</v>
      </c>
      <c r="J75" s="382" t="str">
        <f t="shared" si="6"/>
        <v>-</v>
      </c>
      <c r="K75" s="882" t="s">
        <v>6</v>
      </c>
      <c r="L75" s="882" t="s">
        <v>6</v>
      </c>
      <c r="M75" s="1099" t="s">
        <v>6</v>
      </c>
      <c r="N75" s="1100"/>
      <c r="O75" s="1100"/>
      <c r="P75" s="1101"/>
      <c r="Q75" s="882" t="s">
        <v>6</v>
      </c>
      <c r="R75" s="1100" t="s">
        <v>6</v>
      </c>
      <c r="S75" s="1100"/>
      <c r="T75" s="1100"/>
      <c r="U75" s="1100"/>
      <c r="V75" s="1100"/>
      <c r="W75" s="883" t="s">
        <v>6</v>
      </c>
      <c r="X75" s="884" t="s">
        <v>6</v>
      </c>
    </row>
    <row r="76" spans="1:29">
      <c r="A76" s="6" t="str">
        <f t="shared" si="7"/>
        <v>$A$76</v>
      </c>
      <c r="B76" s="284"/>
      <c r="C76" s="365" t="str">
        <f t="shared" ca="1" si="8"/>
        <v>NIKI Grondstof 8</v>
      </c>
      <c r="D76" s="6"/>
      <c r="E76" s="207" t="str">
        <f t="shared" ca="1" si="4"/>
        <v>-</v>
      </c>
      <c r="F76" s="6"/>
      <c r="G76" s="392" t="str">
        <f t="shared" si="9"/>
        <v>-</v>
      </c>
      <c r="H76" s="392" t="str">
        <f t="shared" si="5"/>
        <v>-</v>
      </c>
      <c r="I76" s="369" t="str">
        <f t="shared" si="6"/>
        <v>-</v>
      </c>
      <c r="J76" s="382" t="str">
        <f t="shared" si="6"/>
        <v>-</v>
      </c>
      <c r="K76" s="882" t="s">
        <v>6</v>
      </c>
      <c r="L76" s="882" t="s">
        <v>6</v>
      </c>
      <c r="M76" s="1099" t="s">
        <v>6</v>
      </c>
      <c r="N76" s="1100"/>
      <c r="O76" s="1100"/>
      <c r="P76" s="1101"/>
      <c r="Q76" s="882" t="s">
        <v>6</v>
      </c>
      <c r="R76" s="1100" t="s">
        <v>6</v>
      </c>
      <c r="S76" s="1100"/>
      <c r="T76" s="1100"/>
      <c r="U76" s="1100"/>
      <c r="V76" s="1100"/>
      <c r="W76" s="883" t="s">
        <v>6</v>
      </c>
      <c r="X76" s="884" t="s">
        <v>6</v>
      </c>
    </row>
    <row r="77" spans="1:29">
      <c r="A77" s="6" t="str">
        <f t="shared" si="7"/>
        <v>$A$77</v>
      </c>
      <c r="B77" s="284"/>
      <c r="C77" s="365" t="str">
        <f t="shared" ca="1" si="8"/>
        <v>NIKI Grondstof 9</v>
      </c>
      <c r="D77" s="6"/>
      <c r="E77" s="207" t="str">
        <f t="shared" ca="1" si="4"/>
        <v>-</v>
      </c>
      <c r="F77" s="6"/>
      <c r="G77" s="392" t="str">
        <f t="shared" si="9"/>
        <v>-</v>
      </c>
      <c r="H77" s="392" t="str">
        <f t="shared" si="5"/>
        <v>-</v>
      </c>
      <c r="I77" s="369" t="str">
        <f t="shared" si="6"/>
        <v>-</v>
      </c>
      <c r="J77" s="382" t="str">
        <f t="shared" si="6"/>
        <v>-</v>
      </c>
      <c r="K77" s="882" t="s">
        <v>6</v>
      </c>
      <c r="L77" s="882" t="s">
        <v>6</v>
      </c>
      <c r="M77" s="1099" t="s">
        <v>6</v>
      </c>
      <c r="N77" s="1100"/>
      <c r="O77" s="1100"/>
      <c r="P77" s="1101"/>
      <c r="Q77" s="882" t="s">
        <v>6</v>
      </c>
      <c r="R77" s="1100" t="s">
        <v>6</v>
      </c>
      <c r="S77" s="1100"/>
      <c r="T77" s="1100"/>
      <c r="U77" s="1100"/>
      <c r="V77" s="1100"/>
      <c r="W77" s="883" t="s">
        <v>6</v>
      </c>
      <c r="X77" s="884" t="s">
        <v>6</v>
      </c>
    </row>
    <row r="78" spans="1:29">
      <c r="A78" s="6" t="str">
        <f t="shared" si="7"/>
        <v>$A$78</v>
      </c>
      <c r="B78" s="284"/>
      <c r="C78" s="365" t="str">
        <f t="shared" ca="1" si="8"/>
        <v>NIKI Grondstof 10</v>
      </c>
      <c r="D78" s="6"/>
      <c r="E78" s="207" t="str">
        <f t="shared" ca="1" si="4"/>
        <v>-</v>
      </c>
      <c r="F78" s="6"/>
      <c r="G78" s="392" t="str">
        <f t="shared" si="9"/>
        <v>-</v>
      </c>
      <c r="H78" s="392" t="str">
        <f t="shared" si="5"/>
        <v>-</v>
      </c>
      <c r="I78" s="369" t="str">
        <f t="shared" si="6"/>
        <v>-</v>
      </c>
      <c r="J78" s="382" t="str">
        <f t="shared" si="6"/>
        <v>-</v>
      </c>
      <c r="K78" s="882" t="s">
        <v>6</v>
      </c>
      <c r="L78" s="882" t="s">
        <v>6</v>
      </c>
      <c r="M78" s="1099" t="s">
        <v>6</v>
      </c>
      <c r="N78" s="1100"/>
      <c r="O78" s="1100"/>
      <c r="P78" s="1101"/>
      <c r="Q78" s="882" t="s">
        <v>6</v>
      </c>
      <c r="R78" s="1100" t="s">
        <v>6</v>
      </c>
      <c r="S78" s="1100"/>
      <c r="T78" s="1100"/>
      <c r="U78" s="1100"/>
      <c r="V78" s="1100"/>
      <c r="W78" s="883" t="s">
        <v>6</v>
      </c>
      <c r="X78" s="884" t="s">
        <v>6</v>
      </c>
    </row>
    <row r="79" spans="1:29">
      <c r="A79" s="6" t="str">
        <f t="shared" si="7"/>
        <v>$A$79</v>
      </c>
      <c r="B79" s="284"/>
      <c r="C79" s="359" t="str">
        <f t="shared" ca="1" si="8"/>
        <v>NIKI Energie 1</v>
      </c>
      <c r="D79" s="360"/>
      <c r="E79" s="206" t="str">
        <f t="shared" ca="1" si="4"/>
        <v>-</v>
      </c>
      <c r="F79" s="360"/>
      <c r="G79" s="412" t="str">
        <f t="shared" si="9"/>
        <v>-</v>
      </c>
      <c r="H79" s="412" t="str">
        <f t="shared" si="5"/>
        <v>-</v>
      </c>
      <c r="I79" s="364" t="str">
        <f t="shared" si="6"/>
        <v>-</v>
      </c>
      <c r="J79" s="381" t="str">
        <f t="shared" si="6"/>
        <v>-</v>
      </c>
      <c r="K79" s="885" t="s">
        <v>6</v>
      </c>
      <c r="L79" s="885" t="s">
        <v>6</v>
      </c>
      <c r="M79" s="1103" t="s">
        <v>6</v>
      </c>
      <c r="N79" s="1102"/>
      <c r="O79" s="1102"/>
      <c r="P79" s="1104"/>
      <c r="Q79" s="885" t="s">
        <v>6</v>
      </c>
      <c r="R79" s="1102" t="s">
        <v>6</v>
      </c>
      <c r="S79" s="1102"/>
      <c r="T79" s="1102"/>
      <c r="U79" s="1102"/>
      <c r="V79" s="1102"/>
      <c r="W79" s="886" t="s">
        <v>6</v>
      </c>
      <c r="X79" s="887" t="s">
        <v>6</v>
      </c>
    </row>
    <row r="80" spans="1:29">
      <c r="A80" s="6" t="str">
        <f t="shared" si="7"/>
        <v>$A$80</v>
      </c>
      <c r="B80" s="284"/>
      <c r="C80" s="365" t="str">
        <f t="shared" ca="1" si="8"/>
        <v>NIKI Energie 2</v>
      </c>
      <c r="D80" s="6"/>
      <c r="E80" s="207" t="str">
        <f t="shared" ca="1" si="4"/>
        <v>-</v>
      </c>
      <c r="F80" s="6"/>
      <c r="G80" s="392" t="str">
        <f t="shared" si="9"/>
        <v>-</v>
      </c>
      <c r="H80" s="392" t="str">
        <f t="shared" si="5"/>
        <v>-</v>
      </c>
      <c r="I80" s="369" t="str">
        <f t="shared" si="6"/>
        <v>-</v>
      </c>
      <c r="J80" s="382" t="str">
        <f t="shared" si="6"/>
        <v>-</v>
      </c>
      <c r="K80" s="882" t="s">
        <v>6</v>
      </c>
      <c r="L80" s="882" t="s">
        <v>6</v>
      </c>
      <c r="M80" s="1099" t="s">
        <v>6</v>
      </c>
      <c r="N80" s="1100"/>
      <c r="O80" s="1100"/>
      <c r="P80" s="1101"/>
      <c r="Q80" s="882" t="s">
        <v>6</v>
      </c>
      <c r="R80" s="1100" t="s">
        <v>6</v>
      </c>
      <c r="S80" s="1100"/>
      <c r="T80" s="1100"/>
      <c r="U80" s="1100"/>
      <c r="V80" s="1100"/>
      <c r="W80" s="883" t="s">
        <v>6</v>
      </c>
      <c r="X80" s="884" t="s">
        <v>6</v>
      </c>
    </row>
    <row r="81" spans="1:27">
      <c r="A81" s="6" t="str">
        <f t="shared" si="7"/>
        <v>$A$81</v>
      </c>
      <c r="B81" s="284"/>
      <c r="C81" s="365" t="str">
        <f t="shared" ca="1" si="8"/>
        <v>NIKI Energie 3</v>
      </c>
      <c r="D81" s="6"/>
      <c r="E81" s="207" t="str">
        <f t="shared" ca="1" si="4"/>
        <v>-</v>
      </c>
      <c r="F81" s="6"/>
      <c r="G81" s="392" t="str">
        <f t="shared" si="9"/>
        <v>-</v>
      </c>
      <c r="H81" s="392" t="str">
        <f t="shared" si="5"/>
        <v>-</v>
      </c>
      <c r="I81" s="369" t="str">
        <f t="shared" si="6"/>
        <v>-</v>
      </c>
      <c r="J81" s="382" t="str">
        <f t="shared" si="6"/>
        <v>-</v>
      </c>
      <c r="K81" s="882" t="s">
        <v>6</v>
      </c>
      <c r="L81" s="882" t="s">
        <v>6</v>
      </c>
      <c r="M81" s="1099" t="s">
        <v>6</v>
      </c>
      <c r="N81" s="1100"/>
      <c r="O81" s="1100"/>
      <c r="P81" s="1101"/>
      <c r="Q81" s="882" t="s">
        <v>6</v>
      </c>
      <c r="R81" s="1100" t="s">
        <v>6</v>
      </c>
      <c r="S81" s="1100"/>
      <c r="T81" s="1100"/>
      <c r="U81" s="1100"/>
      <c r="V81" s="1100"/>
      <c r="W81" s="883" t="s">
        <v>6</v>
      </c>
      <c r="X81" s="884" t="s">
        <v>6</v>
      </c>
    </row>
    <row r="82" spans="1:27">
      <c r="A82" s="6" t="str">
        <f t="shared" si="7"/>
        <v>$A$82</v>
      </c>
      <c r="B82" s="284"/>
      <c r="C82" s="365" t="str">
        <f t="shared" ca="1" si="8"/>
        <v>NIKI Energie 4</v>
      </c>
      <c r="D82" s="6"/>
      <c r="E82" s="207" t="str">
        <f t="shared" ca="1" si="4"/>
        <v>-</v>
      </c>
      <c r="F82" s="6"/>
      <c r="G82" s="392" t="str">
        <f t="shared" si="9"/>
        <v>-</v>
      </c>
      <c r="H82" s="392" t="str">
        <f t="shared" si="5"/>
        <v>-</v>
      </c>
      <c r="I82" s="369" t="str">
        <f t="shared" si="6"/>
        <v>-</v>
      </c>
      <c r="J82" s="382" t="str">
        <f t="shared" si="6"/>
        <v>-</v>
      </c>
      <c r="K82" s="882" t="s">
        <v>6</v>
      </c>
      <c r="L82" s="882" t="s">
        <v>6</v>
      </c>
      <c r="M82" s="1099" t="s">
        <v>6</v>
      </c>
      <c r="N82" s="1100"/>
      <c r="O82" s="1100"/>
      <c r="P82" s="1101"/>
      <c r="Q82" s="882" t="s">
        <v>6</v>
      </c>
      <c r="R82" s="1100" t="s">
        <v>6</v>
      </c>
      <c r="S82" s="1100"/>
      <c r="T82" s="1100"/>
      <c r="U82" s="1100"/>
      <c r="V82" s="1100"/>
      <c r="W82" s="883" t="s">
        <v>6</v>
      </c>
      <c r="X82" s="884" t="s">
        <v>6</v>
      </c>
    </row>
    <row r="83" spans="1:27">
      <c r="A83" s="6" t="str">
        <f t="shared" si="7"/>
        <v>$A$83</v>
      </c>
      <c r="B83" s="284"/>
      <c r="C83" s="370" t="str">
        <f t="shared" ca="1" si="8"/>
        <v>NIKI Energie 5</v>
      </c>
      <c r="D83" s="124"/>
      <c r="E83" s="391" t="str">
        <f t="shared" ca="1" si="4"/>
        <v>-</v>
      </c>
      <c r="F83" s="124"/>
      <c r="G83" s="393" t="str">
        <f t="shared" si="9"/>
        <v>-</v>
      </c>
      <c r="H83" s="393" t="str">
        <f t="shared" si="5"/>
        <v>-</v>
      </c>
      <c r="I83" s="374" t="str">
        <f t="shared" si="6"/>
        <v>-</v>
      </c>
      <c r="J83" s="383" t="str">
        <f t="shared" si="6"/>
        <v>-</v>
      </c>
      <c r="K83" s="888" t="s">
        <v>6</v>
      </c>
      <c r="L83" s="888" t="s">
        <v>6</v>
      </c>
      <c r="M83" s="1106" t="s">
        <v>6</v>
      </c>
      <c r="N83" s="1105"/>
      <c r="O83" s="1105"/>
      <c r="P83" s="1107"/>
      <c r="Q83" s="888" t="s">
        <v>6</v>
      </c>
      <c r="R83" s="1105" t="s">
        <v>6</v>
      </c>
      <c r="S83" s="1105"/>
      <c r="T83" s="1105"/>
      <c r="U83" s="1105"/>
      <c r="V83" s="1105"/>
      <c r="W83" s="889" t="s">
        <v>6</v>
      </c>
      <c r="X83" s="890" t="s">
        <v>6</v>
      </c>
    </row>
    <row r="84" spans="1:27" s="137" customFormat="1">
      <c r="A84" s="284"/>
      <c r="B84" s="284"/>
      <c r="C84" s="284"/>
      <c r="D84" s="284"/>
      <c r="E84" s="284"/>
      <c r="F84" s="284"/>
      <c r="G84" s="284"/>
      <c r="H84" s="284"/>
      <c r="I84" s="284"/>
      <c r="J84" s="284"/>
      <c r="K84" s="284"/>
      <c r="L84" s="134"/>
      <c r="M84" s="134"/>
      <c r="N84" s="134"/>
      <c r="O84" s="134"/>
      <c r="P84" s="134"/>
      <c r="Q84" s="134"/>
      <c r="R84" s="134"/>
      <c r="S84" s="134"/>
      <c r="T84" s="134"/>
      <c r="U84" s="134"/>
      <c r="V84" s="134"/>
    </row>
    <row r="85" spans="1:27" ht="23.25">
      <c r="A85" s="6"/>
      <c r="B85" s="284"/>
      <c r="C85" s="148" t="s">
        <v>252</v>
      </c>
      <c r="D85" s="313"/>
      <c r="E85" s="314"/>
      <c r="F85" s="314"/>
      <c r="G85" s="314"/>
      <c r="H85" s="314"/>
      <c r="I85" s="314"/>
      <c r="J85" s="314"/>
      <c r="K85" s="314"/>
      <c r="L85" s="313"/>
      <c r="M85" s="314"/>
      <c r="N85" s="314"/>
      <c r="O85" s="314"/>
      <c r="P85" s="314"/>
      <c r="Q85" s="313"/>
      <c r="R85" s="314"/>
      <c r="S85" s="313"/>
      <c r="T85" s="314"/>
      <c r="U85" s="314"/>
      <c r="V85" s="314"/>
      <c r="W85" s="314"/>
      <c r="X85" s="315"/>
      <c r="Z85" s="63"/>
      <c r="AA85" s="63"/>
    </row>
    <row r="86" spans="1:27" ht="47.25">
      <c r="A86" s="6"/>
      <c r="B86" s="284"/>
      <c r="C86" s="191" t="s">
        <v>238</v>
      </c>
      <c r="D86" s="201"/>
      <c r="E86" s="200" t="s">
        <v>237</v>
      </c>
      <c r="F86" s="200"/>
      <c r="G86" s="194" t="s">
        <v>568</v>
      </c>
      <c r="H86" s="168" t="s">
        <v>567</v>
      </c>
      <c r="I86" s="194" t="s">
        <v>569</v>
      </c>
      <c r="J86" s="168" t="s">
        <v>570</v>
      </c>
      <c r="K86" s="194" t="s">
        <v>16</v>
      </c>
      <c r="L86" s="201"/>
      <c r="M86" s="200" t="s">
        <v>248</v>
      </c>
      <c r="N86" s="348"/>
      <c r="O86" s="168"/>
      <c r="P86" s="168"/>
      <c r="Q86" s="268"/>
      <c r="R86" s="167" t="s">
        <v>571</v>
      </c>
      <c r="S86" s="268"/>
      <c r="T86" s="168"/>
      <c r="U86" s="168"/>
      <c r="V86" s="169"/>
      <c r="W86" s="168" t="s">
        <v>625</v>
      </c>
      <c r="X86" s="194" t="s">
        <v>249</v>
      </c>
      <c r="Z86" s="63"/>
      <c r="AA86" s="63"/>
    </row>
    <row r="87" spans="1:27" ht="14.45" customHeight="1">
      <c r="A87" s="6" t="str">
        <f t="shared" si="7"/>
        <v>$A$87</v>
      </c>
      <c r="B87" s="284"/>
      <c r="C87" s="375" t="str">
        <f t="shared" ref="C87:C103" ca="1" si="10">P25</f>
        <v>NIKI Product 1</v>
      </c>
      <c r="D87" s="360"/>
      <c r="E87" s="413" t="str">
        <f t="shared" ref="E87:E103" ca="1" si="11">R25</f>
        <v>-</v>
      </c>
      <c r="F87" s="362"/>
      <c r="G87" s="378" t="str">
        <f t="shared" ref="G87:G103" si="12">T25</f>
        <v>-</v>
      </c>
      <c r="H87" s="363" t="str">
        <f t="shared" ref="H87:H103" si="13">U25</f>
        <v>-</v>
      </c>
      <c r="I87" s="381" t="str">
        <f t="shared" ref="I87:I103" si="14">V25</f>
        <v>-</v>
      </c>
      <c r="J87" s="364" t="str">
        <f t="shared" ref="J87:J103" si="15">W25</f>
        <v>-</v>
      </c>
      <c r="K87" s="886" t="s">
        <v>6</v>
      </c>
      <c r="L87" s="885" t="s">
        <v>6</v>
      </c>
      <c r="M87" s="1102" t="s">
        <v>6</v>
      </c>
      <c r="N87" s="1102"/>
      <c r="O87" s="1102"/>
      <c r="P87" s="1102"/>
      <c r="Q87" s="885" t="s">
        <v>6</v>
      </c>
      <c r="R87" s="1103" t="s">
        <v>6</v>
      </c>
      <c r="S87" s="1102"/>
      <c r="T87" s="1102"/>
      <c r="U87" s="1102"/>
      <c r="V87" s="1104"/>
      <c r="W87" s="885" t="s">
        <v>6</v>
      </c>
      <c r="X87" s="886" t="s">
        <v>6</v>
      </c>
    </row>
    <row r="88" spans="1:27">
      <c r="A88" s="6" t="str">
        <f t="shared" si="7"/>
        <v>$A$88</v>
      </c>
      <c r="B88" s="284"/>
      <c r="C88" s="376" t="str">
        <f t="shared" ca="1" si="10"/>
        <v>NIKI Product 2</v>
      </c>
      <c r="D88" s="6"/>
      <c r="E88" s="414" t="str">
        <f t="shared" ca="1" si="11"/>
        <v>-</v>
      </c>
      <c r="F88" s="367"/>
      <c r="G88" s="379" t="str">
        <f t="shared" si="12"/>
        <v>-</v>
      </c>
      <c r="H88" s="368" t="str">
        <f t="shared" si="13"/>
        <v>-</v>
      </c>
      <c r="I88" s="382" t="str">
        <f t="shared" si="14"/>
        <v>-</v>
      </c>
      <c r="J88" s="369" t="str">
        <f t="shared" si="15"/>
        <v>-</v>
      </c>
      <c r="K88" s="883" t="s">
        <v>6</v>
      </c>
      <c r="L88" s="882" t="s">
        <v>6</v>
      </c>
      <c r="M88" s="1100" t="s">
        <v>6</v>
      </c>
      <c r="N88" s="1100"/>
      <c r="O88" s="1100"/>
      <c r="P88" s="1100"/>
      <c r="Q88" s="882" t="s">
        <v>6</v>
      </c>
      <c r="R88" s="1099" t="s">
        <v>6</v>
      </c>
      <c r="S88" s="1100"/>
      <c r="T88" s="1100"/>
      <c r="U88" s="1100"/>
      <c r="V88" s="1101"/>
      <c r="W88" s="882" t="s">
        <v>6</v>
      </c>
      <c r="X88" s="883" t="s">
        <v>6</v>
      </c>
    </row>
    <row r="89" spans="1:27">
      <c r="A89" s="6" t="str">
        <f t="shared" si="7"/>
        <v>$A$89</v>
      </c>
      <c r="B89" s="284"/>
      <c r="C89" s="376" t="str">
        <f t="shared" ca="1" si="10"/>
        <v>NIKI Product 3</v>
      </c>
      <c r="D89" s="6"/>
      <c r="E89" s="414" t="str">
        <f t="shared" ca="1" si="11"/>
        <v>-</v>
      </c>
      <c r="F89" s="367"/>
      <c r="G89" s="379" t="str">
        <f t="shared" si="12"/>
        <v>-</v>
      </c>
      <c r="H89" s="368" t="str">
        <f t="shared" si="13"/>
        <v>-</v>
      </c>
      <c r="I89" s="382" t="str">
        <f t="shared" si="14"/>
        <v>-</v>
      </c>
      <c r="J89" s="369" t="str">
        <f t="shared" si="15"/>
        <v>-</v>
      </c>
      <c r="K89" s="883" t="s">
        <v>6</v>
      </c>
      <c r="L89" s="882" t="s">
        <v>6</v>
      </c>
      <c r="M89" s="1100" t="s">
        <v>6</v>
      </c>
      <c r="N89" s="1100"/>
      <c r="O89" s="1100"/>
      <c r="P89" s="1100"/>
      <c r="Q89" s="882" t="s">
        <v>6</v>
      </c>
      <c r="R89" s="1099" t="s">
        <v>6</v>
      </c>
      <c r="S89" s="1100"/>
      <c r="T89" s="1100"/>
      <c r="U89" s="1100"/>
      <c r="V89" s="1101"/>
      <c r="W89" s="882" t="s">
        <v>6</v>
      </c>
      <c r="X89" s="883" t="s">
        <v>6</v>
      </c>
    </row>
    <row r="90" spans="1:27">
      <c r="A90" s="6" t="str">
        <f t="shared" si="7"/>
        <v>$A$90</v>
      </c>
      <c r="B90" s="284"/>
      <c r="C90" s="376" t="str">
        <f t="shared" ca="1" si="10"/>
        <v>NIKI Product 4</v>
      </c>
      <c r="D90" s="6"/>
      <c r="E90" s="414" t="str">
        <f t="shared" ca="1" si="11"/>
        <v>-</v>
      </c>
      <c r="F90" s="367"/>
      <c r="G90" s="379" t="str">
        <f t="shared" si="12"/>
        <v>-</v>
      </c>
      <c r="H90" s="368" t="str">
        <f t="shared" si="13"/>
        <v>-</v>
      </c>
      <c r="I90" s="382" t="str">
        <f t="shared" si="14"/>
        <v>-</v>
      </c>
      <c r="J90" s="369" t="str">
        <f t="shared" si="15"/>
        <v>-</v>
      </c>
      <c r="K90" s="883" t="s">
        <v>6</v>
      </c>
      <c r="L90" s="882" t="s">
        <v>6</v>
      </c>
      <c r="M90" s="1100" t="s">
        <v>6</v>
      </c>
      <c r="N90" s="1100"/>
      <c r="O90" s="1100"/>
      <c r="P90" s="1100"/>
      <c r="Q90" s="882" t="s">
        <v>6</v>
      </c>
      <c r="R90" s="1099" t="s">
        <v>6</v>
      </c>
      <c r="S90" s="1100"/>
      <c r="T90" s="1100"/>
      <c r="U90" s="1100"/>
      <c r="V90" s="1101"/>
      <c r="W90" s="882" t="s">
        <v>6</v>
      </c>
      <c r="X90" s="883" t="s">
        <v>6</v>
      </c>
    </row>
    <row r="91" spans="1:27">
      <c r="A91" s="6" t="str">
        <f t="shared" si="7"/>
        <v>$A$91</v>
      </c>
      <c r="B91" s="284"/>
      <c r="C91" s="376" t="str">
        <f t="shared" ca="1" si="10"/>
        <v>NIKI Product 5</v>
      </c>
      <c r="D91" s="6"/>
      <c r="E91" s="414" t="str">
        <f t="shared" ca="1" si="11"/>
        <v>-</v>
      </c>
      <c r="F91" s="367"/>
      <c r="G91" s="379" t="str">
        <f t="shared" si="12"/>
        <v>-</v>
      </c>
      <c r="H91" s="368" t="str">
        <f t="shared" si="13"/>
        <v>-</v>
      </c>
      <c r="I91" s="382" t="str">
        <f t="shared" si="14"/>
        <v>-</v>
      </c>
      <c r="J91" s="369" t="str">
        <f t="shared" si="15"/>
        <v>-</v>
      </c>
      <c r="K91" s="883" t="s">
        <v>6</v>
      </c>
      <c r="L91" s="882" t="s">
        <v>6</v>
      </c>
      <c r="M91" s="1100" t="s">
        <v>6</v>
      </c>
      <c r="N91" s="1100"/>
      <c r="O91" s="1100"/>
      <c r="P91" s="1100"/>
      <c r="Q91" s="882" t="s">
        <v>6</v>
      </c>
      <c r="R91" s="1099" t="s">
        <v>6</v>
      </c>
      <c r="S91" s="1100"/>
      <c r="T91" s="1100"/>
      <c r="U91" s="1100"/>
      <c r="V91" s="1101"/>
      <c r="W91" s="882" t="s">
        <v>6</v>
      </c>
      <c r="X91" s="883" t="s">
        <v>6</v>
      </c>
    </row>
    <row r="92" spans="1:27">
      <c r="A92" s="6" t="str">
        <f t="shared" si="7"/>
        <v>$A$92</v>
      </c>
      <c r="B92" s="284"/>
      <c r="C92" s="376" t="str">
        <f t="shared" ca="1" si="10"/>
        <v>NIKI Product 6</v>
      </c>
      <c r="D92" s="6"/>
      <c r="E92" s="414" t="str">
        <f t="shared" ca="1" si="11"/>
        <v>-</v>
      </c>
      <c r="F92" s="367"/>
      <c r="G92" s="379" t="str">
        <f t="shared" si="12"/>
        <v>-</v>
      </c>
      <c r="H92" s="368" t="str">
        <f t="shared" si="13"/>
        <v>-</v>
      </c>
      <c r="I92" s="382" t="str">
        <f t="shared" si="14"/>
        <v>-</v>
      </c>
      <c r="J92" s="369" t="str">
        <f t="shared" si="15"/>
        <v>-</v>
      </c>
      <c r="K92" s="883" t="s">
        <v>6</v>
      </c>
      <c r="L92" s="882" t="s">
        <v>6</v>
      </c>
      <c r="M92" s="1100" t="s">
        <v>6</v>
      </c>
      <c r="N92" s="1100"/>
      <c r="O92" s="1100"/>
      <c r="P92" s="1100"/>
      <c r="Q92" s="882" t="s">
        <v>6</v>
      </c>
      <c r="R92" s="1099" t="s">
        <v>6</v>
      </c>
      <c r="S92" s="1100"/>
      <c r="T92" s="1100"/>
      <c r="U92" s="1100"/>
      <c r="V92" s="1101"/>
      <c r="W92" s="882" t="s">
        <v>6</v>
      </c>
      <c r="X92" s="883" t="s">
        <v>6</v>
      </c>
    </row>
    <row r="93" spans="1:27">
      <c r="A93" s="6" t="str">
        <f t="shared" si="7"/>
        <v>$A$93</v>
      </c>
      <c r="B93" s="284"/>
      <c r="C93" s="376" t="str">
        <f t="shared" ca="1" si="10"/>
        <v>NIKI Product 7</v>
      </c>
      <c r="D93" s="6"/>
      <c r="E93" s="414" t="str">
        <f t="shared" ca="1" si="11"/>
        <v>-</v>
      </c>
      <c r="F93" s="367"/>
      <c r="G93" s="379" t="str">
        <f t="shared" si="12"/>
        <v>-</v>
      </c>
      <c r="H93" s="368" t="str">
        <f t="shared" si="13"/>
        <v>-</v>
      </c>
      <c r="I93" s="382" t="str">
        <f t="shared" si="14"/>
        <v>-</v>
      </c>
      <c r="J93" s="369" t="str">
        <f t="shared" si="15"/>
        <v>-</v>
      </c>
      <c r="K93" s="883" t="s">
        <v>6</v>
      </c>
      <c r="L93" s="882" t="s">
        <v>6</v>
      </c>
      <c r="M93" s="1100" t="s">
        <v>6</v>
      </c>
      <c r="N93" s="1100"/>
      <c r="O93" s="1100"/>
      <c r="P93" s="1100"/>
      <c r="Q93" s="882" t="s">
        <v>6</v>
      </c>
      <c r="R93" s="1099" t="s">
        <v>6</v>
      </c>
      <c r="S93" s="1100"/>
      <c r="T93" s="1100"/>
      <c r="U93" s="1100"/>
      <c r="V93" s="1101"/>
      <c r="W93" s="882" t="s">
        <v>6</v>
      </c>
      <c r="X93" s="883" t="s">
        <v>6</v>
      </c>
    </row>
    <row r="94" spans="1:27">
      <c r="A94" s="6" t="str">
        <f t="shared" si="7"/>
        <v>$A$94</v>
      </c>
      <c r="B94" s="284"/>
      <c r="C94" s="376" t="str">
        <f t="shared" ca="1" si="10"/>
        <v>NIKI Product 8</v>
      </c>
      <c r="D94" s="6"/>
      <c r="E94" s="414" t="str">
        <f t="shared" ca="1" si="11"/>
        <v>-</v>
      </c>
      <c r="F94" s="367"/>
      <c r="G94" s="379" t="str">
        <f t="shared" si="12"/>
        <v>-</v>
      </c>
      <c r="H94" s="368" t="str">
        <f t="shared" si="13"/>
        <v>-</v>
      </c>
      <c r="I94" s="382" t="str">
        <f t="shared" si="14"/>
        <v>-</v>
      </c>
      <c r="J94" s="369" t="str">
        <f t="shared" si="15"/>
        <v>-</v>
      </c>
      <c r="K94" s="883" t="s">
        <v>6</v>
      </c>
      <c r="L94" s="882" t="s">
        <v>6</v>
      </c>
      <c r="M94" s="1100" t="s">
        <v>6</v>
      </c>
      <c r="N94" s="1100"/>
      <c r="O94" s="1100"/>
      <c r="P94" s="1100"/>
      <c r="Q94" s="882" t="s">
        <v>6</v>
      </c>
      <c r="R94" s="1099" t="s">
        <v>6</v>
      </c>
      <c r="S94" s="1100"/>
      <c r="T94" s="1100"/>
      <c r="U94" s="1100"/>
      <c r="V94" s="1101"/>
      <c r="W94" s="882" t="s">
        <v>6</v>
      </c>
      <c r="X94" s="883" t="s">
        <v>6</v>
      </c>
    </row>
    <row r="95" spans="1:27">
      <c r="A95" s="6" t="str">
        <f t="shared" si="7"/>
        <v>$A$95</v>
      </c>
      <c r="B95" s="284"/>
      <c r="C95" s="376" t="str">
        <f t="shared" ca="1" si="10"/>
        <v>NIKI Product 9</v>
      </c>
      <c r="D95" s="6"/>
      <c r="E95" s="414" t="str">
        <f t="shared" ca="1" si="11"/>
        <v>-</v>
      </c>
      <c r="F95" s="367"/>
      <c r="G95" s="379" t="str">
        <f t="shared" si="12"/>
        <v>-</v>
      </c>
      <c r="H95" s="368" t="str">
        <f t="shared" si="13"/>
        <v>-</v>
      </c>
      <c r="I95" s="382" t="str">
        <f t="shared" si="14"/>
        <v>-</v>
      </c>
      <c r="J95" s="369" t="str">
        <f t="shared" si="15"/>
        <v>-</v>
      </c>
      <c r="K95" s="883" t="s">
        <v>6</v>
      </c>
      <c r="L95" s="882" t="s">
        <v>6</v>
      </c>
      <c r="M95" s="1100" t="s">
        <v>6</v>
      </c>
      <c r="N95" s="1100"/>
      <c r="O95" s="1100"/>
      <c r="P95" s="1100"/>
      <c r="Q95" s="882" t="s">
        <v>6</v>
      </c>
      <c r="R95" s="1099" t="s">
        <v>6</v>
      </c>
      <c r="S95" s="1100"/>
      <c r="T95" s="1100"/>
      <c r="U95" s="1100"/>
      <c r="V95" s="1101"/>
      <c r="W95" s="882" t="s">
        <v>6</v>
      </c>
      <c r="X95" s="883" t="s">
        <v>6</v>
      </c>
    </row>
    <row r="96" spans="1:27">
      <c r="A96" s="6" t="str">
        <f t="shared" si="7"/>
        <v>$A$96</v>
      </c>
      <c r="B96" s="284"/>
      <c r="C96" s="376" t="str">
        <f t="shared" ca="1" si="10"/>
        <v>NIKI Product 10</v>
      </c>
      <c r="D96" s="6"/>
      <c r="E96" s="414" t="str">
        <f t="shared" ca="1" si="11"/>
        <v>-</v>
      </c>
      <c r="F96" s="367"/>
      <c r="G96" s="379" t="str">
        <f t="shared" si="12"/>
        <v>-</v>
      </c>
      <c r="H96" s="368" t="str">
        <f t="shared" si="13"/>
        <v>-</v>
      </c>
      <c r="I96" s="382" t="str">
        <f t="shared" si="14"/>
        <v>-</v>
      </c>
      <c r="J96" s="369" t="str">
        <f t="shared" si="15"/>
        <v>-</v>
      </c>
      <c r="K96" s="883" t="s">
        <v>6</v>
      </c>
      <c r="L96" s="882" t="s">
        <v>6</v>
      </c>
      <c r="M96" s="1100" t="s">
        <v>6</v>
      </c>
      <c r="N96" s="1100"/>
      <c r="O96" s="1100"/>
      <c r="P96" s="1100"/>
      <c r="Q96" s="882" t="s">
        <v>6</v>
      </c>
      <c r="R96" s="1099" t="s">
        <v>6</v>
      </c>
      <c r="S96" s="1100"/>
      <c r="T96" s="1100"/>
      <c r="U96" s="1100"/>
      <c r="V96" s="1101"/>
      <c r="W96" s="882" t="s">
        <v>6</v>
      </c>
      <c r="X96" s="883" t="s">
        <v>6</v>
      </c>
    </row>
    <row r="97" spans="1:24">
      <c r="A97" s="6" t="str">
        <f t="shared" si="7"/>
        <v>$A$97</v>
      </c>
      <c r="B97" s="284"/>
      <c r="C97" s="375" t="str">
        <f t="shared" ca="1" si="10"/>
        <v>NIKI Restfractie 1</v>
      </c>
      <c r="D97" s="360"/>
      <c r="E97" s="413" t="str">
        <f ca="1">R35</f>
        <v>-</v>
      </c>
      <c r="F97" s="362"/>
      <c r="G97" s="378" t="str">
        <f t="shared" si="12"/>
        <v>-</v>
      </c>
      <c r="H97" s="363" t="str">
        <f t="shared" si="13"/>
        <v>-</v>
      </c>
      <c r="I97" s="381" t="str">
        <f t="shared" si="14"/>
        <v>-</v>
      </c>
      <c r="J97" s="364" t="str">
        <f t="shared" si="15"/>
        <v>-</v>
      </c>
      <c r="K97" s="886" t="s">
        <v>6</v>
      </c>
      <c r="L97" s="885" t="s">
        <v>6</v>
      </c>
      <c r="M97" s="1102" t="s">
        <v>6</v>
      </c>
      <c r="N97" s="1102"/>
      <c r="O97" s="1102"/>
      <c r="P97" s="1102"/>
      <c r="Q97" s="885" t="s">
        <v>6</v>
      </c>
      <c r="R97" s="1103" t="s">
        <v>6</v>
      </c>
      <c r="S97" s="1102"/>
      <c r="T97" s="1102"/>
      <c r="U97" s="1102"/>
      <c r="V97" s="1104"/>
      <c r="W97" s="885" t="s">
        <v>6</v>
      </c>
      <c r="X97" s="886" t="s">
        <v>6</v>
      </c>
    </row>
    <row r="98" spans="1:24">
      <c r="A98" s="6" t="str">
        <f t="shared" si="7"/>
        <v>$A$98</v>
      </c>
      <c r="B98" s="284"/>
      <c r="C98" s="376" t="str">
        <f t="shared" ca="1" si="10"/>
        <v>NIKI Restfractie 2</v>
      </c>
      <c r="D98" s="6"/>
      <c r="E98" s="414" t="str">
        <f t="shared" ca="1" si="11"/>
        <v>-</v>
      </c>
      <c r="F98" s="367"/>
      <c r="G98" s="379" t="str">
        <f t="shared" si="12"/>
        <v>-</v>
      </c>
      <c r="H98" s="368" t="str">
        <f t="shared" si="13"/>
        <v>-</v>
      </c>
      <c r="I98" s="382" t="str">
        <f t="shared" si="14"/>
        <v>-</v>
      </c>
      <c r="J98" s="369" t="str">
        <f t="shared" si="15"/>
        <v>-</v>
      </c>
      <c r="K98" s="883" t="s">
        <v>6</v>
      </c>
      <c r="L98" s="882" t="s">
        <v>6</v>
      </c>
      <c r="M98" s="1100" t="s">
        <v>6</v>
      </c>
      <c r="N98" s="1100"/>
      <c r="O98" s="1100"/>
      <c r="P98" s="1100"/>
      <c r="Q98" s="882" t="s">
        <v>6</v>
      </c>
      <c r="R98" s="1099" t="s">
        <v>6</v>
      </c>
      <c r="S98" s="1100"/>
      <c r="T98" s="1100"/>
      <c r="U98" s="1100"/>
      <c r="V98" s="1101"/>
      <c r="W98" s="882" t="s">
        <v>6</v>
      </c>
      <c r="X98" s="883" t="s">
        <v>6</v>
      </c>
    </row>
    <row r="99" spans="1:24">
      <c r="A99" s="6" t="str">
        <f t="shared" si="7"/>
        <v>$A$99</v>
      </c>
      <c r="B99" s="284"/>
      <c r="C99" s="376" t="str">
        <f t="shared" ca="1" si="10"/>
        <v>NIKI Restfractie 3</v>
      </c>
      <c r="D99" s="6"/>
      <c r="E99" s="414" t="str">
        <f t="shared" ca="1" si="11"/>
        <v>-</v>
      </c>
      <c r="F99" s="367"/>
      <c r="G99" s="379" t="str">
        <f t="shared" si="12"/>
        <v>-</v>
      </c>
      <c r="H99" s="368" t="str">
        <f t="shared" si="13"/>
        <v>-</v>
      </c>
      <c r="I99" s="382" t="str">
        <f t="shared" si="14"/>
        <v>-</v>
      </c>
      <c r="J99" s="369" t="str">
        <f t="shared" si="15"/>
        <v>-</v>
      </c>
      <c r="K99" s="883" t="s">
        <v>6</v>
      </c>
      <c r="L99" s="882" t="s">
        <v>6</v>
      </c>
      <c r="M99" s="1100" t="s">
        <v>6</v>
      </c>
      <c r="N99" s="1100"/>
      <c r="O99" s="1100"/>
      <c r="P99" s="1100"/>
      <c r="Q99" s="882" t="s">
        <v>6</v>
      </c>
      <c r="R99" s="1099" t="s">
        <v>6</v>
      </c>
      <c r="S99" s="1100"/>
      <c r="T99" s="1100"/>
      <c r="U99" s="1100"/>
      <c r="V99" s="1101"/>
      <c r="W99" s="882" t="s">
        <v>6</v>
      </c>
      <c r="X99" s="883" t="s">
        <v>6</v>
      </c>
    </row>
    <row r="100" spans="1:24">
      <c r="A100" s="6" t="str">
        <f t="shared" si="7"/>
        <v>$A$100</v>
      </c>
      <c r="B100" s="284"/>
      <c r="C100" s="376" t="str">
        <f t="shared" ca="1" si="10"/>
        <v>NIKI Restfractie 4</v>
      </c>
      <c r="D100" s="6"/>
      <c r="E100" s="414" t="str">
        <f t="shared" ca="1" si="11"/>
        <v>-</v>
      </c>
      <c r="F100" s="367"/>
      <c r="G100" s="379" t="str">
        <f t="shared" si="12"/>
        <v>-</v>
      </c>
      <c r="H100" s="368" t="str">
        <f t="shared" si="13"/>
        <v>-</v>
      </c>
      <c r="I100" s="382" t="str">
        <f t="shared" si="14"/>
        <v>-</v>
      </c>
      <c r="J100" s="369" t="str">
        <f t="shared" si="15"/>
        <v>-</v>
      </c>
      <c r="K100" s="883" t="s">
        <v>6</v>
      </c>
      <c r="L100" s="882" t="s">
        <v>6</v>
      </c>
      <c r="M100" s="1100" t="s">
        <v>6</v>
      </c>
      <c r="N100" s="1100"/>
      <c r="O100" s="1100"/>
      <c r="P100" s="1100"/>
      <c r="Q100" s="882" t="s">
        <v>6</v>
      </c>
      <c r="R100" s="1099" t="s">
        <v>6</v>
      </c>
      <c r="S100" s="1100"/>
      <c r="T100" s="1100"/>
      <c r="U100" s="1100"/>
      <c r="V100" s="1101"/>
      <c r="W100" s="882" t="s">
        <v>6</v>
      </c>
      <c r="X100" s="883" t="s">
        <v>6</v>
      </c>
    </row>
    <row r="101" spans="1:24">
      <c r="A101" s="6" t="str">
        <f t="shared" si="7"/>
        <v>$A$101</v>
      </c>
      <c r="B101" s="284"/>
      <c r="C101" s="376" t="str">
        <f t="shared" ca="1" si="10"/>
        <v>NIKI Restfractie 5</v>
      </c>
      <c r="D101" s="6"/>
      <c r="E101" s="414" t="str">
        <f t="shared" ca="1" si="11"/>
        <v>-</v>
      </c>
      <c r="F101" s="367"/>
      <c r="G101" s="379" t="str">
        <f t="shared" si="12"/>
        <v>-</v>
      </c>
      <c r="H101" s="368" t="str">
        <f t="shared" si="13"/>
        <v>-</v>
      </c>
      <c r="I101" s="382" t="str">
        <f t="shared" si="14"/>
        <v>-</v>
      </c>
      <c r="J101" s="369" t="str">
        <f t="shared" si="15"/>
        <v>-</v>
      </c>
      <c r="K101" s="883" t="s">
        <v>6</v>
      </c>
      <c r="L101" s="882" t="s">
        <v>6</v>
      </c>
      <c r="M101" s="1100" t="s">
        <v>6</v>
      </c>
      <c r="N101" s="1100"/>
      <c r="O101" s="1100"/>
      <c r="P101" s="1100"/>
      <c r="Q101" s="882" t="s">
        <v>6</v>
      </c>
      <c r="R101" s="1099" t="s">
        <v>6</v>
      </c>
      <c r="S101" s="1100"/>
      <c r="T101" s="1100"/>
      <c r="U101" s="1100"/>
      <c r="V101" s="1101"/>
      <c r="W101" s="882" t="s">
        <v>6</v>
      </c>
      <c r="X101" s="883" t="s">
        <v>6</v>
      </c>
    </row>
    <row r="102" spans="1:24">
      <c r="A102" s="6" t="str">
        <f t="shared" si="7"/>
        <v>$A$102</v>
      </c>
      <c r="B102" s="284"/>
      <c r="C102" s="375" t="str">
        <f t="shared" ca="1" si="10"/>
        <v>NIKI Emissie 1</v>
      </c>
      <c r="D102" s="360"/>
      <c r="E102" s="413" t="str">
        <f t="shared" ca="1" si="11"/>
        <v>-</v>
      </c>
      <c r="F102" s="362"/>
      <c r="G102" s="378" t="str">
        <f t="shared" si="12"/>
        <v>-</v>
      </c>
      <c r="H102" s="363" t="str">
        <f t="shared" si="13"/>
        <v>-</v>
      </c>
      <c r="I102" s="381" t="str">
        <f t="shared" si="14"/>
        <v>-</v>
      </c>
      <c r="J102" s="364" t="str">
        <f t="shared" si="15"/>
        <v>-</v>
      </c>
      <c r="K102" s="886" t="s">
        <v>6</v>
      </c>
      <c r="L102" s="885" t="s">
        <v>6</v>
      </c>
      <c r="M102" s="1102" t="s">
        <v>6</v>
      </c>
      <c r="N102" s="1102"/>
      <c r="O102" s="1102"/>
      <c r="P102" s="1102"/>
      <c r="Q102" s="885" t="s">
        <v>6</v>
      </c>
      <c r="R102" s="1103" t="s">
        <v>6</v>
      </c>
      <c r="S102" s="1102"/>
      <c r="T102" s="1102"/>
      <c r="U102" s="1102"/>
      <c r="V102" s="1104"/>
      <c r="W102" s="885" t="s">
        <v>6</v>
      </c>
      <c r="X102" s="886" t="s">
        <v>6</v>
      </c>
    </row>
    <row r="103" spans="1:24">
      <c r="A103" s="6" t="str">
        <f t="shared" si="7"/>
        <v>$A$103</v>
      </c>
      <c r="B103" s="284"/>
      <c r="C103" s="376" t="str">
        <f t="shared" ca="1" si="10"/>
        <v>NIKI Emissie 2</v>
      </c>
      <c r="D103" s="6"/>
      <c r="E103" s="414" t="str">
        <f t="shared" ca="1" si="11"/>
        <v>-</v>
      </c>
      <c r="F103" s="367"/>
      <c r="G103" s="379" t="str">
        <f t="shared" si="12"/>
        <v>-</v>
      </c>
      <c r="H103" s="368" t="str">
        <f t="shared" si="13"/>
        <v>-</v>
      </c>
      <c r="I103" s="382" t="str">
        <f t="shared" si="14"/>
        <v>-</v>
      </c>
      <c r="J103" s="369" t="str">
        <f t="shared" si="15"/>
        <v>-</v>
      </c>
      <c r="K103" s="883" t="s">
        <v>6</v>
      </c>
      <c r="L103" s="882" t="s">
        <v>6</v>
      </c>
      <c r="M103" s="1100" t="s">
        <v>6</v>
      </c>
      <c r="N103" s="1100"/>
      <c r="O103" s="1100"/>
      <c r="P103" s="1100"/>
      <c r="Q103" s="882" t="s">
        <v>6</v>
      </c>
      <c r="R103" s="1099" t="s">
        <v>6</v>
      </c>
      <c r="S103" s="1100"/>
      <c r="T103" s="1100"/>
      <c r="U103" s="1100"/>
      <c r="V103" s="1101"/>
      <c r="W103" s="882" t="s">
        <v>6</v>
      </c>
      <c r="X103" s="883" t="s">
        <v>6</v>
      </c>
    </row>
    <row r="104" spans="1:24">
      <c r="A104" s="6" t="str">
        <f t="shared" si="7"/>
        <v>$A$104</v>
      </c>
      <c r="B104" s="284"/>
      <c r="C104" s="376" t="str">
        <f t="shared" ref="C104:C105" ca="1" si="16">P42</f>
        <v>NIKI Emissie 3</v>
      </c>
      <c r="D104" s="6"/>
      <c r="E104" s="414" t="str">
        <f t="shared" ref="E104:E106" ca="1" si="17">R42</f>
        <v>-</v>
      </c>
      <c r="F104" s="367"/>
      <c r="G104" s="379" t="str">
        <f t="shared" ref="G104:J106" si="18">T42</f>
        <v>-</v>
      </c>
      <c r="H104" s="368" t="str">
        <f t="shared" si="18"/>
        <v>-</v>
      </c>
      <c r="I104" s="382" t="str">
        <f t="shared" si="18"/>
        <v>-</v>
      </c>
      <c r="J104" s="369" t="str">
        <f t="shared" si="18"/>
        <v>-</v>
      </c>
      <c r="K104" s="883" t="s">
        <v>6</v>
      </c>
      <c r="L104" s="882" t="s">
        <v>6</v>
      </c>
      <c r="M104" s="1100" t="s">
        <v>6</v>
      </c>
      <c r="N104" s="1100"/>
      <c r="O104" s="1100"/>
      <c r="P104" s="1100"/>
      <c r="Q104" s="882" t="s">
        <v>6</v>
      </c>
      <c r="R104" s="1099" t="s">
        <v>6</v>
      </c>
      <c r="S104" s="1100"/>
      <c r="T104" s="1100"/>
      <c r="U104" s="1100"/>
      <c r="V104" s="1101"/>
      <c r="W104" s="882" t="s">
        <v>6</v>
      </c>
      <c r="X104" s="883" t="s">
        <v>6</v>
      </c>
    </row>
    <row r="105" spans="1:24">
      <c r="A105" s="6" t="str">
        <f t="shared" si="7"/>
        <v>$A$105</v>
      </c>
      <c r="B105" s="284"/>
      <c r="C105" s="376" t="str">
        <f t="shared" ca="1" si="16"/>
        <v>NIKI Emissie 4</v>
      </c>
      <c r="D105" s="6"/>
      <c r="E105" s="414" t="str">
        <f t="shared" ca="1" si="17"/>
        <v>-</v>
      </c>
      <c r="F105" s="367"/>
      <c r="G105" s="379" t="str">
        <f t="shared" si="18"/>
        <v>-</v>
      </c>
      <c r="H105" s="368" t="str">
        <f t="shared" si="18"/>
        <v>-</v>
      </c>
      <c r="I105" s="382" t="str">
        <f t="shared" si="18"/>
        <v>-</v>
      </c>
      <c r="J105" s="369" t="str">
        <f t="shared" si="18"/>
        <v>-</v>
      </c>
      <c r="K105" s="883" t="s">
        <v>6</v>
      </c>
      <c r="L105" s="882" t="s">
        <v>6</v>
      </c>
      <c r="M105" s="1100" t="s">
        <v>6</v>
      </c>
      <c r="N105" s="1100"/>
      <c r="O105" s="1100"/>
      <c r="P105" s="1100"/>
      <c r="Q105" s="882" t="s">
        <v>6</v>
      </c>
      <c r="R105" s="1099" t="s">
        <v>6</v>
      </c>
      <c r="S105" s="1100"/>
      <c r="T105" s="1100"/>
      <c r="U105" s="1100"/>
      <c r="V105" s="1101"/>
      <c r="W105" s="882" t="s">
        <v>6</v>
      </c>
      <c r="X105" s="883" t="s">
        <v>6</v>
      </c>
    </row>
    <row r="106" spans="1:24">
      <c r="A106" s="6" t="str">
        <f t="shared" si="7"/>
        <v>$A$106</v>
      </c>
      <c r="B106" s="284"/>
      <c r="C106" s="377" t="str">
        <f ca="1">P44</f>
        <v>NIKI Emissie 5</v>
      </c>
      <c r="D106" s="124"/>
      <c r="E106" s="415" t="str">
        <f t="shared" ca="1" si="17"/>
        <v>-</v>
      </c>
      <c r="F106" s="372"/>
      <c r="G106" s="380" t="str">
        <f t="shared" si="18"/>
        <v>-</v>
      </c>
      <c r="H106" s="373" t="str">
        <f t="shared" si="18"/>
        <v>-</v>
      </c>
      <c r="I106" s="383" t="str">
        <f t="shared" si="18"/>
        <v>-</v>
      </c>
      <c r="J106" s="374" t="str">
        <f t="shared" si="18"/>
        <v>-</v>
      </c>
      <c r="K106" s="889" t="s">
        <v>6</v>
      </c>
      <c r="L106" s="888" t="s">
        <v>6</v>
      </c>
      <c r="M106" s="1105" t="s">
        <v>6</v>
      </c>
      <c r="N106" s="1105"/>
      <c r="O106" s="1105"/>
      <c r="P106" s="1105"/>
      <c r="Q106" s="888" t="s">
        <v>6</v>
      </c>
      <c r="R106" s="1106" t="s">
        <v>6</v>
      </c>
      <c r="S106" s="1105"/>
      <c r="T106" s="1105"/>
      <c r="U106" s="1105"/>
      <c r="V106" s="1107"/>
      <c r="W106" s="888" t="s">
        <v>6</v>
      </c>
      <c r="X106" s="889" t="s">
        <v>6</v>
      </c>
    </row>
    <row r="107" spans="1:24">
      <c r="A107" s="6" t="str">
        <f t="shared" si="7"/>
        <v>$A$107</v>
      </c>
      <c r="B107" s="284"/>
      <c r="C107" s="375" t="str">
        <f t="shared" ref="C107:C112" ca="1" si="19">P45</f>
        <v>NIKI Afvalstof 1</v>
      </c>
      <c r="D107" s="360"/>
      <c r="E107" s="413" t="str">
        <f t="shared" ref="E107:E111" ca="1" si="20">R45</f>
        <v>-</v>
      </c>
      <c r="F107" s="362"/>
      <c r="G107" s="378" t="str">
        <f t="shared" ref="G107:G111" si="21">T45</f>
        <v>-</v>
      </c>
      <c r="H107" s="363" t="str">
        <f t="shared" ref="H107:H111" si="22">U45</f>
        <v>-</v>
      </c>
      <c r="I107" s="381" t="str">
        <f t="shared" ref="I107:I111" si="23">V45</f>
        <v>-</v>
      </c>
      <c r="J107" s="364" t="str">
        <f t="shared" ref="J107:J111" si="24">W45</f>
        <v>-</v>
      </c>
      <c r="K107" s="886" t="s">
        <v>6</v>
      </c>
      <c r="L107" s="885" t="s">
        <v>6</v>
      </c>
      <c r="M107" s="1102" t="s">
        <v>6</v>
      </c>
      <c r="N107" s="1102"/>
      <c r="O107" s="1102"/>
      <c r="P107" s="1102"/>
      <c r="Q107" s="885" t="s">
        <v>6</v>
      </c>
      <c r="R107" s="1103" t="s">
        <v>6</v>
      </c>
      <c r="S107" s="1102"/>
      <c r="T107" s="1102"/>
      <c r="U107" s="1102"/>
      <c r="V107" s="1104"/>
      <c r="W107" s="885" t="s">
        <v>6</v>
      </c>
      <c r="X107" s="886" t="s">
        <v>6</v>
      </c>
    </row>
    <row r="108" spans="1:24">
      <c r="A108" s="6" t="str">
        <f t="shared" si="7"/>
        <v>$A$108</v>
      </c>
      <c r="B108" s="284"/>
      <c r="C108" s="376" t="str">
        <f t="shared" ca="1" si="19"/>
        <v>NIKI Afvalstof 2</v>
      </c>
      <c r="D108" s="6"/>
      <c r="E108" s="414" t="str">
        <f t="shared" ca="1" si="20"/>
        <v>-</v>
      </c>
      <c r="F108" s="367"/>
      <c r="G108" s="379" t="str">
        <f t="shared" si="21"/>
        <v>-</v>
      </c>
      <c r="H108" s="368" t="str">
        <f t="shared" si="22"/>
        <v>-</v>
      </c>
      <c r="I108" s="382" t="str">
        <f t="shared" si="23"/>
        <v>-</v>
      </c>
      <c r="J108" s="369" t="str">
        <f t="shared" si="24"/>
        <v>-</v>
      </c>
      <c r="K108" s="883" t="s">
        <v>6</v>
      </c>
      <c r="L108" s="882" t="s">
        <v>6</v>
      </c>
      <c r="M108" s="1100" t="s">
        <v>6</v>
      </c>
      <c r="N108" s="1100"/>
      <c r="O108" s="1100"/>
      <c r="P108" s="1100"/>
      <c r="Q108" s="882" t="s">
        <v>6</v>
      </c>
      <c r="R108" s="1099" t="s">
        <v>6</v>
      </c>
      <c r="S108" s="1100"/>
      <c r="T108" s="1100"/>
      <c r="U108" s="1100"/>
      <c r="V108" s="1101"/>
      <c r="W108" s="882" t="s">
        <v>6</v>
      </c>
      <c r="X108" s="883" t="s">
        <v>6</v>
      </c>
    </row>
    <row r="109" spans="1:24">
      <c r="A109" s="6" t="str">
        <f t="shared" si="7"/>
        <v>$A$109</v>
      </c>
      <c r="B109" s="284"/>
      <c r="C109" s="376" t="str">
        <f t="shared" ca="1" si="19"/>
        <v>NIKI Afvalstof 3</v>
      </c>
      <c r="D109" s="6"/>
      <c r="E109" s="414" t="str">
        <f t="shared" ca="1" si="20"/>
        <v>-</v>
      </c>
      <c r="F109" s="367"/>
      <c r="G109" s="379" t="str">
        <f t="shared" si="21"/>
        <v>-</v>
      </c>
      <c r="H109" s="368" t="str">
        <f t="shared" si="22"/>
        <v>-</v>
      </c>
      <c r="I109" s="382" t="str">
        <f t="shared" si="23"/>
        <v>-</v>
      </c>
      <c r="J109" s="369" t="str">
        <f t="shared" si="24"/>
        <v>-</v>
      </c>
      <c r="K109" s="883" t="s">
        <v>6</v>
      </c>
      <c r="L109" s="882" t="s">
        <v>6</v>
      </c>
      <c r="M109" s="1100" t="s">
        <v>6</v>
      </c>
      <c r="N109" s="1100"/>
      <c r="O109" s="1100"/>
      <c r="P109" s="1100"/>
      <c r="Q109" s="882" t="s">
        <v>6</v>
      </c>
      <c r="R109" s="1099" t="s">
        <v>6</v>
      </c>
      <c r="S109" s="1100"/>
      <c r="T109" s="1100"/>
      <c r="U109" s="1100"/>
      <c r="V109" s="1101"/>
      <c r="W109" s="882" t="s">
        <v>6</v>
      </c>
      <c r="X109" s="883" t="s">
        <v>6</v>
      </c>
    </row>
    <row r="110" spans="1:24">
      <c r="A110" s="6" t="str">
        <f t="shared" si="7"/>
        <v>$A$110</v>
      </c>
      <c r="B110" s="284"/>
      <c r="C110" s="376" t="str">
        <f t="shared" ca="1" si="19"/>
        <v>NIKI Afvalstof 4</v>
      </c>
      <c r="D110" s="6"/>
      <c r="E110" s="414" t="str">
        <f t="shared" ca="1" si="20"/>
        <v>-</v>
      </c>
      <c r="F110" s="367"/>
      <c r="G110" s="379" t="str">
        <f t="shared" si="21"/>
        <v>-</v>
      </c>
      <c r="H110" s="368" t="str">
        <f t="shared" si="22"/>
        <v>-</v>
      </c>
      <c r="I110" s="382" t="str">
        <f t="shared" si="23"/>
        <v>-</v>
      </c>
      <c r="J110" s="369" t="str">
        <f t="shared" si="24"/>
        <v>-</v>
      </c>
      <c r="K110" s="883" t="s">
        <v>6</v>
      </c>
      <c r="L110" s="882" t="s">
        <v>6</v>
      </c>
      <c r="M110" s="1100" t="s">
        <v>6</v>
      </c>
      <c r="N110" s="1100"/>
      <c r="O110" s="1100"/>
      <c r="P110" s="1100"/>
      <c r="Q110" s="882" t="s">
        <v>6</v>
      </c>
      <c r="R110" s="1099" t="s">
        <v>6</v>
      </c>
      <c r="S110" s="1100"/>
      <c r="T110" s="1100"/>
      <c r="U110" s="1100"/>
      <c r="V110" s="1101"/>
      <c r="W110" s="882" t="s">
        <v>6</v>
      </c>
      <c r="X110" s="883" t="s">
        <v>6</v>
      </c>
    </row>
    <row r="111" spans="1:24">
      <c r="A111" s="6" t="str">
        <f t="shared" si="7"/>
        <v>$A$111</v>
      </c>
      <c r="B111" s="284"/>
      <c r="C111" s="377" t="str">
        <f t="shared" ca="1" si="19"/>
        <v>NIKI Afvalstof 5</v>
      </c>
      <c r="D111" s="124"/>
      <c r="E111" s="415" t="str">
        <f t="shared" ca="1" si="20"/>
        <v>-</v>
      </c>
      <c r="F111" s="372"/>
      <c r="G111" s="380" t="str">
        <f t="shared" si="21"/>
        <v>-</v>
      </c>
      <c r="H111" s="373" t="str">
        <f t="shared" si="22"/>
        <v>-</v>
      </c>
      <c r="I111" s="383" t="str">
        <f t="shared" si="23"/>
        <v>-</v>
      </c>
      <c r="J111" s="374" t="str">
        <f t="shared" si="24"/>
        <v>-</v>
      </c>
      <c r="K111" s="889" t="s">
        <v>6</v>
      </c>
      <c r="L111" s="888" t="s">
        <v>6</v>
      </c>
      <c r="M111" s="1105" t="s">
        <v>6</v>
      </c>
      <c r="N111" s="1105"/>
      <c r="O111" s="1105"/>
      <c r="P111" s="1105"/>
      <c r="Q111" s="888" t="s">
        <v>6</v>
      </c>
      <c r="R111" s="1106" t="s">
        <v>6</v>
      </c>
      <c r="S111" s="1105"/>
      <c r="T111" s="1105"/>
      <c r="U111" s="1105"/>
      <c r="V111" s="1107"/>
      <c r="W111" s="888" t="s">
        <v>6</v>
      </c>
      <c r="X111" s="889" t="s">
        <v>6</v>
      </c>
    </row>
    <row r="112" spans="1:24">
      <c r="A112" s="6" t="str">
        <f t="shared" si="7"/>
        <v>$A$112</v>
      </c>
      <c r="B112" s="284"/>
      <c r="C112" s="572" t="str">
        <f t="shared" ca="1" si="19"/>
        <v>NIKI Overige BKG emissies</v>
      </c>
      <c r="D112" s="6"/>
      <c r="E112" s="725" t="str">
        <f ca="1">R50</f>
        <v>-</v>
      </c>
      <c r="F112" s="372"/>
      <c r="G112" s="380" t="str">
        <f t="shared" ref="G112" si="25">T50</f>
        <v>-</v>
      </c>
      <c r="H112" s="373">
        <f t="shared" ref="H112" si="26">U50</f>
        <v>0</v>
      </c>
      <c r="I112" s="383" t="str">
        <f t="shared" ref="I112" si="27">V50</f>
        <v>-</v>
      </c>
      <c r="J112" s="374" t="str">
        <f t="shared" ref="J112" si="28">W50</f>
        <v>-</v>
      </c>
      <c r="K112" s="889" t="s">
        <v>6</v>
      </c>
      <c r="L112" s="888" t="s">
        <v>6</v>
      </c>
      <c r="M112" s="1105" t="s">
        <v>6</v>
      </c>
      <c r="N112" s="1105"/>
      <c r="O112" s="1105"/>
      <c r="P112" s="1105"/>
      <c r="Q112" s="888" t="s">
        <v>6</v>
      </c>
      <c r="R112" s="1106" t="s">
        <v>6</v>
      </c>
      <c r="S112" s="1105"/>
      <c r="T112" s="1105"/>
      <c r="U112" s="1105"/>
      <c r="V112" s="1107"/>
      <c r="W112" s="888" t="s">
        <v>6</v>
      </c>
      <c r="X112" s="889" t="s">
        <v>6</v>
      </c>
    </row>
    <row r="113" spans="1:26" s="137" customFormat="1">
      <c r="A113" s="284"/>
      <c r="B113" s="284"/>
      <c r="C113" s="284"/>
      <c r="D113" s="284"/>
      <c r="E113" s="357"/>
      <c r="F113" s="357"/>
      <c r="G113" s="357"/>
      <c r="H113" s="357"/>
      <c r="I113" s="284"/>
      <c r="J113" s="284"/>
      <c r="K113" s="284"/>
      <c r="L113" s="358"/>
      <c r="M113" s="358"/>
    </row>
    <row r="114" spans="1:26" ht="18.75">
      <c r="C114" s="164" t="s">
        <v>226</v>
      </c>
      <c r="D114" s="8"/>
      <c r="E114" s="165"/>
      <c r="F114" s="165"/>
      <c r="G114" s="165"/>
      <c r="H114" s="165"/>
      <c r="I114" s="165"/>
      <c r="J114" s="165"/>
      <c r="K114" s="165"/>
      <c r="L114" s="8"/>
      <c r="M114" s="165"/>
      <c r="N114" s="165"/>
      <c r="O114" s="165"/>
      <c r="P114" s="165"/>
      <c r="Q114" s="8"/>
      <c r="R114" s="165"/>
      <c r="S114" s="8"/>
      <c r="T114" s="165"/>
      <c r="U114" s="165"/>
      <c r="V114" s="165"/>
      <c r="W114" s="165"/>
      <c r="X114" s="166"/>
      <c r="Y114"/>
      <c r="Z114"/>
    </row>
    <row r="115" spans="1:26">
      <c r="C115" s="789"/>
      <c r="D115" s="790"/>
      <c r="E115" s="790"/>
      <c r="F115" s="790"/>
      <c r="G115" s="790"/>
      <c r="H115" s="790"/>
      <c r="I115" s="790"/>
      <c r="J115" s="790"/>
      <c r="K115" s="790"/>
      <c r="L115" s="790"/>
      <c r="M115" s="790"/>
      <c r="N115" s="790"/>
      <c r="O115" s="790"/>
      <c r="P115" s="790"/>
      <c r="Q115" s="790"/>
      <c r="R115" s="790"/>
      <c r="S115" s="790"/>
      <c r="T115" s="790"/>
      <c r="U115" s="790"/>
      <c r="V115" s="790"/>
      <c r="W115" s="790"/>
      <c r="X115" s="791"/>
      <c r="Y115"/>
      <c r="Z115"/>
    </row>
    <row r="116" spans="1:26">
      <c r="C116" s="789"/>
      <c r="D116" s="790"/>
      <c r="E116" s="790"/>
      <c r="F116" s="790"/>
      <c r="G116" s="790"/>
      <c r="H116" s="790"/>
      <c r="I116" s="790"/>
      <c r="J116" s="790"/>
      <c r="K116" s="790"/>
      <c r="L116" s="790"/>
      <c r="M116" s="790"/>
      <c r="N116" s="790"/>
      <c r="O116" s="790"/>
      <c r="P116" s="790"/>
      <c r="Q116" s="790"/>
      <c r="R116" s="790"/>
      <c r="S116" s="790"/>
      <c r="T116" s="790"/>
      <c r="U116" s="790"/>
      <c r="V116" s="790"/>
      <c r="W116" s="790"/>
      <c r="X116" s="791"/>
      <c r="Y116"/>
      <c r="Z116"/>
    </row>
    <row r="117" spans="1:26">
      <c r="C117" s="789"/>
      <c r="D117" s="790"/>
      <c r="E117" s="790"/>
      <c r="F117" s="790"/>
      <c r="G117" s="790"/>
      <c r="H117" s="790"/>
      <c r="I117" s="790"/>
      <c r="J117" s="790"/>
      <c r="K117" s="790"/>
      <c r="L117" s="790"/>
      <c r="M117" s="790"/>
      <c r="N117" s="790"/>
      <c r="O117" s="790"/>
      <c r="P117" s="790"/>
      <c r="Q117" s="790"/>
      <c r="R117" s="790"/>
      <c r="S117" s="790"/>
      <c r="T117" s="790"/>
      <c r="U117" s="790"/>
      <c r="V117" s="790"/>
      <c r="W117" s="790"/>
      <c r="X117" s="791"/>
      <c r="Y117"/>
      <c r="Z117"/>
    </row>
    <row r="118" spans="1:26">
      <c r="C118" s="789"/>
      <c r="D118" s="790"/>
      <c r="E118" s="790"/>
      <c r="F118" s="790"/>
      <c r="G118" s="790"/>
      <c r="H118" s="790"/>
      <c r="I118" s="790"/>
      <c r="J118" s="790"/>
      <c r="K118" s="790"/>
      <c r="L118" s="790"/>
      <c r="M118" s="790"/>
      <c r="N118" s="790"/>
      <c r="O118" s="790"/>
      <c r="P118" s="790"/>
      <c r="Q118" s="790"/>
      <c r="R118" s="790"/>
      <c r="S118" s="790"/>
      <c r="T118" s="790"/>
      <c r="U118" s="790"/>
      <c r="V118" s="790"/>
      <c r="W118" s="790"/>
      <c r="X118" s="791"/>
      <c r="Y118"/>
      <c r="Z118"/>
    </row>
    <row r="119" spans="1:26">
      <c r="C119" s="789"/>
      <c r="D119" s="790"/>
      <c r="E119" s="790"/>
      <c r="F119" s="790"/>
      <c r="G119" s="790"/>
      <c r="H119" s="790"/>
      <c r="I119" s="790"/>
      <c r="J119" s="790"/>
      <c r="K119" s="790"/>
      <c r="L119" s="790"/>
      <c r="M119" s="790"/>
      <c r="N119" s="790"/>
      <c r="O119" s="790"/>
      <c r="P119" s="790"/>
      <c r="Q119" s="790"/>
      <c r="R119" s="790"/>
      <c r="S119" s="790"/>
      <c r="T119" s="790"/>
      <c r="U119" s="790"/>
      <c r="V119" s="790"/>
      <c r="W119" s="790"/>
      <c r="X119" s="791"/>
      <c r="Y119"/>
      <c r="Z119"/>
    </row>
    <row r="120" spans="1:26">
      <c r="C120" s="789"/>
      <c r="D120" s="790"/>
      <c r="E120" s="790"/>
      <c r="F120" s="790"/>
      <c r="G120" s="790"/>
      <c r="H120" s="790"/>
      <c r="I120" s="790"/>
      <c r="J120" s="790"/>
      <c r="K120" s="790"/>
      <c r="L120" s="790"/>
      <c r="M120" s="790"/>
      <c r="N120" s="790"/>
      <c r="O120" s="790"/>
      <c r="P120" s="790"/>
      <c r="Q120" s="790"/>
      <c r="R120" s="790"/>
      <c r="S120" s="790"/>
      <c r="T120" s="790"/>
      <c r="U120" s="790"/>
      <c r="V120" s="790"/>
      <c r="W120" s="790"/>
      <c r="X120" s="791"/>
      <c r="Y120"/>
      <c r="Z120"/>
    </row>
    <row r="121" spans="1:26">
      <c r="C121" s="789"/>
      <c r="D121" s="790"/>
      <c r="E121" s="790"/>
      <c r="F121" s="790"/>
      <c r="G121" s="790"/>
      <c r="H121" s="790"/>
      <c r="I121" s="790"/>
      <c r="J121" s="790"/>
      <c r="K121" s="790"/>
      <c r="L121" s="790"/>
      <c r="M121" s="790"/>
      <c r="N121" s="790"/>
      <c r="O121" s="790"/>
      <c r="P121" s="790"/>
      <c r="Q121" s="790"/>
      <c r="R121" s="790"/>
      <c r="S121" s="790"/>
      <c r="T121" s="790"/>
      <c r="U121" s="790"/>
      <c r="V121" s="790"/>
      <c r="W121" s="790"/>
      <c r="X121" s="791"/>
      <c r="Y121"/>
      <c r="Z121"/>
    </row>
    <row r="122" spans="1:26">
      <c r="C122" s="789"/>
      <c r="D122" s="790"/>
      <c r="E122" s="790"/>
      <c r="F122" s="790"/>
      <c r="G122" s="790"/>
      <c r="H122" s="790"/>
      <c r="I122" s="790"/>
      <c r="J122" s="790"/>
      <c r="K122" s="790"/>
      <c r="L122" s="790"/>
      <c r="M122" s="790"/>
      <c r="N122" s="790"/>
      <c r="O122" s="790"/>
      <c r="P122" s="790"/>
      <c r="Q122" s="790"/>
      <c r="R122" s="790"/>
      <c r="S122" s="790"/>
      <c r="T122" s="790"/>
      <c r="U122" s="790"/>
      <c r="V122" s="790"/>
      <c r="W122" s="790"/>
      <c r="X122" s="791"/>
      <c r="Y122"/>
      <c r="Z122"/>
    </row>
    <row r="123" spans="1:26">
      <c r="C123" s="789"/>
      <c r="D123" s="790"/>
      <c r="E123" s="790"/>
      <c r="F123" s="790"/>
      <c r="G123" s="790"/>
      <c r="H123" s="790"/>
      <c r="I123" s="790"/>
      <c r="J123" s="790"/>
      <c r="K123" s="790"/>
      <c r="L123" s="790"/>
      <c r="M123" s="790"/>
      <c r="N123" s="790"/>
      <c r="O123" s="790"/>
      <c r="P123" s="790"/>
      <c r="Q123" s="790"/>
      <c r="R123" s="790"/>
      <c r="S123" s="790"/>
      <c r="T123" s="790"/>
      <c r="U123" s="790"/>
      <c r="V123" s="790"/>
      <c r="W123" s="790"/>
      <c r="X123" s="791"/>
      <c r="Y123"/>
      <c r="Z123"/>
    </row>
    <row r="124" spans="1:26">
      <c r="C124" s="789"/>
      <c r="D124" s="790"/>
      <c r="E124" s="790"/>
      <c r="F124" s="790"/>
      <c r="G124" s="790"/>
      <c r="H124" s="790"/>
      <c r="I124" s="790"/>
      <c r="J124" s="790"/>
      <c r="K124" s="790"/>
      <c r="L124" s="790"/>
      <c r="M124" s="790"/>
      <c r="N124" s="790"/>
      <c r="O124" s="790"/>
      <c r="P124" s="790"/>
      <c r="Q124" s="790"/>
      <c r="R124" s="790"/>
      <c r="S124" s="790"/>
      <c r="T124" s="790"/>
      <c r="U124" s="790"/>
      <c r="V124" s="790"/>
      <c r="W124" s="790"/>
      <c r="X124" s="791"/>
      <c r="Y124"/>
      <c r="Z124"/>
    </row>
    <row r="125" spans="1:26">
      <c r="C125" s="789"/>
      <c r="D125" s="790"/>
      <c r="E125" s="790"/>
      <c r="F125" s="790"/>
      <c r="G125" s="790"/>
      <c r="H125" s="790"/>
      <c r="I125" s="790"/>
      <c r="J125" s="790"/>
      <c r="K125" s="790"/>
      <c r="L125" s="790"/>
      <c r="M125" s="790"/>
      <c r="N125" s="790"/>
      <c r="O125" s="790"/>
      <c r="P125" s="790"/>
      <c r="Q125" s="790"/>
      <c r="R125" s="790"/>
      <c r="S125" s="790"/>
      <c r="T125" s="790"/>
      <c r="U125" s="790"/>
      <c r="V125" s="790"/>
      <c r="W125" s="790"/>
      <c r="X125" s="791"/>
      <c r="Y125"/>
      <c r="Z125"/>
    </row>
    <row r="126" spans="1:26">
      <c r="C126" s="789"/>
      <c r="D126" s="790"/>
      <c r="E126" s="790"/>
      <c r="F126" s="790"/>
      <c r="G126" s="790"/>
      <c r="H126" s="790"/>
      <c r="I126" s="790"/>
      <c r="J126" s="790"/>
      <c r="K126" s="790"/>
      <c r="L126" s="790"/>
      <c r="M126" s="790"/>
      <c r="N126" s="790"/>
      <c r="O126" s="790"/>
      <c r="P126" s="790"/>
      <c r="Q126" s="790"/>
      <c r="R126" s="790"/>
      <c r="S126" s="790"/>
      <c r="T126" s="790"/>
      <c r="U126" s="790"/>
      <c r="V126" s="790"/>
      <c r="W126" s="790"/>
      <c r="X126" s="791"/>
      <c r="Y126"/>
      <c r="Z126"/>
    </row>
    <row r="127" spans="1:26">
      <c r="C127" s="789"/>
      <c r="D127" s="790"/>
      <c r="E127" s="790"/>
      <c r="F127" s="790"/>
      <c r="G127" s="790"/>
      <c r="H127" s="790"/>
      <c r="I127" s="790"/>
      <c r="J127" s="790"/>
      <c r="K127" s="790"/>
      <c r="L127" s="790"/>
      <c r="M127" s="790"/>
      <c r="N127" s="790"/>
      <c r="O127" s="790"/>
      <c r="P127" s="790"/>
      <c r="Q127" s="790"/>
      <c r="R127" s="790"/>
      <c r="S127" s="790"/>
      <c r="T127" s="790"/>
      <c r="U127" s="790"/>
      <c r="V127" s="790"/>
      <c r="W127" s="790"/>
      <c r="X127" s="791"/>
      <c r="Y127"/>
      <c r="Z127"/>
    </row>
    <row r="128" spans="1:26">
      <c r="C128" s="789"/>
      <c r="D128" s="790"/>
      <c r="E128" s="790"/>
      <c r="F128" s="790"/>
      <c r="G128" s="790"/>
      <c r="H128" s="790"/>
      <c r="I128" s="790"/>
      <c r="J128" s="790"/>
      <c r="K128" s="790"/>
      <c r="L128" s="790"/>
      <c r="M128" s="790"/>
      <c r="N128" s="790"/>
      <c r="O128" s="790"/>
      <c r="P128" s="790"/>
      <c r="Q128" s="790"/>
      <c r="R128" s="790"/>
      <c r="S128" s="790"/>
      <c r="T128" s="790"/>
      <c r="U128" s="790"/>
      <c r="V128" s="790"/>
      <c r="W128" s="790"/>
      <c r="X128" s="791"/>
      <c r="Y128"/>
      <c r="Z128"/>
    </row>
    <row r="129" spans="3:26">
      <c r="C129" s="789"/>
      <c r="D129" s="790"/>
      <c r="E129" s="790"/>
      <c r="F129" s="790"/>
      <c r="G129" s="790"/>
      <c r="H129" s="790"/>
      <c r="I129" s="790"/>
      <c r="J129" s="790"/>
      <c r="K129" s="790"/>
      <c r="L129" s="790"/>
      <c r="M129" s="790"/>
      <c r="N129" s="790"/>
      <c r="O129" s="790"/>
      <c r="P129" s="790"/>
      <c r="Q129" s="790"/>
      <c r="R129" s="790"/>
      <c r="S129" s="790"/>
      <c r="T129" s="790"/>
      <c r="U129" s="790"/>
      <c r="V129" s="790"/>
      <c r="W129" s="790"/>
      <c r="X129" s="791"/>
      <c r="Y129"/>
      <c r="Z129"/>
    </row>
    <row r="130" spans="3:26">
      <c r="C130" s="789"/>
      <c r="D130" s="790"/>
      <c r="E130" s="790"/>
      <c r="F130" s="790"/>
      <c r="G130" s="790"/>
      <c r="H130" s="790"/>
      <c r="I130" s="790"/>
      <c r="J130" s="790"/>
      <c r="K130" s="790"/>
      <c r="L130" s="790"/>
      <c r="M130" s="790"/>
      <c r="N130" s="790"/>
      <c r="O130" s="790"/>
      <c r="P130" s="790"/>
      <c r="Q130" s="790"/>
      <c r="R130" s="790"/>
      <c r="S130" s="790"/>
      <c r="T130" s="790"/>
      <c r="U130" s="790"/>
      <c r="V130" s="790"/>
      <c r="W130" s="790"/>
      <c r="X130" s="791"/>
      <c r="Y130"/>
      <c r="Z130"/>
    </row>
    <row r="131" spans="3:26">
      <c r="C131" s="789"/>
      <c r="D131" s="790"/>
      <c r="E131" s="790"/>
      <c r="F131" s="790"/>
      <c r="G131" s="790"/>
      <c r="H131" s="790"/>
      <c r="I131" s="790"/>
      <c r="J131" s="790"/>
      <c r="K131" s="790"/>
      <c r="L131" s="790"/>
      <c r="M131" s="790"/>
      <c r="N131" s="790"/>
      <c r="O131" s="790"/>
      <c r="P131" s="790"/>
      <c r="Q131" s="790"/>
      <c r="R131" s="790"/>
      <c r="S131" s="790"/>
      <c r="T131" s="790"/>
      <c r="U131" s="790"/>
      <c r="V131" s="790"/>
      <c r="W131" s="790"/>
      <c r="X131" s="791"/>
      <c r="Y131"/>
      <c r="Z131"/>
    </row>
    <row r="132" spans="3:26">
      <c r="C132" s="789"/>
      <c r="D132" s="790"/>
      <c r="E132" s="790"/>
      <c r="F132" s="790"/>
      <c r="G132" s="790"/>
      <c r="H132" s="790"/>
      <c r="I132" s="790"/>
      <c r="J132" s="790"/>
      <c r="K132" s="790"/>
      <c r="L132" s="790"/>
      <c r="M132" s="790"/>
      <c r="N132" s="790"/>
      <c r="O132" s="790"/>
      <c r="P132" s="790"/>
      <c r="Q132" s="790"/>
      <c r="R132" s="790"/>
      <c r="S132" s="790"/>
      <c r="T132" s="790"/>
      <c r="U132" s="790"/>
      <c r="V132" s="790"/>
      <c r="W132" s="790"/>
      <c r="X132" s="791"/>
      <c r="Y132"/>
      <c r="Z132"/>
    </row>
    <row r="133" spans="3:26">
      <c r="C133" s="789"/>
      <c r="D133" s="790"/>
      <c r="E133" s="790"/>
      <c r="F133" s="790"/>
      <c r="G133" s="790"/>
      <c r="H133" s="790"/>
      <c r="I133" s="790"/>
      <c r="J133" s="790"/>
      <c r="K133" s="790"/>
      <c r="L133" s="790"/>
      <c r="M133" s="790"/>
      <c r="N133" s="790"/>
      <c r="O133" s="790"/>
      <c r="P133" s="790"/>
      <c r="Q133" s="790"/>
      <c r="R133" s="790"/>
      <c r="S133" s="790"/>
      <c r="T133" s="790"/>
      <c r="U133" s="790"/>
      <c r="V133" s="790"/>
      <c r="W133" s="790"/>
      <c r="X133" s="791"/>
      <c r="Y133"/>
      <c r="Z133"/>
    </row>
    <row r="134" spans="3:26">
      <c r="C134" s="789"/>
      <c r="D134" s="790"/>
      <c r="E134" s="790"/>
      <c r="F134" s="790"/>
      <c r="G134" s="790"/>
      <c r="H134" s="790"/>
      <c r="I134" s="790"/>
      <c r="J134" s="790"/>
      <c r="K134" s="790"/>
      <c r="L134" s="790"/>
      <c r="M134" s="790"/>
      <c r="N134" s="790"/>
      <c r="O134" s="790"/>
      <c r="P134" s="790"/>
      <c r="Q134" s="790"/>
      <c r="R134" s="790"/>
      <c r="S134" s="790"/>
      <c r="T134" s="790"/>
      <c r="U134" s="790"/>
      <c r="V134" s="790"/>
      <c r="W134" s="790"/>
      <c r="X134" s="791"/>
      <c r="Y134"/>
      <c r="Z134"/>
    </row>
    <row r="135" spans="3:26">
      <c r="C135" s="789"/>
      <c r="D135" s="790"/>
      <c r="E135" s="790"/>
      <c r="F135" s="790"/>
      <c r="G135" s="790"/>
      <c r="H135" s="790"/>
      <c r="I135" s="790"/>
      <c r="J135" s="790"/>
      <c r="K135" s="790"/>
      <c r="L135" s="790"/>
      <c r="M135" s="790"/>
      <c r="N135" s="790"/>
      <c r="O135" s="790"/>
      <c r="P135" s="790"/>
      <c r="Q135" s="790"/>
      <c r="R135" s="790"/>
      <c r="S135" s="790"/>
      <c r="T135" s="790"/>
      <c r="U135" s="790"/>
      <c r="V135" s="790"/>
      <c r="W135" s="790"/>
      <c r="X135" s="791"/>
      <c r="Y135"/>
      <c r="Z135"/>
    </row>
    <row r="136" spans="3:26">
      <c r="C136" s="789"/>
      <c r="D136" s="790"/>
      <c r="E136" s="790"/>
      <c r="F136" s="790"/>
      <c r="G136" s="790"/>
      <c r="H136" s="790"/>
      <c r="I136" s="790"/>
      <c r="J136" s="790"/>
      <c r="K136" s="790"/>
      <c r="L136" s="790"/>
      <c r="M136" s="790"/>
      <c r="N136" s="790"/>
      <c r="O136" s="790"/>
      <c r="P136" s="790"/>
      <c r="Q136" s="790"/>
      <c r="R136" s="790"/>
      <c r="S136" s="790"/>
      <c r="T136" s="790"/>
      <c r="U136" s="790"/>
      <c r="V136" s="790"/>
      <c r="W136" s="790"/>
      <c r="X136" s="791"/>
      <c r="Y136"/>
      <c r="Z136"/>
    </row>
    <row r="137" spans="3:26">
      <c r="C137" s="789"/>
      <c r="D137" s="790"/>
      <c r="E137" s="790"/>
      <c r="F137" s="790"/>
      <c r="G137" s="790"/>
      <c r="H137" s="790"/>
      <c r="I137" s="790"/>
      <c r="J137" s="790"/>
      <c r="K137" s="790"/>
      <c r="L137" s="790"/>
      <c r="M137" s="790"/>
      <c r="N137" s="790"/>
      <c r="O137" s="790"/>
      <c r="P137" s="790"/>
      <c r="Q137" s="790"/>
      <c r="R137" s="790"/>
      <c r="S137" s="790"/>
      <c r="T137" s="790"/>
      <c r="U137" s="790"/>
      <c r="V137" s="790"/>
      <c r="W137" s="790"/>
      <c r="X137" s="791"/>
      <c r="Y137"/>
      <c r="Z137"/>
    </row>
    <row r="138" spans="3:26">
      <c r="C138" s="789"/>
      <c r="D138" s="790"/>
      <c r="E138" s="790"/>
      <c r="F138" s="790"/>
      <c r="G138" s="790"/>
      <c r="H138" s="790"/>
      <c r="I138" s="790"/>
      <c r="J138" s="790"/>
      <c r="K138" s="790"/>
      <c r="L138" s="790"/>
      <c r="M138" s="790"/>
      <c r="N138" s="790"/>
      <c r="O138" s="790"/>
      <c r="P138" s="790"/>
      <c r="Q138" s="790"/>
      <c r="R138" s="790"/>
      <c r="S138" s="790"/>
      <c r="T138" s="790"/>
      <c r="U138" s="790"/>
      <c r="V138" s="790"/>
      <c r="W138" s="790"/>
      <c r="X138" s="791"/>
      <c r="Y138"/>
      <c r="Z138"/>
    </row>
    <row r="139" spans="3:26">
      <c r="C139" s="789"/>
      <c r="D139" s="790"/>
      <c r="E139" s="790"/>
      <c r="F139" s="790"/>
      <c r="G139" s="790"/>
      <c r="H139" s="790"/>
      <c r="I139" s="790"/>
      <c r="J139" s="790"/>
      <c r="K139" s="790"/>
      <c r="L139" s="790"/>
      <c r="M139" s="790"/>
      <c r="N139" s="790"/>
      <c r="O139" s="790"/>
      <c r="P139" s="790"/>
      <c r="Q139" s="790"/>
      <c r="R139" s="790"/>
      <c r="S139" s="790"/>
      <c r="T139" s="790"/>
      <c r="U139" s="790"/>
      <c r="V139" s="790"/>
      <c r="W139" s="790"/>
      <c r="X139" s="791"/>
      <c r="Y139"/>
      <c r="Z139"/>
    </row>
    <row r="140" spans="3:26">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Y140"/>
      <c r="Z140"/>
    </row>
    <row r="141" spans="3:26">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c r="Y141"/>
      <c r="Z141"/>
    </row>
    <row r="142" spans="3:26">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c r="Y142"/>
      <c r="Z142"/>
    </row>
    <row r="143" spans="3:26">
      <c r="C143" s="792"/>
      <c r="D143" s="793"/>
      <c r="E143" s="793"/>
      <c r="F143" s="793"/>
      <c r="G143" s="793"/>
      <c r="H143" s="793"/>
      <c r="I143" s="793"/>
      <c r="J143" s="793"/>
      <c r="K143" s="793"/>
      <c r="L143" s="793"/>
      <c r="M143" s="793"/>
      <c r="N143" s="793"/>
      <c r="O143" s="793"/>
      <c r="P143" s="793"/>
      <c r="Q143" s="793"/>
      <c r="R143" s="793"/>
      <c r="S143" s="793"/>
      <c r="T143" s="793"/>
      <c r="U143" s="793"/>
      <c r="V143" s="793"/>
      <c r="W143" s="793"/>
      <c r="X143" s="794"/>
      <c r="Y143"/>
      <c r="Z143"/>
    </row>
    <row r="144" spans="3:26" s="137" customFormat="1"/>
  </sheetData>
  <sheetProtection algorithmName="SHA-512" hashValue="LhhGDMjWwA5rTFo9yPC6WHxEoKaCrOzYQAf4OzBJhznlMYPWQWNe25e8LMNhCz4ODOh1wZBMycsEnJPD6YXicQ==" saltValue="5XgOd8wbFWuaSEhNnWRZOg==" spinCount="100000" sheet="1" objects="1" scenarios="1"/>
  <mergeCells count="85">
    <mergeCell ref="C11:X11"/>
    <mergeCell ref="M112:P112"/>
    <mergeCell ref="R112:V112"/>
    <mergeCell ref="M103:P103"/>
    <mergeCell ref="R103:V103"/>
    <mergeCell ref="M104:P104"/>
    <mergeCell ref="R104:V104"/>
    <mergeCell ref="M105:P105"/>
    <mergeCell ref="R105:V105"/>
    <mergeCell ref="M107:P107"/>
    <mergeCell ref="R107:V107"/>
    <mergeCell ref="M108:P108"/>
    <mergeCell ref="R108:V108"/>
    <mergeCell ref="M109:P109"/>
    <mergeCell ref="R109:V109"/>
    <mergeCell ref="M110:P110"/>
    <mergeCell ref="R110:V110"/>
    <mergeCell ref="M111:P111"/>
    <mergeCell ref="M101:P101"/>
    <mergeCell ref="R101:V101"/>
    <mergeCell ref="M102:P102"/>
    <mergeCell ref="R102:V102"/>
    <mergeCell ref="M106:P106"/>
    <mergeCell ref="R106:V106"/>
    <mergeCell ref="R111:V111"/>
    <mergeCell ref="M98:P98"/>
    <mergeCell ref="R98:V98"/>
    <mergeCell ref="M99:P99"/>
    <mergeCell ref="R99:V99"/>
    <mergeCell ref="M100:P100"/>
    <mergeCell ref="R100:V100"/>
    <mergeCell ref="M95:P95"/>
    <mergeCell ref="R95:V95"/>
    <mergeCell ref="M96:P96"/>
    <mergeCell ref="R96:V96"/>
    <mergeCell ref="M97:P97"/>
    <mergeCell ref="R97:V97"/>
    <mergeCell ref="M92:P92"/>
    <mergeCell ref="R92:V92"/>
    <mergeCell ref="M93:P93"/>
    <mergeCell ref="R93:V93"/>
    <mergeCell ref="M94:P94"/>
    <mergeCell ref="R94:V94"/>
    <mergeCell ref="M89:P89"/>
    <mergeCell ref="R89:V89"/>
    <mergeCell ref="M90:P90"/>
    <mergeCell ref="R90:V90"/>
    <mergeCell ref="M91:P91"/>
    <mergeCell ref="R91:V91"/>
    <mergeCell ref="R83:V83"/>
    <mergeCell ref="M87:P87"/>
    <mergeCell ref="R87:V87"/>
    <mergeCell ref="M83:P83"/>
    <mergeCell ref="M88:P88"/>
    <mergeCell ref="R88:V88"/>
    <mergeCell ref="M77:P77"/>
    <mergeCell ref="M82:P82"/>
    <mergeCell ref="R74:V74"/>
    <mergeCell ref="R75:V75"/>
    <mergeCell ref="R76:V76"/>
    <mergeCell ref="R77:V77"/>
    <mergeCell ref="R78:V78"/>
    <mergeCell ref="R80:V80"/>
    <mergeCell ref="R81:V81"/>
    <mergeCell ref="R82:V82"/>
    <mergeCell ref="R79:V79"/>
    <mergeCell ref="M79:P79"/>
    <mergeCell ref="M80:P80"/>
    <mergeCell ref="M81:P81"/>
    <mergeCell ref="M78:P78"/>
    <mergeCell ref="M76:P76"/>
    <mergeCell ref="C64:X64"/>
    <mergeCell ref="E61:X61"/>
    <mergeCell ref="M69:P69"/>
    <mergeCell ref="M70:P70"/>
    <mergeCell ref="M71:P71"/>
    <mergeCell ref="R69:V69"/>
    <mergeCell ref="R70:V70"/>
    <mergeCell ref="R71:V71"/>
    <mergeCell ref="M75:P75"/>
    <mergeCell ref="R73:V73"/>
    <mergeCell ref="R72:V72"/>
    <mergeCell ref="M72:P72"/>
    <mergeCell ref="M73:P73"/>
    <mergeCell ref="M74:P74"/>
  </mergeCells>
  <phoneticPr fontId="5" type="noConversion"/>
  <conditionalFormatting sqref="N55:N57">
    <cfRule type="cellIs" dxfId="20" priority="8" operator="between">
      <formula>0.1</formula>
      <formula>-0.1</formula>
    </cfRule>
    <cfRule type="cellIs" dxfId="19" priority="9" operator="notBetween">
      <formula>0.1</formula>
      <formula>-0.1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ndsWith" priority="7" operator="endsWith" id="{F63CC73E-79DE-41C5-9922-E210D1F53A2C}">
            <xm:f>RIGHT(N55,LEN("-"))="-"</xm:f>
            <xm:f>"-"</xm:f>
            <x14:dxf>
              <fill>
                <patternFill>
                  <bgColor rgb="FFFFC000"/>
                </patternFill>
              </fill>
            </x14:dxf>
          </x14:cfRule>
          <xm:sqref>N55:N57</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B1333-408E-4966-B89D-3ABAEA769F94}">
  <sheetPr>
    <tabColor theme="5" tint="0.39997558519241921"/>
    <pageSetUpPr autoPageBreaks="0"/>
  </sheetPr>
  <dimension ref="A1:AE144"/>
  <sheetViews>
    <sheetView topLeftCell="B1" zoomScale="80" zoomScaleNormal="80" workbookViewId="0">
      <selection activeCell="B1" sqref="B1"/>
    </sheetView>
  </sheetViews>
  <sheetFormatPr defaultColWidth="0" defaultRowHeight="15" zeroHeight="1"/>
  <cols>
    <col min="1" max="1" width="4.28515625" style="4" hidden="1" customWidth="1"/>
    <col min="2" max="2" width="4.28515625" style="137" customWidth="1"/>
    <col min="3" max="3" width="29.28515625" style="4" customWidth="1"/>
    <col min="4" max="4" width="5.42578125" style="4" hidden="1" customWidth="1"/>
    <col min="5" max="5" width="32.42578125" style="4" customWidth="1"/>
    <col min="6" max="6" width="8.7109375" style="4" hidden="1" customWidth="1"/>
    <col min="7" max="7" width="14" style="4" customWidth="1"/>
    <col min="8" max="8" width="15.28515625" style="4" customWidth="1"/>
    <col min="9" max="9" width="11.85546875" style="4" customWidth="1"/>
    <col min="10" max="10" width="15.28515625" style="4" customWidth="1"/>
    <col min="11" max="11" width="16" style="4" customWidth="1"/>
    <col min="12" max="12" width="8.7109375" style="4" hidden="1" customWidth="1"/>
    <col min="13" max="13" width="20.42578125" style="4" customWidth="1"/>
    <col min="14" max="14" width="15.7109375" style="4" customWidth="1"/>
    <col min="15" max="15" width="13.140625" style="4" customWidth="1"/>
    <col min="16" max="16" width="23.28515625" style="4" customWidth="1"/>
    <col min="17" max="17" width="5.7109375" style="4" hidden="1" customWidth="1"/>
    <col min="18" max="18" width="20" style="4" customWidth="1"/>
    <col min="19" max="19" width="6.28515625" style="4" hidden="1" customWidth="1"/>
    <col min="20" max="20" width="15.140625" style="4" customWidth="1"/>
    <col min="21" max="21" width="16" style="4" customWidth="1"/>
    <col min="22" max="22" width="13.7109375" style="4" customWidth="1"/>
    <col min="23" max="23" width="16.28515625" style="4" customWidth="1"/>
    <col min="24" max="24" width="35.42578125" style="4" customWidth="1"/>
    <col min="25" max="25" width="10.42578125" style="4" hidden="1" customWidth="1"/>
    <col min="26" max="26" width="9.28515625" style="4" hidden="1" customWidth="1"/>
    <col min="27" max="27" width="15.5703125" style="4" hidden="1" customWidth="1"/>
    <col min="28" max="28" width="17.42578125" style="4" hidden="1" customWidth="1"/>
    <col min="29" max="29" width="19.42578125" style="4" hidden="1" customWidth="1"/>
    <col min="30" max="30" width="9.140625" style="4" hidden="1" customWidth="1"/>
    <col min="31" max="31" width="4.28515625" style="137" customWidth="1"/>
    <col min="32" max="16384" width="9.140625" style="4" hidden="1"/>
  </cols>
  <sheetData>
    <row r="1" spans="3:30" ht="28.5">
      <c r="C1" s="395" t="s">
        <v>206</v>
      </c>
      <c r="D1" s="87"/>
      <c r="E1" s="396"/>
      <c r="F1" s="87"/>
      <c r="G1" s="396"/>
      <c r="H1" s="396"/>
      <c r="I1" s="396"/>
      <c r="J1" s="396"/>
      <c r="K1" s="396"/>
      <c r="L1" s="87"/>
      <c r="M1" s="396"/>
      <c r="N1" s="396"/>
      <c r="O1" s="396"/>
      <c r="P1" s="396"/>
      <c r="Q1" s="87"/>
      <c r="R1" s="396"/>
      <c r="S1" s="87"/>
      <c r="T1" s="396"/>
      <c r="U1" s="396"/>
      <c r="V1" s="396"/>
      <c r="W1" s="397"/>
      <c r="X1" s="44" t="s">
        <v>198</v>
      </c>
      <c r="Z1" s="31"/>
      <c r="AA1" s="13" t="s">
        <v>850</v>
      </c>
      <c r="AB1" s="4" t="str">
        <f ca="1">RIGHT(CELL("filename",A1),LEN(CELL("filename",A1))-FIND("]",CELL("filename",A1)))</f>
        <v>S4 MEB Ref 1</v>
      </c>
      <c r="AD1" s="31"/>
    </row>
    <row r="2" spans="3:30" ht="18.75">
      <c r="C2" s="398" t="s">
        <v>528</v>
      </c>
      <c r="E2" s="399"/>
      <c r="G2" s="399"/>
      <c r="H2" s="399"/>
      <c r="I2" s="399"/>
      <c r="J2" s="399"/>
      <c r="K2" s="399"/>
      <c r="M2" s="399"/>
      <c r="N2" s="399"/>
      <c r="O2" s="399"/>
      <c r="P2" s="399"/>
      <c r="R2" s="399"/>
      <c r="T2" s="399"/>
      <c r="U2" s="399"/>
      <c r="V2" s="399"/>
      <c r="W2" s="400"/>
      <c r="X2" s="45" t="s">
        <v>1</v>
      </c>
      <c r="AA2" s="13" t="s">
        <v>856</v>
      </c>
      <c r="AB2" s="4" t="str">
        <f ca="1">'S3 Grenzen Ref 1'!S1</f>
        <v>S3 Grenzen Ref 1</v>
      </c>
      <c r="AC2" s="4" t="str">
        <f ca="1">"'" &amp; AB2 &amp; "'!"</f>
        <v>'S3 Grenzen Ref 1'!</v>
      </c>
    </row>
    <row r="3" spans="3:30" ht="15" customHeight="1">
      <c r="C3" s="401"/>
      <c r="E3" s="399"/>
      <c r="G3" s="399"/>
      <c r="H3" s="399"/>
      <c r="I3" s="399"/>
      <c r="J3" s="399"/>
      <c r="K3" s="399"/>
      <c r="M3" s="399"/>
      <c r="N3" s="399"/>
      <c r="O3" s="399"/>
      <c r="P3" s="399"/>
      <c r="R3" s="399"/>
      <c r="T3" s="399"/>
      <c r="U3" s="399"/>
      <c r="V3" s="399"/>
      <c r="W3" s="400"/>
      <c r="X3" s="46" t="s">
        <v>2</v>
      </c>
    </row>
    <row r="4" spans="3:30" ht="18" customHeight="1">
      <c r="C4" s="402"/>
      <c r="D4" s="66"/>
      <c r="E4" s="403"/>
      <c r="F4" s="340"/>
      <c r="G4" s="403"/>
      <c r="H4" s="403"/>
      <c r="I4" s="403"/>
      <c r="J4" s="403"/>
      <c r="K4" s="403"/>
      <c r="L4" s="340"/>
      <c r="M4" s="403"/>
      <c r="N4" s="403"/>
      <c r="O4" s="403"/>
      <c r="P4" s="403"/>
      <c r="Q4" s="340"/>
      <c r="R4" s="403"/>
      <c r="S4" s="340"/>
      <c r="T4" s="403"/>
      <c r="U4" s="404"/>
      <c r="V4" s="403"/>
      <c r="W4" s="405"/>
      <c r="X4" s="47" t="s">
        <v>231</v>
      </c>
    </row>
    <row r="5" spans="3:30" s="137" customFormat="1" ht="18" customHeight="1">
      <c r="D5" s="285"/>
      <c r="E5" s="285"/>
      <c r="F5" s="285"/>
      <c r="G5" s="285"/>
      <c r="H5" s="285"/>
      <c r="I5" s="285"/>
      <c r="J5" s="285"/>
      <c r="K5" s="285"/>
      <c r="L5" s="285"/>
      <c r="M5" s="285"/>
      <c r="N5" s="285"/>
      <c r="O5" s="285"/>
      <c r="P5" s="285"/>
      <c r="Q5" s="285"/>
      <c r="R5" s="285"/>
      <c r="S5" s="285"/>
      <c r="T5" s="285"/>
    </row>
    <row r="6" spans="3:30" ht="22.5" customHeight="1">
      <c r="C6" s="209" t="s">
        <v>1117</v>
      </c>
      <c r="D6" s="325"/>
      <c r="E6" s="326"/>
      <c r="F6" s="325"/>
      <c r="G6" s="326"/>
      <c r="H6" s="326"/>
      <c r="I6" s="326"/>
      <c r="J6" s="326"/>
      <c r="K6" s="326"/>
      <c r="L6" s="325"/>
      <c r="M6" s="326"/>
      <c r="N6" s="326"/>
      <c r="O6" s="326"/>
      <c r="P6" s="326"/>
      <c r="Q6" s="325"/>
      <c r="R6" s="326"/>
      <c r="S6" s="325"/>
      <c r="T6" s="326"/>
      <c r="U6" s="327"/>
      <c r="V6" s="327"/>
      <c r="W6" s="327"/>
      <c r="X6" s="328"/>
    </row>
    <row r="7" spans="3:30" ht="22.5" customHeight="1">
      <c r="C7" s="210" t="s">
        <v>1118</v>
      </c>
      <c r="D7" s="15"/>
      <c r="E7" s="61"/>
      <c r="F7" s="15"/>
      <c r="G7" s="61"/>
      <c r="H7" s="61"/>
      <c r="I7" s="61"/>
      <c r="J7" s="61"/>
      <c r="K7" s="61"/>
      <c r="L7" s="15"/>
      <c r="M7" s="61"/>
      <c r="N7" s="61"/>
      <c r="O7" s="61"/>
      <c r="P7" s="61"/>
      <c r="Q7" s="15"/>
      <c r="R7" s="61"/>
      <c r="S7" s="15"/>
      <c r="T7" s="61"/>
      <c r="U7" s="31"/>
      <c r="V7" s="31"/>
      <c r="W7" s="31"/>
      <c r="X7" s="329"/>
    </row>
    <row r="8" spans="3:30" ht="22.5" customHeight="1">
      <c r="C8" s="210" t="s">
        <v>1119</v>
      </c>
      <c r="D8" s="15"/>
      <c r="E8" s="61"/>
      <c r="F8" s="15"/>
      <c r="G8" s="61"/>
      <c r="H8" s="61"/>
      <c r="I8" s="61"/>
      <c r="J8" s="61"/>
      <c r="K8" s="61"/>
      <c r="L8" s="15"/>
      <c r="M8" s="61"/>
      <c r="N8" s="61"/>
      <c r="O8" s="61"/>
      <c r="P8" s="61"/>
      <c r="Q8" s="15"/>
      <c r="R8" s="61"/>
      <c r="S8" s="15"/>
      <c r="T8" s="61"/>
      <c r="U8" s="31"/>
      <c r="V8" s="31"/>
      <c r="W8" s="31"/>
      <c r="X8" s="329"/>
    </row>
    <row r="9" spans="3:30" ht="22.5" customHeight="1">
      <c r="C9" s="210" t="s">
        <v>1302</v>
      </c>
      <c r="E9" s="31"/>
      <c r="G9" s="31"/>
      <c r="H9" s="31"/>
      <c r="I9" s="31"/>
      <c r="J9" s="31"/>
      <c r="K9" s="31"/>
      <c r="M9" s="31"/>
      <c r="N9" s="31"/>
      <c r="O9" s="31"/>
      <c r="P9" s="31"/>
      <c r="R9" s="31"/>
      <c r="T9" s="31"/>
      <c r="U9" s="31"/>
      <c r="V9" s="31"/>
      <c r="W9" s="31"/>
      <c r="X9" s="329"/>
    </row>
    <row r="10" spans="3:30" ht="37.5" customHeight="1">
      <c r="C10" s="1029" t="s">
        <v>1149</v>
      </c>
      <c r="D10" s="1030"/>
      <c r="E10" s="1030"/>
      <c r="F10" s="1030"/>
      <c r="G10" s="1030"/>
      <c r="H10" s="1030"/>
      <c r="I10" s="1030"/>
      <c r="J10" s="1030"/>
      <c r="K10" s="1030"/>
      <c r="L10" s="1030"/>
      <c r="M10" s="1030"/>
      <c r="N10" s="1030"/>
      <c r="O10" s="1030"/>
      <c r="P10" s="1030"/>
      <c r="Q10" s="1030"/>
      <c r="R10" s="1030"/>
      <c r="S10" s="1030"/>
      <c r="T10" s="1030"/>
      <c r="U10" s="1030"/>
      <c r="V10" s="1030"/>
      <c r="W10" s="1030"/>
      <c r="X10" s="1031"/>
    </row>
    <row r="11" spans="3:30" ht="22.5" customHeight="1">
      <c r="C11" s="691" t="s">
        <v>1153</v>
      </c>
      <c r="E11" s="31"/>
      <c r="G11" s="31"/>
      <c r="H11" s="31"/>
      <c r="I11" s="31"/>
      <c r="J11" s="31"/>
      <c r="K11" s="31"/>
      <c r="M11" s="31"/>
      <c r="N11" s="31"/>
      <c r="O11" s="31"/>
      <c r="P11" s="31"/>
      <c r="R11" s="31"/>
      <c r="T11" s="31"/>
      <c r="U11" s="31"/>
      <c r="V11" s="31"/>
      <c r="W11" s="31"/>
      <c r="X11" s="329"/>
    </row>
    <row r="12" spans="3:30" ht="22.5" customHeight="1">
      <c r="C12" s="210" t="s">
        <v>1121</v>
      </c>
      <c r="E12" s="31"/>
      <c r="G12" s="31"/>
      <c r="H12" s="31"/>
      <c r="I12" s="31"/>
      <c r="J12" s="31"/>
      <c r="K12" s="31"/>
      <c r="M12" s="31"/>
      <c r="N12" s="31"/>
      <c r="O12" s="31"/>
      <c r="P12" s="31"/>
      <c r="R12" s="31"/>
      <c r="T12" s="31"/>
      <c r="U12" s="31"/>
      <c r="V12" s="31"/>
      <c r="W12" s="31"/>
      <c r="X12" s="329"/>
    </row>
    <row r="13" spans="3:30" ht="22.5" customHeight="1">
      <c r="C13" s="210" t="s">
        <v>1122</v>
      </c>
      <c r="E13" s="31"/>
      <c r="G13" s="31"/>
      <c r="H13" s="31"/>
      <c r="I13" s="31"/>
      <c r="J13" s="31"/>
      <c r="K13" s="31"/>
      <c r="M13" s="31"/>
      <c r="N13" s="31"/>
      <c r="O13" s="31"/>
      <c r="P13" s="31"/>
      <c r="R13" s="31"/>
      <c r="T13" s="31"/>
      <c r="U13" s="31"/>
      <c r="V13" s="31"/>
      <c r="W13" s="31"/>
      <c r="X13" s="329"/>
    </row>
    <row r="14" spans="3:30" ht="22.5" customHeight="1">
      <c r="C14" s="210" t="s">
        <v>1123</v>
      </c>
      <c r="E14" s="31"/>
      <c r="G14" s="31"/>
      <c r="H14" s="31"/>
      <c r="I14" s="31"/>
      <c r="J14" s="31"/>
      <c r="K14" s="31"/>
      <c r="M14" s="31"/>
      <c r="N14" s="31"/>
      <c r="O14" s="31"/>
      <c r="P14" s="31"/>
      <c r="R14" s="31"/>
      <c r="T14" s="31"/>
      <c r="U14" s="31"/>
      <c r="V14" s="31"/>
      <c r="W14" s="31"/>
      <c r="X14" s="329"/>
    </row>
    <row r="15" spans="3:30" ht="20.25" customHeight="1">
      <c r="C15" s="210" t="s">
        <v>1124</v>
      </c>
      <c r="E15" s="31"/>
      <c r="G15" s="31"/>
      <c r="H15" s="31"/>
      <c r="I15" s="31"/>
      <c r="J15" s="31"/>
      <c r="K15" s="31"/>
      <c r="M15" s="31"/>
      <c r="N15" s="31"/>
      <c r="O15" s="31"/>
      <c r="P15" s="31"/>
      <c r="R15" s="31"/>
      <c r="T15" s="31"/>
      <c r="U15" s="31"/>
      <c r="V15" s="31"/>
      <c r="W15" s="31"/>
      <c r="X15" s="329"/>
    </row>
    <row r="16" spans="3:30" ht="20.25" hidden="1" customHeight="1">
      <c r="C16" s="210"/>
      <c r="E16" s="31"/>
      <c r="G16" s="31"/>
      <c r="H16" s="31"/>
      <c r="I16" s="31"/>
      <c r="J16" s="31"/>
      <c r="K16" s="31"/>
      <c r="M16" s="31"/>
      <c r="N16" s="31"/>
      <c r="O16" s="31"/>
      <c r="P16" s="31"/>
      <c r="R16" s="31"/>
      <c r="T16" s="31"/>
      <c r="U16" s="31"/>
      <c r="V16" s="31"/>
      <c r="W16" s="31"/>
      <c r="X16" s="329"/>
    </row>
    <row r="17" spans="1:28" ht="20.25" hidden="1" customHeight="1">
      <c r="C17" s="210"/>
      <c r="E17" s="31"/>
      <c r="G17" s="31"/>
      <c r="H17" s="31"/>
      <c r="I17" s="31"/>
      <c r="J17" s="31"/>
      <c r="K17" s="31"/>
      <c r="M17" s="31"/>
      <c r="N17" s="31"/>
      <c r="O17" s="31"/>
      <c r="P17" s="31"/>
      <c r="R17" s="31"/>
      <c r="T17" s="31"/>
      <c r="U17" s="31"/>
      <c r="V17" s="31"/>
      <c r="W17" s="31"/>
      <c r="X17" s="329"/>
    </row>
    <row r="18" spans="1:28" ht="20.25" hidden="1" customHeight="1">
      <c r="C18" s="210"/>
      <c r="E18" s="31"/>
      <c r="G18" s="31"/>
      <c r="H18" s="31"/>
      <c r="I18" s="31"/>
      <c r="J18" s="31"/>
      <c r="K18" s="31"/>
      <c r="M18" s="31"/>
      <c r="N18" s="31"/>
      <c r="O18" s="31"/>
      <c r="P18" s="31"/>
      <c r="R18" s="31"/>
      <c r="T18" s="31"/>
      <c r="U18" s="31"/>
      <c r="V18" s="31"/>
      <c r="W18" s="31"/>
      <c r="X18" s="329"/>
    </row>
    <row r="19" spans="1:28" ht="20.25" hidden="1" customHeight="1">
      <c r="C19" s="210"/>
      <c r="E19" s="31"/>
      <c r="G19" s="31"/>
      <c r="H19" s="31"/>
      <c r="I19" s="31"/>
      <c r="J19" s="31"/>
      <c r="K19" s="31"/>
      <c r="M19" s="31"/>
      <c r="N19" s="31"/>
      <c r="O19" s="31"/>
      <c r="P19" s="31"/>
      <c r="R19" s="31"/>
      <c r="T19" s="31"/>
      <c r="U19" s="31"/>
      <c r="V19" s="31"/>
      <c r="W19" s="31"/>
      <c r="X19" s="329"/>
    </row>
    <row r="20" spans="1:28" ht="20.25" hidden="1" customHeight="1">
      <c r="C20" s="210"/>
      <c r="E20" s="31"/>
      <c r="G20" s="31"/>
      <c r="H20" s="31"/>
      <c r="I20" s="31"/>
      <c r="J20" s="31"/>
      <c r="K20" s="31"/>
      <c r="M20" s="31"/>
      <c r="N20" s="31"/>
      <c r="O20" s="31"/>
      <c r="P20" s="31"/>
      <c r="R20" s="31"/>
      <c r="T20" s="31"/>
      <c r="U20" s="31"/>
      <c r="V20" s="31"/>
      <c r="W20" s="31"/>
      <c r="X20" s="329"/>
    </row>
    <row r="21" spans="1:28" ht="20.25" customHeight="1">
      <c r="C21" s="220"/>
      <c r="D21" s="66"/>
      <c r="E21" s="330"/>
      <c r="F21" s="66"/>
      <c r="G21" s="330"/>
      <c r="H21" s="330"/>
      <c r="I21" s="330"/>
      <c r="J21" s="330"/>
      <c r="K21" s="330"/>
      <c r="L21" s="66"/>
      <c r="M21" s="330"/>
      <c r="N21" s="330"/>
      <c r="O21" s="330"/>
      <c r="P21" s="330"/>
      <c r="Q21" s="66"/>
      <c r="R21" s="330"/>
      <c r="S21" s="66"/>
      <c r="T21" s="330"/>
      <c r="U21" s="330"/>
      <c r="V21" s="330"/>
      <c r="W21" s="330"/>
      <c r="X21" s="331"/>
    </row>
    <row r="22" spans="1:28" s="137" customFormat="1" ht="17.45" customHeight="1">
      <c r="A22" s="136"/>
      <c r="B22" s="136"/>
      <c r="D22" s="136" t="s">
        <v>78</v>
      </c>
      <c r="F22" s="136" t="s">
        <v>78</v>
      </c>
      <c r="L22" s="136" t="s">
        <v>78</v>
      </c>
      <c r="Q22" s="136" t="s">
        <v>78</v>
      </c>
      <c r="S22" s="136" t="s">
        <v>78</v>
      </c>
      <c r="Y22" s="136" t="s">
        <v>78</v>
      </c>
    </row>
    <row r="23" spans="1:28" ht="24.75" customHeight="1">
      <c r="C23" s="148" t="s">
        <v>60</v>
      </c>
      <c r="D23" s="313"/>
      <c r="E23" s="314"/>
      <c r="F23" s="314"/>
      <c r="G23" s="314"/>
      <c r="H23" s="314"/>
      <c r="I23" s="314"/>
      <c r="J23" s="314"/>
      <c r="K23" s="315"/>
      <c r="L23" s="67"/>
      <c r="M23" s="286"/>
      <c r="N23" s="287"/>
      <c r="O23" s="137"/>
      <c r="P23" s="148" t="s">
        <v>59</v>
      </c>
      <c r="Q23" s="313"/>
      <c r="R23" s="314"/>
      <c r="S23" s="313"/>
      <c r="T23" s="314"/>
      <c r="U23" s="314"/>
      <c r="V23" s="314"/>
      <c r="W23" s="314"/>
      <c r="X23" s="315"/>
      <c r="Z23" s="63"/>
      <c r="AA23" s="67"/>
      <c r="AB23" s="63"/>
    </row>
    <row r="24" spans="1:28" ht="51.75" customHeight="1">
      <c r="C24" s="167" t="s">
        <v>246</v>
      </c>
      <c r="D24" s="201"/>
      <c r="E24" s="191" t="s">
        <v>240</v>
      </c>
      <c r="F24" s="200"/>
      <c r="G24" s="168" t="s">
        <v>568</v>
      </c>
      <c r="H24" s="194" t="s">
        <v>567</v>
      </c>
      <c r="I24" s="168" t="s">
        <v>569</v>
      </c>
      <c r="J24" s="194" t="s">
        <v>570</v>
      </c>
      <c r="K24" s="169" t="s">
        <v>241</v>
      </c>
      <c r="L24" s="60"/>
      <c r="M24" s="288"/>
      <c r="N24" s="151"/>
      <c r="O24" s="151"/>
      <c r="P24" s="167" t="s">
        <v>238</v>
      </c>
      <c r="Q24" s="201"/>
      <c r="R24" s="191" t="s">
        <v>237</v>
      </c>
      <c r="S24" s="201"/>
      <c r="T24" s="168" t="s">
        <v>568</v>
      </c>
      <c r="U24" s="194" t="s">
        <v>567</v>
      </c>
      <c r="V24" s="168" t="s">
        <v>569</v>
      </c>
      <c r="W24" s="194" t="s">
        <v>570</v>
      </c>
      <c r="X24" s="169" t="s">
        <v>241</v>
      </c>
      <c r="Z24" s="9"/>
      <c r="AA24" s="40"/>
    </row>
    <row r="25" spans="1:28">
      <c r="C25" s="256" t="str" cm="1">
        <f t="array" aca="1" ref="C25" ca="1">INDIRECT(_xlfn.CONCAT($AC$2,D25))</f>
        <v>Ref 1 Grondstof 1</v>
      </c>
      <c r="D25" s="257" t="s">
        <v>136</v>
      </c>
      <c r="E25" s="265" t="str" cm="1">
        <f t="array" aca="1" ref="E25" ca="1">_xlfn.SWITCH(INDIRECT(_xlfn.CONCAT($AC$2,F25)),"-","-",0,"-",INDIRECT(_xlfn.CONCAT($AC$2,F25)))</f>
        <v>-</v>
      </c>
      <c r="F25" s="316" t="s">
        <v>138</v>
      </c>
      <c r="G25" s="861" t="s">
        <v>6</v>
      </c>
      <c r="H25" s="860" t="s">
        <v>6</v>
      </c>
      <c r="I25" s="863" t="s">
        <v>6</v>
      </c>
      <c r="J25" s="862" t="s">
        <v>6</v>
      </c>
      <c r="K25" s="317" t="str">
        <f t="shared" ref="K25:K39" ca="1" si="0">HYPERLINK(_xlfn.CONCAT("#'",$AB$1,"'!",L25),L25)</f>
        <v>$A$69</v>
      </c>
      <c r="L25" s="80" t="str">
        <f t="shared" ref="L25:L39" si="1">A69</f>
        <v>$A$69</v>
      </c>
      <c r="M25" s="289"/>
      <c r="N25" s="137"/>
      <c r="O25" s="137"/>
      <c r="P25" s="256" t="str" cm="1">
        <f t="array" aca="1" ref="P25" ca="1">INDIRECT(_xlfn.CONCAT($AC$2,Q25))</f>
        <v>Ref 1 product 1</v>
      </c>
      <c r="Q25" s="257" t="s">
        <v>655</v>
      </c>
      <c r="R25" s="265" t="str" cm="1">
        <f t="array" aca="1" ref="R25" ca="1">_xlfn.SWITCH(INDIRECT(_xlfn.CONCAT($AC$2,S25)),"-","-",0,"-",INDIRECT(_xlfn.CONCAT($AC$2,S25)))</f>
        <v>-</v>
      </c>
      <c r="S25" s="257" t="s">
        <v>746</v>
      </c>
      <c r="T25" s="891" t="s">
        <v>6</v>
      </c>
      <c r="U25" s="876" t="s">
        <v>6</v>
      </c>
      <c r="V25" s="863" t="s">
        <v>6</v>
      </c>
      <c r="W25" s="862" t="s">
        <v>6</v>
      </c>
      <c r="X25" s="317" t="str">
        <f t="shared" ref="X25:X50" ca="1" si="2">HYPERLINK(_xlfn.CONCAT("#'",$AB$1,"'!",Y25),Y25)</f>
        <v>$A$87</v>
      </c>
      <c r="Y25" s="80" t="str">
        <f t="shared" ref="Y25:Y50" si="3">A87</f>
        <v>$A$87</v>
      </c>
      <c r="Z25" s="64"/>
    </row>
    <row r="26" spans="1:28">
      <c r="C26" s="258" t="str" cm="1">
        <f t="array" aca="1" ref="C26" ca="1">INDIRECT(_xlfn.CONCAT($AC$2,D26))</f>
        <v>Ref 1 Grondstof 2</v>
      </c>
      <c r="D26" s="27" t="s">
        <v>137</v>
      </c>
      <c r="E26" s="407" t="str" cm="1">
        <f t="array" aca="1" ref="E26" ca="1">_xlfn.SWITCH(INDIRECT(_xlfn.CONCAT($AC$2,F26)),"-","-",0,"-",INDIRECT(_xlfn.CONCAT($AC$2,F26)))</f>
        <v>-</v>
      </c>
      <c r="F26" s="318" t="s">
        <v>139</v>
      </c>
      <c r="G26" s="865" t="s">
        <v>6</v>
      </c>
      <c r="H26" s="864" t="s">
        <v>6</v>
      </c>
      <c r="I26" s="867" t="s">
        <v>6</v>
      </c>
      <c r="J26" s="866" t="s">
        <v>6</v>
      </c>
      <c r="K26" s="319" t="str">
        <f t="shared" ca="1" si="0"/>
        <v>$A$70</v>
      </c>
      <c r="L26" s="80" t="str">
        <f t="shared" si="1"/>
        <v>$A$70</v>
      </c>
      <c r="M26" s="289"/>
      <c r="N26" s="137"/>
      <c r="O26" s="137"/>
      <c r="P26" s="258" t="str" cm="1">
        <f t="array" aca="1" ref="P26" ca="1">INDIRECT(_xlfn.CONCAT($AC$2,Q26))</f>
        <v>Ref 1 product 2</v>
      </c>
      <c r="Q26" s="27" t="s">
        <v>657</v>
      </c>
      <c r="R26" s="266" t="str" cm="1">
        <f t="array" aca="1" ref="R26" ca="1">_xlfn.SWITCH(INDIRECT(_xlfn.CONCAT($AC$2,S26)),"-","-",0,"-",INDIRECT(_xlfn.CONCAT($AC$2,S26)))</f>
        <v>-</v>
      </c>
      <c r="S26" s="27" t="s">
        <v>747</v>
      </c>
      <c r="T26" s="892" t="s">
        <v>6</v>
      </c>
      <c r="U26" s="877" t="s">
        <v>6</v>
      </c>
      <c r="V26" s="867" t="s">
        <v>6</v>
      </c>
      <c r="W26" s="866" t="s">
        <v>6</v>
      </c>
      <c r="X26" s="319" t="str">
        <f t="shared" ca="1" si="2"/>
        <v>$A$88</v>
      </c>
      <c r="Y26" s="80" t="str">
        <f t="shared" si="3"/>
        <v>$A$88</v>
      </c>
      <c r="Z26" s="64"/>
    </row>
    <row r="27" spans="1:28">
      <c r="C27" s="258" t="str" cm="1">
        <f t="array" aca="1" ref="C27" ca="1">INDIRECT(_xlfn.CONCAT($AC$2,D27))</f>
        <v>Ref 1 Grondstof 3</v>
      </c>
      <c r="D27" s="27" t="s">
        <v>140</v>
      </c>
      <c r="E27" s="407" t="str" cm="1">
        <f t="array" aca="1" ref="E27" ca="1">_xlfn.SWITCH(INDIRECT(_xlfn.CONCAT($AC$2,F27)),"-","-",0,"-",INDIRECT(_xlfn.CONCAT($AC$2,F27)))</f>
        <v>-</v>
      </c>
      <c r="F27" s="318" t="s">
        <v>178</v>
      </c>
      <c r="G27" s="865" t="s">
        <v>6</v>
      </c>
      <c r="H27" s="864" t="s">
        <v>6</v>
      </c>
      <c r="I27" s="867" t="s">
        <v>6</v>
      </c>
      <c r="J27" s="866" t="s">
        <v>6</v>
      </c>
      <c r="K27" s="319" t="str">
        <f t="shared" ca="1" si="0"/>
        <v>$A$71</v>
      </c>
      <c r="L27" s="80" t="str">
        <f t="shared" si="1"/>
        <v>$A$71</v>
      </c>
      <c r="M27" s="289"/>
      <c r="N27" s="137"/>
      <c r="O27" s="137"/>
      <c r="P27" s="258" t="str" cm="1">
        <f t="array" aca="1" ref="P27" ca="1">INDIRECT(_xlfn.CONCAT($AC$2,Q27))</f>
        <v>Ref 1 product 3</v>
      </c>
      <c r="Q27" s="27" t="s">
        <v>658</v>
      </c>
      <c r="R27" s="266" t="str" cm="1">
        <f t="array" aca="1" ref="R27" ca="1">_xlfn.SWITCH(INDIRECT(_xlfn.CONCAT($AC$2,S27)),"-","-",0,"-",INDIRECT(_xlfn.CONCAT($AC$2,S27)))</f>
        <v>-</v>
      </c>
      <c r="S27" s="27" t="s">
        <v>748</v>
      </c>
      <c r="T27" s="892" t="s">
        <v>6</v>
      </c>
      <c r="U27" s="877" t="s">
        <v>6</v>
      </c>
      <c r="V27" s="867" t="s">
        <v>6</v>
      </c>
      <c r="W27" s="866" t="s">
        <v>6</v>
      </c>
      <c r="X27" s="319" t="str">
        <f t="shared" ca="1" si="2"/>
        <v>$A$89</v>
      </c>
      <c r="Y27" s="80" t="str">
        <f t="shared" si="3"/>
        <v>$A$89</v>
      </c>
      <c r="Z27" s="64"/>
    </row>
    <row r="28" spans="1:28">
      <c r="C28" s="258" t="str" cm="1">
        <f t="array" aca="1" ref="C28" ca="1">INDIRECT(_xlfn.CONCAT($AC$2,D28))</f>
        <v>Ref 1 Grondstof 4</v>
      </c>
      <c r="D28" s="27" t="s">
        <v>141</v>
      </c>
      <c r="E28" s="407" t="str" cm="1">
        <f t="array" aca="1" ref="E28" ca="1">_xlfn.SWITCH(INDIRECT(_xlfn.CONCAT($AC$2,F28)),"-","-",0,"-",INDIRECT(_xlfn.CONCAT($AC$2,F28)))</f>
        <v>-</v>
      </c>
      <c r="F28" s="318" t="s">
        <v>179</v>
      </c>
      <c r="G28" s="865" t="s">
        <v>6</v>
      </c>
      <c r="H28" s="864" t="s">
        <v>6</v>
      </c>
      <c r="I28" s="867" t="s">
        <v>6</v>
      </c>
      <c r="J28" s="866" t="s">
        <v>6</v>
      </c>
      <c r="K28" s="319" t="str">
        <f t="shared" ca="1" si="0"/>
        <v>$A$72</v>
      </c>
      <c r="L28" s="80" t="str">
        <f t="shared" si="1"/>
        <v>$A$72</v>
      </c>
      <c r="M28" s="289"/>
      <c r="N28" s="137"/>
      <c r="O28" s="137"/>
      <c r="P28" s="258" t="str" cm="1">
        <f t="array" aca="1" ref="P28" ca="1">INDIRECT(_xlfn.CONCAT($AC$2,Q28))</f>
        <v>Ref 1 product 4</v>
      </c>
      <c r="Q28" s="27" t="s">
        <v>659</v>
      </c>
      <c r="R28" s="266" t="str" cm="1">
        <f t="array" aca="1" ref="R28" ca="1">_xlfn.SWITCH(INDIRECT(_xlfn.CONCAT($AC$2,S28)),"-","-",0,"-",INDIRECT(_xlfn.CONCAT($AC$2,S28)))</f>
        <v>-</v>
      </c>
      <c r="S28" s="27" t="s">
        <v>749</v>
      </c>
      <c r="T28" s="892" t="s">
        <v>6</v>
      </c>
      <c r="U28" s="877" t="s">
        <v>6</v>
      </c>
      <c r="V28" s="867" t="s">
        <v>6</v>
      </c>
      <c r="W28" s="866" t="s">
        <v>6</v>
      </c>
      <c r="X28" s="319" t="str">
        <f t="shared" ca="1" si="2"/>
        <v>$A$90</v>
      </c>
      <c r="Y28" s="80" t="str">
        <f t="shared" si="3"/>
        <v>$A$90</v>
      </c>
      <c r="Z28" s="64"/>
    </row>
    <row r="29" spans="1:28">
      <c r="C29" s="258" t="str" cm="1">
        <f t="array" aca="1" ref="C29" ca="1">INDIRECT(_xlfn.CONCAT($AC$2,D29))</f>
        <v>Ref 1 Grondstof 5</v>
      </c>
      <c r="D29" s="27" t="s">
        <v>244</v>
      </c>
      <c r="E29" s="407" t="str" cm="1">
        <f t="array" aca="1" ref="E29" ca="1">_xlfn.SWITCH(INDIRECT(_xlfn.CONCAT($AC$2,F29)),"-","-",0,"-",INDIRECT(_xlfn.CONCAT($AC$2,F29)))</f>
        <v>-</v>
      </c>
      <c r="F29" s="318" t="s">
        <v>242</v>
      </c>
      <c r="G29" s="865" t="s">
        <v>6</v>
      </c>
      <c r="H29" s="864" t="s">
        <v>6</v>
      </c>
      <c r="I29" s="867" t="s">
        <v>6</v>
      </c>
      <c r="J29" s="866" t="s">
        <v>6</v>
      </c>
      <c r="K29" s="319" t="str">
        <f t="shared" ca="1" si="0"/>
        <v>$A$73</v>
      </c>
      <c r="L29" s="80" t="str">
        <f t="shared" si="1"/>
        <v>$A$73</v>
      </c>
      <c r="M29" s="289"/>
      <c r="N29" s="137"/>
      <c r="O29" s="137"/>
      <c r="P29" s="258" t="str" cm="1">
        <f t="array" aca="1" ref="P29" ca="1">INDIRECT(_xlfn.CONCAT($AC$2,Q29))</f>
        <v>Ref 1 product 5</v>
      </c>
      <c r="Q29" s="27" t="s">
        <v>660</v>
      </c>
      <c r="R29" s="266" t="str" cm="1">
        <f t="array" aca="1" ref="R29" ca="1">_xlfn.SWITCH(INDIRECT(_xlfn.CONCAT($AC$2,S29)),"-","-",0,"-",INDIRECT(_xlfn.CONCAT($AC$2,S29)))</f>
        <v>-</v>
      </c>
      <c r="S29" s="27" t="s">
        <v>750</v>
      </c>
      <c r="T29" s="893" t="s">
        <v>6</v>
      </c>
      <c r="U29" s="878" t="s">
        <v>6</v>
      </c>
      <c r="V29" s="867" t="s">
        <v>6</v>
      </c>
      <c r="W29" s="866" t="s">
        <v>6</v>
      </c>
      <c r="X29" s="319" t="str">
        <f t="shared" ca="1" si="2"/>
        <v>$A$91</v>
      </c>
      <c r="Y29" s="80" t="str">
        <f t="shared" si="3"/>
        <v>$A$91</v>
      </c>
      <c r="Z29" s="64"/>
    </row>
    <row r="30" spans="1:28">
      <c r="C30" s="258" t="str" cm="1">
        <f t="array" aca="1" ref="C30" ca="1">INDIRECT(_xlfn.CONCAT($AC$2,D30))</f>
        <v>Ref 1 Grondstof 6</v>
      </c>
      <c r="D30" s="27" t="s">
        <v>245</v>
      </c>
      <c r="E30" s="407" t="str" cm="1">
        <f t="array" aca="1" ref="E30" ca="1">_xlfn.SWITCH(INDIRECT(_xlfn.CONCAT($AC$2,F30)),"-","-",0,"-",INDIRECT(_xlfn.CONCAT($AC$2,F30)))</f>
        <v>-</v>
      </c>
      <c r="F30" s="318" t="s">
        <v>243</v>
      </c>
      <c r="G30" s="869" t="s">
        <v>6</v>
      </c>
      <c r="H30" s="868" t="s">
        <v>6</v>
      </c>
      <c r="I30" s="867" t="s">
        <v>6</v>
      </c>
      <c r="J30" s="866" t="s">
        <v>6</v>
      </c>
      <c r="K30" s="319" t="str">
        <f t="shared" ca="1" si="0"/>
        <v>$A$74</v>
      </c>
      <c r="L30" s="80" t="str">
        <f t="shared" si="1"/>
        <v>$A$74</v>
      </c>
      <c r="M30" s="289"/>
      <c r="N30" s="137"/>
      <c r="O30" s="137"/>
      <c r="P30" s="258" t="str" cm="1">
        <f t="array" aca="1" ref="P30" ca="1">INDIRECT(_xlfn.CONCAT($AC$2,Q30))</f>
        <v>Ref 1 product 6</v>
      </c>
      <c r="Q30" s="27" t="s">
        <v>661</v>
      </c>
      <c r="R30" s="266" t="str" cm="1">
        <f t="array" aca="1" ref="R30" ca="1">_xlfn.SWITCH(INDIRECT(_xlfn.CONCAT($AC$2,S30)),"-","-",0,"-",INDIRECT(_xlfn.CONCAT($AC$2,S30)))</f>
        <v>-</v>
      </c>
      <c r="S30" s="27" t="s">
        <v>751</v>
      </c>
      <c r="T30" s="893" t="s">
        <v>6</v>
      </c>
      <c r="U30" s="878" t="s">
        <v>6</v>
      </c>
      <c r="V30" s="867" t="s">
        <v>6</v>
      </c>
      <c r="W30" s="866" t="s">
        <v>6</v>
      </c>
      <c r="X30" s="319" t="str">
        <f t="shared" ca="1" si="2"/>
        <v>$A$92</v>
      </c>
      <c r="Y30" s="80" t="str">
        <f t="shared" si="3"/>
        <v>$A$92</v>
      </c>
      <c r="Z30" s="64"/>
    </row>
    <row r="31" spans="1:28">
      <c r="C31" s="258" t="str" cm="1">
        <f t="array" aca="1" ref="C31" ca="1">INDIRECT(_xlfn.CONCAT($AC$2,D31))</f>
        <v>Ref 1 Grondstof 7</v>
      </c>
      <c r="D31" s="27" t="s">
        <v>250</v>
      </c>
      <c r="E31" s="407" t="str" cm="1">
        <f t="array" aca="1" ref="E31" ca="1">_xlfn.SWITCH(INDIRECT(_xlfn.CONCAT($AC$2,F31)),"-","-",0,"-",INDIRECT(_xlfn.CONCAT($AC$2,F31)))</f>
        <v>-</v>
      </c>
      <c r="F31" s="318" t="s">
        <v>251</v>
      </c>
      <c r="G31" s="869" t="s">
        <v>6</v>
      </c>
      <c r="H31" s="868" t="s">
        <v>6</v>
      </c>
      <c r="I31" s="867" t="s">
        <v>6</v>
      </c>
      <c r="J31" s="866" t="s">
        <v>6</v>
      </c>
      <c r="K31" s="319" t="str">
        <f t="shared" ca="1" si="0"/>
        <v>$A$75</v>
      </c>
      <c r="L31" s="80" t="str">
        <f t="shared" si="1"/>
        <v>$A$75</v>
      </c>
      <c r="M31" s="289"/>
      <c r="N31" s="137"/>
      <c r="O31" s="137"/>
      <c r="P31" s="258" t="str" cm="1">
        <f t="array" aca="1" ref="P31" ca="1">INDIRECT(_xlfn.CONCAT($AC$2,Q31))</f>
        <v>Ref 1 product 7</v>
      </c>
      <c r="Q31" s="27" t="s">
        <v>662</v>
      </c>
      <c r="R31" s="266" t="str" cm="1">
        <f t="array" aca="1" ref="R31" ca="1">_xlfn.SWITCH(INDIRECT(_xlfn.CONCAT($AC$2,S31)),"-","-",0,"-",INDIRECT(_xlfn.CONCAT($AC$2,S31)))</f>
        <v>-</v>
      </c>
      <c r="S31" s="27" t="s">
        <v>752</v>
      </c>
      <c r="T31" s="893" t="s">
        <v>6</v>
      </c>
      <c r="U31" s="878" t="s">
        <v>6</v>
      </c>
      <c r="V31" s="867" t="s">
        <v>6</v>
      </c>
      <c r="W31" s="866" t="s">
        <v>6</v>
      </c>
      <c r="X31" s="319" t="str">
        <f t="shared" ca="1" si="2"/>
        <v>$A$93</v>
      </c>
      <c r="Y31" s="80" t="str">
        <f t="shared" si="3"/>
        <v>$A$93</v>
      </c>
      <c r="Z31" s="64"/>
    </row>
    <row r="32" spans="1:28">
      <c r="C32" s="258" t="str" cm="1">
        <f t="array" aca="1" ref="C32" ca="1">INDIRECT(_xlfn.CONCAT($AC$2,D32))</f>
        <v>Ref 1 Grondstof 8</v>
      </c>
      <c r="D32" s="27" t="s">
        <v>281</v>
      </c>
      <c r="E32" s="407" t="str" cm="1">
        <f t="array" aca="1" ref="E32" ca="1">_xlfn.SWITCH(INDIRECT(_xlfn.CONCAT($AC$2,F32)),"-","-",0,"-",INDIRECT(_xlfn.CONCAT($AC$2,F32)))</f>
        <v>-</v>
      </c>
      <c r="F32" s="318" t="s">
        <v>288</v>
      </c>
      <c r="G32" s="869" t="s">
        <v>6</v>
      </c>
      <c r="H32" s="868" t="s">
        <v>6</v>
      </c>
      <c r="I32" s="867" t="s">
        <v>6</v>
      </c>
      <c r="J32" s="866" t="s">
        <v>6</v>
      </c>
      <c r="K32" s="319" t="str">
        <f t="shared" ca="1" si="0"/>
        <v>$A$76</v>
      </c>
      <c r="L32" s="80" t="str">
        <f t="shared" si="1"/>
        <v>$A$76</v>
      </c>
      <c r="M32" s="289"/>
      <c r="N32" s="137"/>
      <c r="O32" s="137"/>
      <c r="P32" s="258" t="str" cm="1">
        <f t="array" aca="1" ref="P32" ca="1">INDIRECT(_xlfn.CONCAT($AC$2,Q32))</f>
        <v>Ref 1 product 8</v>
      </c>
      <c r="Q32" s="27" t="s">
        <v>663</v>
      </c>
      <c r="R32" s="266" t="str" cm="1">
        <f t="array" aca="1" ref="R32" ca="1">_xlfn.SWITCH(INDIRECT(_xlfn.CONCAT($AC$2,S32)),"-","-",0,"-",INDIRECT(_xlfn.CONCAT($AC$2,S32)))</f>
        <v>-</v>
      </c>
      <c r="S32" s="27" t="s">
        <v>753</v>
      </c>
      <c r="T32" s="893" t="s">
        <v>6</v>
      </c>
      <c r="U32" s="878" t="s">
        <v>6</v>
      </c>
      <c r="V32" s="867" t="s">
        <v>6</v>
      </c>
      <c r="W32" s="866" t="s">
        <v>6</v>
      </c>
      <c r="X32" s="319" t="str">
        <f t="shared" ca="1" si="2"/>
        <v>$A$94</v>
      </c>
      <c r="Y32" s="80" t="str">
        <f t="shared" si="3"/>
        <v>$A$94</v>
      </c>
      <c r="Z32" s="64"/>
    </row>
    <row r="33" spans="3:26">
      <c r="C33" s="258" t="str" cm="1">
        <f t="array" aca="1" ref="C33" ca="1">INDIRECT(_xlfn.CONCAT($AC$2,D33))</f>
        <v>Ref 1 Grondstof 9</v>
      </c>
      <c r="D33" s="27" t="s">
        <v>282</v>
      </c>
      <c r="E33" s="407" t="str" cm="1">
        <f t="array" aca="1" ref="E33" ca="1">_xlfn.SWITCH(INDIRECT(_xlfn.CONCAT($AC$2,F33)),"-","-",0,"-",INDIRECT(_xlfn.CONCAT($AC$2,F33)))</f>
        <v>-</v>
      </c>
      <c r="F33" s="318" t="s">
        <v>289</v>
      </c>
      <c r="G33" s="869" t="s">
        <v>6</v>
      </c>
      <c r="H33" s="868" t="s">
        <v>6</v>
      </c>
      <c r="I33" s="867" t="s">
        <v>6</v>
      </c>
      <c r="J33" s="866" t="s">
        <v>6</v>
      </c>
      <c r="K33" s="319" t="str">
        <f t="shared" ca="1" si="0"/>
        <v>$A$77</v>
      </c>
      <c r="L33" s="81" t="str">
        <f t="shared" si="1"/>
        <v>$A$77</v>
      </c>
      <c r="M33" s="290"/>
      <c r="N33" s="137"/>
      <c r="O33" s="137"/>
      <c r="P33" s="258" t="str" cm="1">
        <f t="array" aca="1" ref="P33" ca="1">INDIRECT(_xlfn.CONCAT($AC$2,Q33))</f>
        <v>Ref 1 product 9</v>
      </c>
      <c r="Q33" s="27" t="s">
        <v>664</v>
      </c>
      <c r="R33" s="266" t="str" cm="1">
        <f t="array" aca="1" ref="R33" ca="1">_xlfn.SWITCH(INDIRECT(_xlfn.CONCAT($AC$2,S33)),"-","-",0,"-",INDIRECT(_xlfn.CONCAT($AC$2,S33)))</f>
        <v>-</v>
      </c>
      <c r="S33" s="27" t="s">
        <v>754</v>
      </c>
      <c r="T33" s="893" t="s">
        <v>6</v>
      </c>
      <c r="U33" s="878" t="s">
        <v>6</v>
      </c>
      <c r="V33" s="867" t="s">
        <v>6</v>
      </c>
      <c r="W33" s="866" t="s">
        <v>6</v>
      </c>
      <c r="X33" s="319" t="str">
        <f t="shared" ca="1" si="2"/>
        <v>$A$95</v>
      </c>
      <c r="Y33" s="81" t="str">
        <f t="shared" si="3"/>
        <v>$A$95</v>
      </c>
      <c r="Z33" s="64"/>
    </row>
    <row r="34" spans="3:26">
      <c r="C34" s="258" t="str" cm="1">
        <f t="array" aca="1" ref="C34" ca="1">INDIRECT(_xlfn.CONCAT($AC$2,D34))</f>
        <v>Ref 1 Grondstof 10</v>
      </c>
      <c r="D34" s="27" t="s">
        <v>283</v>
      </c>
      <c r="E34" s="407" t="str" cm="1">
        <f t="array" aca="1" ref="E34" ca="1">_xlfn.SWITCH(INDIRECT(_xlfn.CONCAT($AC$2,F34)),"-","-",0,"-",INDIRECT(_xlfn.CONCAT($AC$2,F34)))</f>
        <v>-</v>
      </c>
      <c r="F34" s="318" t="s">
        <v>110</v>
      </c>
      <c r="G34" s="869" t="s">
        <v>6</v>
      </c>
      <c r="H34" s="868" t="s">
        <v>6</v>
      </c>
      <c r="I34" s="867" t="s">
        <v>6</v>
      </c>
      <c r="J34" s="866" t="s">
        <v>6</v>
      </c>
      <c r="K34" s="319" t="str">
        <f t="shared" ca="1" si="0"/>
        <v>$A$78</v>
      </c>
      <c r="L34" s="81" t="str">
        <f t="shared" si="1"/>
        <v>$A$78</v>
      </c>
      <c r="M34" s="290"/>
      <c r="N34" s="137"/>
      <c r="O34" s="137"/>
      <c r="P34" s="258" t="str" cm="1">
        <f t="array" aca="1" ref="P34" ca="1">INDIRECT(_xlfn.CONCAT($AC$2,Q34))</f>
        <v>Ref 1 product 10</v>
      </c>
      <c r="Q34" s="27" t="s">
        <v>665</v>
      </c>
      <c r="R34" s="266" t="str" cm="1">
        <f t="array" aca="1" ref="R34" ca="1">_xlfn.SWITCH(INDIRECT(_xlfn.CONCAT($AC$2,S34)),"-","-",0,"-",INDIRECT(_xlfn.CONCAT($AC$2,S34)))</f>
        <v>-</v>
      </c>
      <c r="S34" s="27" t="s">
        <v>755</v>
      </c>
      <c r="T34" s="893" t="s">
        <v>6</v>
      </c>
      <c r="U34" s="878" t="s">
        <v>6</v>
      </c>
      <c r="V34" s="867" t="s">
        <v>6</v>
      </c>
      <c r="W34" s="866" t="s">
        <v>6</v>
      </c>
      <c r="X34" s="319" t="str">
        <f t="shared" ca="1" si="2"/>
        <v>$A$96</v>
      </c>
      <c r="Y34" s="81" t="str">
        <f t="shared" si="3"/>
        <v>$A$96</v>
      </c>
      <c r="Z34" s="64"/>
    </row>
    <row r="35" spans="3:26">
      <c r="C35" s="256" t="str" cm="1">
        <f t="array" aca="1" ref="C35" ca="1">INDIRECT(_xlfn.CONCAT($AC$2,D35))</f>
        <v>Ref 1 Energie 1</v>
      </c>
      <c r="D35" s="257" t="s">
        <v>284</v>
      </c>
      <c r="E35" s="406" t="str" cm="1">
        <f t="array" aca="1" ref="E35" ca="1">_xlfn.SWITCH(INDIRECT(_xlfn.CONCAT($AC$2,F35)),"-","-",0,"-",INDIRECT(_xlfn.CONCAT($AC$2,F35)))</f>
        <v>-</v>
      </c>
      <c r="F35" s="316" t="s">
        <v>111</v>
      </c>
      <c r="G35" s="871" t="s">
        <v>6</v>
      </c>
      <c r="H35" s="870" t="s">
        <v>6</v>
      </c>
      <c r="I35" s="863" t="s">
        <v>6</v>
      </c>
      <c r="J35" s="862" t="s">
        <v>6</v>
      </c>
      <c r="K35" s="317" t="str">
        <f t="shared" ca="1" si="0"/>
        <v>$A$79</v>
      </c>
      <c r="L35" s="81" t="str">
        <f t="shared" si="1"/>
        <v>$A$79</v>
      </c>
      <c r="M35" s="290"/>
      <c r="N35" s="137"/>
      <c r="O35" s="137"/>
      <c r="P35" s="256" t="str" cm="1">
        <f t="array" aca="1" ref="P35" ca="1">INDIRECT(_xlfn.CONCAT($AC$2,Q35))</f>
        <v>Ref 1 Co-product 1</v>
      </c>
      <c r="Q35" s="257" t="s">
        <v>666</v>
      </c>
      <c r="R35" s="265" t="str" cm="1">
        <f t="array" aca="1" ref="R35" ca="1">_xlfn.SWITCH(INDIRECT(_xlfn.CONCAT($AC$2,S35)),"-","-",0,"-",INDIRECT(_xlfn.CONCAT($AC$2,S35)))</f>
        <v>-</v>
      </c>
      <c r="S35" s="257" t="s">
        <v>756</v>
      </c>
      <c r="T35" s="894" t="s">
        <v>6</v>
      </c>
      <c r="U35" s="879" t="s">
        <v>6</v>
      </c>
      <c r="V35" s="863" t="s">
        <v>6</v>
      </c>
      <c r="W35" s="862" t="s">
        <v>6</v>
      </c>
      <c r="X35" s="317" t="str">
        <f t="shared" ca="1" si="2"/>
        <v>$A$97</v>
      </c>
      <c r="Y35" s="81" t="str">
        <f t="shared" si="3"/>
        <v>$A$97</v>
      </c>
      <c r="Z35" s="64"/>
    </row>
    <row r="36" spans="3:26">
      <c r="C36" s="258" t="str" cm="1">
        <f t="array" aca="1" ref="C36" ca="1">INDIRECT(_xlfn.CONCAT($AC$2,D36))</f>
        <v>Ref 1 Energie 2</v>
      </c>
      <c r="D36" s="27" t="s">
        <v>285</v>
      </c>
      <c r="E36" s="407" t="str" cm="1">
        <f t="array" aca="1" ref="E36" ca="1">_xlfn.SWITCH(INDIRECT(_xlfn.CONCAT($AC$2,F36)),"-","-",0,"-",INDIRECT(_xlfn.CONCAT($AC$2,F36)))</f>
        <v>-</v>
      </c>
      <c r="F36" s="318" t="s">
        <v>112</v>
      </c>
      <c r="G36" s="869" t="s">
        <v>6</v>
      </c>
      <c r="H36" s="868" t="s">
        <v>6</v>
      </c>
      <c r="I36" s="867" t="s">
        <v>6</v>
      </c>
      <c r="J36" s="866" t="s">
        <v>6</v>
      </c>
      <c r="K36" s="319" t="str">
        <f t="shared" ca="1" si="0"/>
        <v>$A$80</v>
      </c>
      <c r="L36" s="80" t="str">
        <f t="shared" si="1"/>
        <v>$A$80</v>
      </c>
      <c r="M36" s="289"/>
      <c r="N36" s="137"/>
      <c r="O36" s="137"/>
      <c r="P36" s="258" t="str" cm="1">
        <f t="array" aca="1" ref="P36" ca="1">INDIRECT(_xlfn.CONCAT($AC$2,Q36))</f>
        <v>Ref 1 Co-product 2</v>
      </c>
      <c r="Q36" s="27" t="s">
        <v>667</v>
      </c>
      <c r="R36" s="266" t="str" cm="1">
        <f t="array" aca="1" ref="R36" ca="1">_xlfn.SWITCH(INDIRECT(_xlfn.CONCAT($AC$2,S36)),"-","-",0,"-",INDIRECT(_xlfn.CONCAT($AC$2,S36)))</f>
        <v>-</v>
      </c>
      <c r="S36" s="27" t="s">
        <v>757</v>
      </c>
      <c r="T36" s="893" t="s">
        <v>6</v>
      </c>
      <c r="U36" s="878" t="s">
        <v>6</v>
      </c>
      <c r="V36" s="867" t="s">
        <v>6</v>
      </c>
      <c r="W36" s="866" t="s">
        <v>6</v>
      </c>
      <c r="X36" s="319" t="str">
        <f t="shared" ca="1" si="2"/>
        <v>$A$98</v>
      </c>
      <c r="Y36" s="81" t="str">
        <f t="shared" si="3"/>
        <v>$A$98</v>
      </c>
      <c r="Z36" s="64"/>
    </row>
    <row r="37" spans="3:26">
      <c r="C37" s="258" t="str" cm="1">
        <f t="array" aca="1" ref="C37" ca="1">INDIRECT(_xlfn.CONCAT($AC$2,D37))</f>
        <v>Ref 1 Energie 3</v>
      </c>
      <c r="D37" s="27" t="s">
        <v>297</v>
      </c>
      <c r="E37" s="407" t="str" cm="1">
        <f t="array" aca="1" ref="E37" ca="1">_xlfn.SWITCH(INDIRECT(_xlfn.CONCAT($AC$2,F37)),"-","-",0,"-",INDIRECT(_xlfn.CONCAT($AC$2,F37)))</f>
        <v>-</v>
      </c>
      <c r="F37" s="318" t="s">
        <v>113</v>
      </c>
      <c r="G37" s="869" t="s">
        <v>6</v>
      </c>
      <c r="H37" s="868" t="s">
        <v>6</v>
      </c>
      <c r="I37" s="867" t="s">
        <v>6</v>
      </c>
      <c r="J37" s="866" t="s">
        <v>6</v>
      </c>
      <c r="K37" s="319" t="str">
        <f t="shared" ca="1" si="0"/>
        <v>$A$81</v>
      </c>
      <c r="L37" s="80" t="str">
        <f t="shared" si="1"/>
        <v>$A$81</v>
      </c>
      <c r="M37" s="289"/>
      <c r="N37" s="137"/>
      <c r="O37" s="137"/>
      <c r="P37" s="258" t="str" cm="1">
        <f t="array" aca="1" ref="P37" ca="1">INDIRECT(_xlfn.CONCAT($AC$2,Q37))</f>
        <v>Ref 1 Co-product 3</v>
      </c>
      <c r="Q37" s="27" t="s">
        <v>668</v>
      </c>
      <c r="R37" s="266" t="str" cm="1">
        <f t="array" aca="1" ref="R37" ca="1">_xlfn.SWITCH(INDIRECT(_xlfn.CONCAT($AC$2,S37)),"-","-",0,"-",INDIRECT(_xlfn.CONCAT($AC$2,S37)))</f>
        <v>-</v>
      </c>
      <c r="S37" s="27" t="s">
        <v>758</v>
      </c>
      <c r="T37" s="893" t="s">
        <v>6</v>
      </c>
      <c r="U37" s="878" t="s">
        <v>6</v>
      </c>
      <c r="V37" s="867" t="s">
        <v>6</v>
      </c>
      <c r="W37" s="866" t="s">
        <v>6</v>
      </c>
      <c r="X37" s="319" t="str">
        <f t="shared" ca="1" si="2"/>
        <v>$A$99</v>
      </c>
      <c r="Y37" s="81" t="str">
        <f t="shared" si="3"/>
        <v>$A$99</v>
      </c>
      <c r="Z37" s="64"/>
    </row>
    <row r="38" spans="3:26">
      <c r="C38" s="258" t="str" cm="1">
        <f t="array" aca="1" ref="C38" ca="1">INDIRECT(_xlfn.CONCAT($AC$2,D38))</f>
        <v>Ref 1 Energie 4</v>
      </c>
      <c r="D38" s="27" t="s">
        <v>299</v>
      </c>
      <c r="E38" s="407" t="str" cm="1">
        <f t="array" aca="1" ref="E38" ca="1">_xlfn.SWITCH(INDIRECT(_xlfn.CONCAT($AC$2,F38)),"-","-",0,"-",INDIRECT(_xlfn.CONCAT($AC$2,F38)))</f>
        <v>-</v>
      </c>
      <c r="F38" s="318" t="s">
        <v>114</v>
      </c>
      <c r="G38" s="869" t="s">
        <v>6</v>
      </c>
      <c r="H38" s="868" t="s">
        <v>6</v>
      </c>
      <c r="I38" s="867" t="s">
        <v>6</v>
      </c>
      <c r="J38" s="866" t="s">
        <v>6</v>
      </c>
      <c r="K38" s="319" t="str">
        <f t="shared" ca="1" si="0"/>
        <v>$A$82</v>
      </c>
      <c r="L38" s="80" t="str">
        <f t="shared" si="1"/>
        <v>$A$82</v>
      </c>
      <c r="M38" s="289"/>
      <c r="N38" s="137"/>
      <c r="O38" s="137"/>
      <c r="P38" s="258" t="str" cm="1">
        <f t="array" aca="1" ref="P38" ca="1">INDIRECT(_xlfn.CONCAT($AC$2,Q38))</f>
        <v>Ref 1 Co-product 4</v>
      </c>
      <c r="Q38" s="27" t="s">
        <v>669</v>
      </c>
      <c r="R38" s="266" t="str" cm="1">
        <f t="array" aca="1" ref="R38" ca="1">_xlfn.SWITCH(INDIRECT(_xlfn.CONCAT($AC$2,S38)),"-","-",0,"-",INDIRECT(_xlfn.CONCAT($AC$2,S38)))</f>
        <v>-</v>
      </c>
      <c r="S38" s="27" t="s">
        <v>759</v>
      </c>
      <c r="T38" s="893" t="s">
        <v>6</v>
      </c>
      <c r="U38" s="878" t="s">
        <v>6</v>
      </c>
      <c r="V38" s="867" t="s">
        <v>6</v>
      </c>
      <c r="W38" s="866" t="s">
        <v>6</v>
      </c>
      <c r="X38" s="319" t="str">
        <f t="shared" ca="1" si="2"/>
        <v>$A$100</v>
      </c>
      <c r="Y38" s="81" t="str">
        <f t="shared" si="3"/>
        <v>$A$100</v>
      </c>
      <c r="Z38" s="64"/>
    </row>
    <row r="39" spans="3:26">
      <c r="C39" s="259" t="str" cm="1">
        <f t="array" aca="1" ref="C39" ca="1">INDIRECT(_xlfn.CONCAT($AC$2,D39))</f>
        <v>Ref 1 Energie 5</v>
      </c>
      <c r="D39" s="260" t="s">
        <v>300</v>
      </c>
      <c r="E39" s="408" t="str" cm="1">
        <f t="array" aca="1" ref="E39" ca="1">_xlfn.SWITCH(INDIRECT(_xlfn.CONCAT($AC$2,F39)),"-","-",0,"-",INDIRECT(_xlfn.CONCAT($AC$2,F39)))</f>
        <v>-</v>
      </c>
      <c r="F39" s="320" t="s">
        <v>117</v>
      </c>
      <c r="G39" s="873" t="s">
        <v>6</v>
      </c>
      <c r="H39" s="872" t="s">
        <v>6</v>
      </c>
      <c r="I39" s="875" t="s">
        <v>6</v>
      </c>
      <c r="J39" s="874" t="s">
        <v>6</v>
      </c>
      <c r="K39" s="321" t="str">
        <f t="shared" ca="1" si="0"/>
        <v>$A$83</v>
      </c>
      <c r="L39" s="80" t="str">
        <f t="shared" si="1"/>
        <v>$A$83</v>
      </c>
      <c r="M39" s="289"/>
      <c r="N39" s="137"/>
      <c r="O39" s="137"/>
      <c r="P39" s="258" t="str" cm="1">
        <f t="array" aca="1" ref="P39" ca="1">INDIRECT(_xlfn.CONCAT($AC$2,Q39))</f>
        <v>Ref 1 Co-product 5</v>
      </c>
      <c r="Q39" s="27" t="s">
        <v>670</v>
      </c>
      <c r="R39" s="266" t="str" cm="1">
        <f t="array" aca="1" ref="R39" ca="1">_xlfn.SWITCH(INDIRECT(_xlfn.CONCAT($AC$2,S39)),"-","-",0,"-",INDIRECT(_xlfn.CONCAT($AC$2,S39)))</f>
        <v>-</v>
      </c>
      <c r="S39" s="27" t="s">
        <v>760</v>
      </c>
      <c r="T39" s="893" t="s">
        <v>6</v>
      </c>
      <c r="U39" s="878" t="s">
        <v>6</v>
      </c>
      <c r="V39" s="867" t="s">
        <v>6</v>
      </c>
      <c r="W39" s="866" t="s">
        <v>6</v>
      </c>
      <c r="X39" s="319" t="str">
        <f t="shared" ca="1" si="2"/>
        <v>$A$101</v>
      </c>
      <c r="Y39" s="80" t="str">
        <f t="shared" si="3"/>
        <v>$A$101</v>
      </c>
      <c r="Z39" s="64"/>
    </row>
    <row r="40" spans="3:26">
      <c r="C40" s="137"/>
      <c r="D40" s="137"/>
      <c r="E40" s="137"/>
      <c r="F40" s="137"/>
      <c r="G40" s="137"/>
      <c r="H40" s="137"/>
      <c r="I40" s="137"/>
      <c r="J40" s="137"/>
      <c r="K40" s="137"/>
      <c r="L40" s="137"/>
      <c r="M40" s="137"/>
      <c r="N40" s="137"/>
      <c r="O40" s="137"/>
      <c r="P40" s="256" t="str" cm="1">
        <f t="array" aca="1" ref="P40" ca="1">INDIRECT(_xlfn.CONCAT($AC$2,Q40))</f>
        <v>Ref 1 Emissie 1</v>
      </c>
      <c r="Q40" s="257" t="s">
        <v>671</v>
      </c>
      <c r="R40" s="265" t="str" cm="1">
        <f t="array" aca="1" ref="R40" ca="1">_xlfn.SWITCH(INDIRECT(_xlfn.CONCAT($AC$2,S40)),"-","-",0,"-",INDIRECT(_xlfn.CONCAT($AC$2,S40)))</f>
        <v>-</v>
      </c>
      <c r="S40" s="257" t="s">
        <v>761</v>
      </c>
      <c r="T40" s="894" t="s">
        <v>6</v>
      </c>
      <c r="U40" s="879" t="s">
        <v>6</v>
      </c>
      <c r="V40" s="863" t="s">
        <v>6</v>
      </c>
      <c r="W40" s="862" t="s">
        <v>6</v>
      </c>
      <c r="X40" s="317" t="str">
        <f t="shared" ca="1" si="2"/>
        <v>$A$102</v>
      </c>
      <c r="Y40" s="80" t="str">
        <f t="shared" si="3"/>
        <v>$A$102</v>
      </c>
      <c r="Z40" s="64"/>
    </row>
    <row r="41" spans="3:26">
      <c r="C41" s="137"/>
      <c r="D41" s="137"/>
      <c r="E41" s="137"/>
      <c r="F41" s="137"/>
      <c r="G41" s="137"/>
      <c r="H41" s="137"/>
      <c r="I41" s="137"/>
      <c r="J41" s="137"/>
      <c r="K41" s="137"/>
      <c r="L41" s="137"/>
      <c r="M41" s="137"/>
      <c r="N41" s="137"/>
      <c r="O41" s="137"/>
      <c r="P41" s="258" t="str" cm="1">
        <f t="array" aca="1" ref="P41" ca="1">INDIRECT(_xlfn.CONCAT($AC$2,Q41))</f>
        <v>Ref 1 Emissie 2</v>
      </c>
      <c r="Q41" s="27" t="s">
        <v>672</v>
      </c>
      <c r="R41" s="266" t="str" cm="1">
        <f t="array" aca="1" ref="R41" ca="1">_xlfn.SWITCH(INDIRECT(_xlfn.CONCAT($AC$2,S41)),"-","-",0,"-",INDIRECT(_xlfn.CONCAT($AC$2,S41)))</f>
        <v>-</v>
      </c>
      <c r="S41" s="27" t="s">
        <v>762</v>
      </c>
      <c r="T41" s="893" t="s">
        <v>6</v>
      </c>
      <c r="U41" s="878" t="s">
        <v>6</v>
      </c>
      <c r="V41" s="867" t="s">
        <v>6</v>
      </c>
      <c r="W41" s="866" t="s">
        <v>6</v>
      </c>
      <c r="X41" s="319" t="str">
        <f t="shared" ca="1" si="2"/>
        <v>$A$103</v>
      </c>
      <c r="Y41" s="80" t="str">
        <f t="shared" si="3"/>
        <v>$A$103</v>
      </c>
      <c r="Z41" s="64"/>
    </row>
    <row r="42" spans="3:26">
      <c r="C42" s="137"/>
      <c r="D42" s="137"/>
      <c r="E42" s="137"/>
      <c r="F42" s="137"/>
      <c r="G42" s="137"/>
      <c r="H42" s="137"/>
      <c r="I42" s="137"/>
      <c r="J42" s="291"/>
      <c r="K42" s="291"/>
      <c r="L42" s="291"/>
      <c r="M42" s="291"/>
      <c r="N42" s="137"/>
      <c r="O42" s="137"/>
      <c r="P42" s="258" t="str" cm="1">
        <f t="array" aca="1" ref="P42" ca="1">INDIRECT(_xlfn.CONCAT($AC$2,Q42))</f>
        <v>Ref 1 Emissie 3</v>
      </c>
      <c r="Q42" s="27" t="s">
        <v>673</v>
      </c>
      <c r="R42" s="266" t="str" cm="1">
        <f t="array" aca="1" ref="R42" ca="1">_xlfn.SWITCH(INDIRECT(_xlfn.CONCAT($AC$2,S42)),"-","-",0,"-",INDIRECT(_xlfn.CONCAT($AC$2,S42)))</f>
        <v>-</v>
      </c>
      <c r="S42" s="27" t="s">
        <v>763</v>
      </c>
      <c r="T42" s="893" t="s">
        <v>6</v>
      </c>
      <c r="U42" s="878" t="s">
        <v>6</v>
      </c>
      <c r="V42" s="867" t="s">
        <v>6</v>
      </c>
      <c r="W42" s="866" t="s">
        <v>6</v>
      </c>
      <c r="X42" s="319" t="str">
        <f t="shared" ca="1" si="2"/>
        <v>$A$104</v>
      </c>
      <c r="Y42" s="80" t="str">
        <f t="shared" si="3"/>
        <v>$A$104</v>
      </c>
      <c r="Z42" s="64"/>
    </row>
    <row r="43" spans="3:26">
      <c r="C43" s="137"/>
      <c r="D43" s="137"/>
      <c r="E43" s="137"/>
      <c r="F43" s="137"/>
      <c r="G43" s="137"/>
      <c r="H43" s="137"/>
      <c r="I43" s="137"/>
      <c r="J43" s="291"/>
      <c r="K43" s="291"/>
      <c r="L43" s="291"/>
      <c r="M43" s="291"/>
      <c r="N43" s="137"/>
      <c r="O43" s="137"/>
      <c r="P43" s="258" t="str" cm="1">
        <f t="array" aca="1" ref="P43" ca="1">INDIRECT(_xlfn.CONCAT($AC$2,Q43))</f>
        <v>Ref 1 Emissie 4</v>
      </c>
      <c r="Q43" s="27" t="s">
        <v>674</v>
      </c>
      <c r="R43" s="266" t="str" cm="1">
        <f t="array" aca="1" ref="R43" ca="1">_xlfn.SWITCH(INDIRECT(_xlfn.CONCAT($AC$2,S43)),"-","-",0,"-",INDIRECT(_xlfn.CONCAT($AC$2,S43)))</f>
        <v>-</v>
      </c>
      <c r="S43" s="27" t="s">
        <v>764</v>
      </c>
      <c r="T43" s="893" t="s">
        <v>6</v>
      </c>
      <c r="U43" s="878" t="s">
        <v>6</v>
      </c>
      <c r="V43" s="867" t="s">
        <v>6</v>
      </c>
      <c r="W43" s="866" t="s">
        <v>6</v>
      </c>
      <c r="X43" s="319" t="str">
        <f t="shared" ca="1" si="2"/>
        <v>$A$105</v>
      </c>
      <c r="Y43" s="80" t="str">
        <f t="shared" si="3"/>
        <v>$A$105</v>
      </c>
      <c r="Z43" s="64"/>
    </row>
    <row r="44" spans="3:26">
      <c r="C44" s="137"/>
      <c r="D44" s="137"/>
      <c r="E44" s="137"/>
      <c r="F44" s="137"/>
      <c r="G44" s="137"/>
      <c r="H44" s="137"/>
      <c r="I44" s="137"/>
      <c r="J44" s="291"/>
      <c r="K44" s="291"/>
      <c r="L44" s="291"/>
      <c r="M44" s="291"/>
      <c r="N44" s="137"/>
      <c r="O44" s="137"/>
      <c r="P44" s="258" t="str" cm="1">
        <f t="array" aca="1" ref="P44" ca="1">INDIRECT(_xlfn.CONCAT($AC$2,Q44))</f>
        <v>Ref 1 Emissie 5</v>
      </c>
      <c r="Q44" s="27" t="s">
        <v>675</v>
      </c>
      <c r="R44" s="266" t="str" cm="1">
        <f t="array" aca="1" ref="R44" ca="1">_xlfn.SWITCH(INDIRECT(_xlfn.CONCAT($AC$2,S44)),"-","-",0,"-",INDIRECT(_xlfn.CONCAT($AC$2,S44)))</f>
        <v>-</v>
      </c>
      <c r="S44" s="27" t="s">
        <v>765</v>
      </c>
      <c r="T44" s="893" t="s">
        <v>6</v>
      </c>
      <c r="U44" s="878" t="s">
        <v>6</v>
      </c>
      <c r="V44" s="867" t="s">
        <v>6</v>
      </c>
      <c r="W44" s="874" t="s">
        <v>6</v>
      </c>
      <c r="X44" s="319" t="str">
        <f t="shared" ca="1" si="2"/>
        <v>$A$106</v>
      </c>
      <c r="Y44" s="80" t="str">
        <f t="shared" si="3"/>
        <v>$A$106</v>
      </c>
      <c r="Z44" s="64"/>
    </row>
    <row r="45" spans="3:26">
      <c r="C45" s="137"/>
      <c r="D45" s="137"/>
      <c r="E45" s="137"/>
      <c r="F45" s="137"/>
      <c r="G45" s="137"/>
      <c r="H45" s="137"/>
      <c r="I45" s="137"/>
      <c r="J45" s="291"/>
      <c r="K45" s="291"/>
      <c r="L45" s="291"/>
      <c r="M45" s="291"/>
      <c r="N45" s="137"/>
      <c r="O45" s="137"/>
      <c r="P45" s="256" t="str" cm="1">
        <f t="array" aca="1" ref="P45" ca="1">INDIRECT(_xlfn.CONCAT($AC$2,Q45))</f>
        <v>Ref 1 Afvalstof 1</v>
      </c>
      <c r="Q45" s="257" t="s">
        <v>960</v>
      </c>
      <c r="R45" s="265" t="str" cm="1">
        <f t="array" aca="1" ref="R45" ca="1">_xlfn.SWITCH(INDIRECT(_xlfn.CONCAT($AC$2,S45)),"-","-",0,"-",INDIRECT(_xlfn.CONCAT($AC$2,S45)))</f>
        <v>-</v>
      </c>
      <c r="S45" s="257" t="s">
        <v>972</v>
      </c>
      <c r="T45" s="894" t="s">
        <v>6</v>
      </c>
      <c r="U45" s="879" t="s">
        <v>6</v>
      </c>
      <c r="V45" s="863" t="s">
        <v>6</v>
      </c>
      <c r="W45" s="862" t="s">
        <v>6</v>
      </c>
      <c r="X45" s="322" t="str">
        <f t="shared" ca="1" si="2"/>
        <v>$A$107</v>
      </c>
      <c r="Y45" s="80" t="str">
        <f t="shared" si="3"/>
        <v>$A$107</v>
      </c>
      <c r="Z45" s="64"/>
    </row>
    <row r="46" spans="3:26">
      <c r="C46" s="137"/>
      <c r="D46" s="137"/>
      <c r="E46" s="137"/>
      <c r="F46" s="137"/>
      <c r="G46" s="137"/>
      <c r="H46" s="137"/>
      <c r="I46" s="137"/>
      <c r="J46" s="291"/>
      <c r="K46" s="291"/>
      <c r="L46" s="291"/>
      <c r="M46" s="291"/>
      <c r="N46" s="137"/>
      <c r="O46" s="137"/>
      <c r="P46" s="258" t="str" cm="1">
        <f t="array" aca="1" ref="P46" ca="1">INDIRECT(_xlfn.CONCAT($AC$2,Q46))</f>
        <v>Ref 1 Afvalstof 2</v>
      </c>
      <c r="Q46" s="27" t="s">
        <v>962</v>
      </c>
      <c r="R46" s="266" t="str" cm="1">
        <f t="array" aca="1" ref="R46" ca="1">_xlfn.SWITCH(INDIRECT(_xlfn.CONCAT($AC$2,S46)),"-","-",0,"-",INDIRECT(_xlfn.CONCAT($AC$2,S46)))</f>
        <v>-</v>
      </c>
      <c r="S46" s="27" t="s">
        <v>973</v>
      </c>
      <c r="T46" s="893" t="s">
        <v>6</v>
      </c>
      <c r="U46" s="878" t="s">
        <v>6</v>
      </c>
      <c r="V46" s="867" t="s">
        <v>6</v>
      </c>
      <c r="W46" s="866" t="s">
        <v>6</v>
      </c>
      <c r="X46" s="323" t="str">
        <f t="shared" ca="1" si="2"/>
        <v>$A$108</v>
      </c>
      <c r="Y46" s="80" t="str">
        <f t="shared" si="3"/>
        <v>$A$108</v>
      </c>
      <c r="Z46" s="64"/>
    </row>
    <row r="47" spans="3:26">
      <c r="C47" s="137"/>
      <c r="D47" s="137"/>
      <c r="E47" s="137"/>
      <c r="F47" s="137"/>
      <c r="G47" s="137"/>
      <c r="H47" s="137"/>
      <c r="I47" s="137"/>
      <c r="J47" s="291"/>
      <c r="K47" s="291"/>
      <c r="L47" s="291"/>
      <c r="M47" s="291"/>
      <c r="N47" s="137"/>
      <c r="O47" s="137"/>
      <c r="P47" s="258" t="str" cm="1">
        <f t="array" aca="1" ref="P47" ca="1">INDIRECT(_xlfn.CONCAT($AC$2,Q47))</f>
        <v>Ref 1 Afvalstof 3</v>
      </c>
      <c r="Q47" s="27" t="s">
        <v>964</v>
      </c>
      <c r="R47" s="266" t="str" cm="1">
        <f t="array" aca="1" ref="R47" ca="1">_xlfn.SWITCH(INDIRECT(_xlfn.CONCAT($AC$2,S47)),"-","-",0,"-",INDIRECT(_xlfn.CONCAT($AC$2,S47)))</f>
        <v>-</v>
      </c>
      <c r="S47" s="27" t="s">
        <v>974</v>
      </c>
      <c r="T47" s="893" t="s">
        <v>6</v>
      </c>
      <c r="U47" s="878" t="s">
        <v>6</v>
      </c>
      <c r="V47" s="867" t="s">
        <v>6</v>
      </c>
      <c r="W47" s="866" t="s">
        <v>6</v>
      </c>
      <c r="X47" s="323" t="str">
        <f t="shared" ca="1" si="2"/>
        <v>$A$109</v>
      </c>
      <c r="Y47" s="80" t="str">
        <f t="shared" si="3"/>
        <v>$A$109</v>
      </c>
      <c r="Z47" s="64"/>
    </row>
    <row r="48" spans="3:26">
      <c r="C48" s="137"/>
      <c r="D48" s="137"/>
      <c r="E48" s="137"/>
      <c r="F48" s="137"/>
      <c r="G48" s="137"/>
      <c r="H48" s="137"/>
      <c r="I48" s="137"/>
      <c r="J48" s="291"/>
      <c r="K48" s="291"/>
      <c r="L48" s="291"/>
      <c r="M48" s="291"/>
      <c r="N48" s="137"/>
      <c r="O48" s="137"/>
      <c r="P48" s="258" t="str" cm="1">
        <f t="array" aca="1" ref="P48" ca="1">INDIRECT(_xlfn.CONCAT($AC$2,Q48))</f>
        <v>Ref 1 Afvalstof 4</v>
      </c>
      <c r="Q48" s="27" t="s">
        <v>966</v>
      </c>
      <c r="R48" s="266" t="str" cm="1">
        <f t="array" aca="1" ref="R48" ca="1">_xlfn.SWITCH(INDIRECT(_xlfn.CONCAT($AC$2,S48)),"-","-",0,"-",INDIRECT(_xlfn.CONCAT($AC$2,S48)))</f>
        <v>-</v>
      </c>
      <c r="S48" s="27" t="s">
        <v>975</v>
      </c>
      <c r="T48" s="893" t="s">
        <v>6</v>
      </c>
      <c r="U48" s="878" t="s">
        <v>6</v>
      </c>
      <c r="V48" s="867" t="s">
        <v>6</v>
      </c>
      <c r="W48" s="866" t="s">
        <v>6</v>
      </c>
      <c r="X48" s="323" t="str">
        <f t="shared" ca="1" si="2"/>
        <v>$A$110</v>
      </c>
      <c r="Y48" s="80" t="str">
        <f t="shared" si="3"/>
        <v>$A$110</v>
      </c>
      <c r="Z48" s="64"/>
    </row>
    <row r="49" spans="3:27">
      <c r="C49" s="137"/>
      <c r="D49" s="137"/>
      <c r="E49" s="137"/>
      <c r="F49" s="137"/>
      <c r="G49" s="137"/>
      <c r="H49" s="137"/>
      <c r="I49" s="137"/>
      <c r="J49" s="291"/>
      <c r="K49" s="291"/>
      <c r="L49" s="291"/>
      <c r="M49" s="291"/>
      <c r="N49" s="137"/>
      <c r="O49" s="137"/>
      <c r="P49" s="259" t="str" cm="1">
        <f t="array" aca="1" ref="P49" ca="1">INDIRECT(_xlfn.CONCAT($AC$2,Q49))</f>
        <v>Ref 1 Afvalstof 5</v>
      </c>
      <c r="Q49" s="260" t="s">
        <v>968</v>
      </c>
      <c r="R49" s="47" t="str" cm="1">
        <f t="array" aca="1" ref="R49" ca="1">_xlfn.SWITCH(INDIRECT(_xlfn.CONCAT($AC$2,S49)),"-","-",0,"-",INDIRECT(_xlfn.CONCAT($AC$2,S49)))</f>
        <v>-</v>
      </c>
      <c r="S49" s="260" t="s">
        <v>976</v>
      </c>
      <c r="T49" s="895" t="s">
        <v>6</v>
      </c>
      <c r="U49" s="880" t="s">
        <v>6</v>
      </c>
      <c r="V49" s="875" t="s">
        <v>6</v>
      </c>
      <c r="W49" s="874" t="s">
        <v>6</v>
      </c>
      <c r="X49" s="324" t="str">
        <f t="shared" ca="1" si="2"/>
        <v>$A$111</v>
      </c>
      <c r="Y49" s="80" t="str">
        <f t="shared" si="3"/>
        <v>$A$111</v>
      </c>
      <c r="Z49" s="64"/>
    </row>
    <row r="50" spans="3:27">
      <c r="C50" s="137"/>
      <c r="D50" s="137"/>
      <c r="E50" s="137"/>
      <c r="F50" s="137"/>
      <c r="G50" s="137"/>
      <c r="H50" s="137"/>
      <c r="I50" s="137"/>
      <c r="J50" s="291"/>
      <c r="K50" s="291"/>
      <c r="L50" s="291"/>
      <c r="M50" s="291"/>
      <c r="N50" s="137"/>
      <c r="O50" s="137"/>
      <c r="P50" s="710" t="str" cm="1">
        <f t="array" aca="1" ref="P50" ca="1">INDIRECT(_xlfn.CONCAT($AC$2,Q50))</f>
        <v>Ref 1 Overige BKG emissies</v>
      </c>
      <c r="Q50" s="627" t="s">
        <v>970</v>
      </c>
      <c r="R50" s="711" t="str" cm="1">
        <f t="array" aca="1" ref="R50" ca="1">_xlfn.SWITCH(INDIRECT(_xlfn.CONCAT($AC$2,S50)),"-","-",0,"-",INDIRECT(_xlfn.CONCAT($AC$2,S50)))</f>
        <v>-</v>
      </c>
      <c r="S50" s="627" t="s">
        <v>977</v>
      </c>
      <c r="T50" s="896" t="s">
        <v>6</v>
      </c>
      <c r="U50" s="899">
        <f>0</f>
        <v>0</v>
      </c>
      <c r="V50" s="897" t="s">
        <v>6</v>
      </c>
      <c r="W50" s="898" t="s">
        <v>6</v>
      </c>
      <c r="X50" s="726" t="str">
        <f t="shared" ca="1" si="2"/>
        <v>$A$112</v>
      </c>
      <c r="Y50" s="80" t="str">
        <f t="shared" si="3"/>
        <v>$A$112</v>
      </c>
      <c r="Z50" s="64"/>
    </row>
    <row r="51" spans="3:27" s="137" customFormat="1">
      <c r="J51" s="291"/>
      <c r="K51" s="291"/>
      <c r="L51" s="291"/>
      <c r="M51" s="291"/>
      <c r="Z51" s="291"/>
      <c r="AA51" s="291"/>
    </row>
    <row r="52" spans="3:27" s="137" customFormat="1">
      <c r="J52" s="291"/>
      <c r="K52" s="291"/>
      <c r="L52" s="291"/>
      <c r="M52" s="291"/>
      <c r="Z52" s="291"/>
      <c r="AA52" s="291"/>
    </row>
    <row r="53" spans="3:27" s="137" customFormat="1">
      <c r="J53" s="291"/>
      <c r="K53" s="291"/>
      <c r="L53" s="291"/>
      <c r="M53" s="291"/>
      <c r="Z53" s="291"/>
      <c r="AA53" s="291"/>
    </row>
    <row r="54" spans="3:27" ht="15.75">
      <c r="C54" s="137"/>
      <c r="D54" s="137"/>
      <c r="E54" s="137"/>
      <c r="F54" s="137"/>
      <c r="G54" s="137"/>
      <c r="H54" s="137"/>
      <c r="I54" s="137"/>
      <c r="J54" s="291"/>
      <c r="K54" s="291"/>
      <c r="L54" s="291"/>
      <c r="M54" s="291"/>
      <c r="N54" s="137"/>
      <c r="O54" s="137"/>
      <c r="P54" s="295" t="s">
        <v>862</v>
      </c>
      <c r="Q54" s="137"/>
      <c r="R54" s="137"/>
      <c r="T54" s="298">
        <f>SUM(T25:T34)</f>
        <v>0</v>
      </c>
      <c r="U54" s="291"/>
      <c r="V54" s="137"/>
      <c r="W54" s="137"/>
      <c r="X54" s="137"/>
      <c r="Z54" s="64"/>
      <c r="AA54" s="64"/>
    </row>
    <row r="55" spans="3:27" ht="15.75">
      <c r="C55" s="295" t="s">
        <v>12</v>
      </c>
      <c r="D55" s="137"/>
      <c r="E55" s="137"/>
      <c r="G55" s="312">
        <f>SUM(G25:G39)</f>
        <v>0</v>
      </c>
      <c r="H55" s="137"/>
      <c r="I55" s="137"/>
      <c r="J55" s="291"/>
      <c r="K55" s="137"/>
      <c r="L55" s="137"/>
      <c r="M55" s="409" t="s">
        <v>13</v>
      </c>
      <c r="N55" s="304" t="str">
        <f>IFERROR((T55-G55)/(G55+T55),"-")</f>
        <v>-</v>
      </c>
      <c r="O55" s="137"/>
      <c r="P55" s="296" t="s">
        <v>12</v>
      </c>
      <c r="Q55" s="137"/>
      <c r="R55" s="137"/>
      <c r="T55" s="299">
        <f>SUM(T25:T50)</f>
        <v>0</v>
      </c>
      <c r="U55" s="137"/>
      <c r="V55" s="137"/>
      <c r="W55" s="137"/>
      <c r="X55" s="137"/>
      <c r="Z55" s="64"/>
      <c r="AA55" s="64"/>
    </row>
    <row r="56" spans="3:27" ht="15.75">
      <c r="C56" s="296" t="s">
        <v>14</v>
      </c>
      <c r="D56" s="137"/>
      <c r="E56" s="137"/>
      <c r="G56" s="137"/>
      <c r="H56" s="300">
        <f>SUM(H25:H39)</f>
        <v>0</v>
      </c>
      <c r="I56" s="137"/>
      <c r="J56" s="291"/>
      <c r="K56" s="137"/>
      <c r="L56" s="137"/>
      <c r="M56" s="156" t="s">
        <v>861</v>
      </c>
      <c r="N56" s="306" t="str">
        <f>IFERROR((U56-H56)/(U56+H56),"-")</f>
        <v>-</v>
      </c>
      <c r="O56" s="137"/>
      <c r="P56" s="296" t="s">
        <v>14</v>
      </c>
      <c r="Q56" s="137"/>
      <c r="R56" s="137"/>
      <c r="T56" s="137"/>
      <c r="U56" s="300">
        <f>SUM(U25:U50)</f>
        <v>0</v>
      </c>
      <c r="V56" s="137"/>
      <c r="W56" s="137"/>
      <c r="X56" s="137"/>
      <c r="Z56" s="65"/>
      <c r="AA56" s="65"/>
    </row>
    <row r="57" spans="3:27" ht="15.75">
      <c r="C57" s="297" t="s">
        <v>109</v>
      </c>
      <c r="D57" s="137"/>
      <c r="E57" s="137"/>
      <c r="G57" s="137"/>
      <c r="H57" s="137"/>
      <c r="I57" s="301">
        <f>SUMPRODUCT(G25:G39,I25:I39)</f>
        <v>0</v>
      </c>
      <c r="J57" s="302">
        <f>SUMPRODUCT(G25:G39,I25:I39,J25:J39)</f>
        <v>0</v>
      </c>
      <c r="K57" s="137"/>
      <c r="L57" s="137"/>
      <c r="M57" s="410" t="s">
        <v>15</v>
      </c>
      <c r="N57" s="308" t="str">
        <f>IFERROR((W57-J57)/(W57+J57),"-")</f>
        <v>-</v>
      </c>
      <c r="O57" s="137"/>
      <c r="P57" s="297" t="s">
        <v>863</v>
      </c>
      <c r="Q57" s="137"/>
      <c r="R57" s="137"/>
      <c r="T57" s="137"/>
      <c r="U57" s="137"/>
      <c r="V57" s="301">
        <f>SUMPRODUCT(T25:T50,V25:V50)</f>
        <v>0</v>
      </c>
      <c r="W57" s="302">
        <f>SUMPRODUCT(T25:T50,V25:V50,W25:W50)</f>
        <v>0</v>
      </c>
      <c r="X57" s="292"/>
      <c r="Z57" s="64"/>
      <c r="AA57" s="64"/>
    </row>
    <row r="58" spans="3:27" s="137" customFormat="1">
      <c r="C58" s="138"/>
      <c r="I58" s="293"/>
      <c r="J58" s="293"/>
      <c r="K58" s="292"/>
      <c r="P58" s="138"/>
      <c r="V58" s="293"/>
      <c r="W58" s="293"/>
      <c r="X58" s="292"/>
      <c r="Z58" s="291"/>
      <c r="AA58" s="291"/>
    </row>
    <row r="59" spans="3:27" s="137" customFormat="1" ht="15.75">
      <c r="J59" s="291"/>
      <c r="K59" s="291"/>
      <c r="L59" s="291"/>
      <c r="M59" s="291"/>
      <c r="P59" s="294"/>
      <c r="Z59" s="291"/>
      <c r="AA59" s="291"/>
    </row>
    <row r="60" spans="3:27" ht="23.25">
      <c r="C60" s="148" t="s">
        <v>414</v>
      </c>
      <c r="D60" s="345"/>
      <c r="E60" s="346"/>
      <c r="F60" s="346"/>
      <c r="G60" s="346"/>
      <c r="H60" s="346"/>
      <c r="I60" s="346"/>
      <c r="J60" s="347"/>
      <c r="K60" s="348"/>
      <c r="L60" s="349"/>
      <c r="M60" s="350"/>
      <c r="N60" s="348"/>
      <c r="O60" s="348"/>
      <c r="P60" s="351"/>
      <c r="Q60" s="252"/>
      <c r="R60" s="348"/>
      <c r="S60" s="252"/>
      <c r="T60" s="348"/>
      <c r="U60" s="348"/>
      <c r="V60" s="348"/>
      <c r="W60" s="348"/>
      <c r="X60" s="352"/>
      <c r="Z60" s="64"/>
      <c r="AA60" s="64"/>
    </row>
    <row r="61" spans="3:27" ht="44.25" customHeight="1">
      <c r="C61" s="343" t="str">
        <f>IFERROR(SUM(T25:T34)/SUM(T25:T39),"-")</f>
        <v>-</v>
      </c>
      <c r="E61" s="997" t="s">
        <v>1156</v>
      </c>
      <c r="F61" s="1012"/>
      <c r="G61" s="1012"/>
      <c r="H61" s="1012"/>
      <c r="I61" s="1012"/>
      <c r="J61" s="1012"/>
      <c r="K61" s="1012"/>
      <c r="L61" s="1012"/>
      <c r="M61" s="1012"/>
      <c r="N61" s="1012"/>
      <c r="O61" s="1012"/>
      <c r="P61" s="1012"/>
      <c r="Q61" s="1012"/>
      <c r="R61" s="1012"/>
      <c r="S61" s="1012"/>
      <c r="T61" s="1012"/>
      <c r="U61" s="1012"/>
      <c r="V61" s="1012"/>
      <c r="W61" s="1012"/>
      <c r="X61" s="1013"/>
      <c r="Z61" s="64"/>
      <c r="AA61" s="64"/>
    </row>
    <row r="62" spans="3:27" s="137" customFormat="1"/>
    <row r="63" spans="3:27" ht="23.25">
      <c r="C63" s="148" t="s">
        <v>247</v>
      </c>
      <c r="D63" s="353"/>
      <c r="E63" s="354"/>
      <c r="F63" s="354"/>
      <c r="G63" s="354"/>
      <c r="H63" s="354"/>
      <c r="I63" s="354"/>
      <c r="J63" s="355"/>
      <c r="K63" s="355"/>
      <c r="L63" s="356"/>
      <c r="M63" s="355"/>
      <c r="N63" s="348"/>
      <c r="O63" s="348"/>
      <c r="P63" s="348"/>
      <c r="Q63" s="252"/>
      <c r="R63" s="348"/>
      <c r="S63" s="252"/>
      <c r="T63" s="348"/>
      <c r="U63" s="348"/>
      <c r="V63" s="348"/>
      <c r="W63" s="348"/>
      <c r="X63" s="352"/>
    </row>
    <row r="64" spans="3:27" ht="35.1" customHeight="1">
      <c r="C64" s="997" t="s">
        <v>1155</v>
      </c>
      <c r="D64" s="1012"/>
      <c r="E64" s="1012"/>
      <c r="F64" s="1012"/>
      <c r="G64" s="1012"/>
      <c r="H64" s="1012"/>
      <c r="I64" s="1012"/>
      <c r="J64" s="1012"/>
      <c r="K64" s="1012"/>
      <c r="L64" s="1012"/>
      <c r="M64" s="1012"/>
      <c r="N64" s="1012"/>
      <c r="O64" s="1012"/>
      <c r="P64" s="1012"/>
      <c r="Q64" s="1012"/>
      <c r="R64" s="1012"/>
      <c r="S64" s="1012"/>
      <c r="T64" s="1012"/>
      <c r="U64" s="1012"/>
      <c r="V64" s="1012"/>
      <c r="W64" s="1012"/>
      <c r="X64" s="1013"/>
      <c r="AA64" s="65"/>
    </row>
    <row r="65" spans="1:29" s="137" customFormat="1">
      <c r="A65" s="138"/>
      <c r="B65" s="138"/>
      <c r="J65" s="291"/>
      <c r="K65" s="291"/>
      <c r="L65" s="291"/>
      <c r="M65" s="291"/>
      <c r="Z65" s="291"/>
      <c r="AA65" s="291"/>
    </row>
    <row r="66" spans="1:29" s="137" customFormat="1" ht="14.45" customHeight="1">
      <c r="A66" s="283"/>
      <c r="B66" s="283"/>
      <c r="C66" s="163"/>
      <c r="D66" s="163"/>
      <c r="E66" s="163"/>
      <c r="F66" s="163"/>
      <c r="G66" s="163"/>
      <c r="H66" s="163"/>
      <c r="I66" s="163"/>
      <c r="J66" s="163"/>
      <c r="K66" s="163"/>
      <c r="L66" s="163"/>
      <c r="M66" s="163"/>
    </row>
    <row r="67" spans="1:29" ht="25.5" customHeight="1">
      <c r="C67" s="148" t="s">
        <v>253</v>
      </c>
      <c r="D67" s="384"/>
      <c r="E67" s="314"/>
      <c r="F67" s="314"/>
      <c r="G67" s="314"/>
      <c r="H67" s="314"/>
      <c r="I67" s="314"/>
      <c r="J67" s="314"/>
      <c r="K67" s="314"/>
      <c r="L67" s="313"/>
      <c r="M67" s="314"/>
      <c r="N67" s="314"/>
      <c r="O67" s="314"/>
      <c r="P67" s="385"/>
      <c r="Q67" s="386"/>
      <c r="R67" s="385"/>
      <c r="S67" s="386"/>
      <c r="T67" s="385"/>
      <c r="U67" s="314"/>
      <c r="V67" s="314"/>
      <c r="W67" s="314"/>
      <c r="X67" s="315"/>
      <c r="Y67" s="63"/>
      <c r="Z67" s="63"/>
      <c r="AA67" s="63"/>
    </row>
    <row r="68" spans="1:29" ht="52.5" customHeight="1">
      <c r="A68" s="66" t="s">
        <v>77</v>
      </c>
      <c r="C68" s="167" t="s">
        <v>246</v>
      </c>
      <c r="D68" s="201"/>
      <c r="E68" s="191" t="s">
        <v>240</v>
      </c>
      <c r="F68" s="200"/>
      <c r="G68" s="168" t="s">
        <v>568</v>
      </c>
      <c r="H68" s="194" t="s">
        <v>567</v>
      </c>
      <c r="I68" s="168" t="s">
        <v>569</v>
      </c>
      <c r="J68" s="194" t="s">
        <v>570</v>
      </c>
      <c r="K68" s="168" t="s">
        <v>16</v>
      </c>
      <c r="L68" s="389"/>
      <c r="M68" s="394" t="s">
        <v>248</v>
      </c>
      <c r="N68" s="348"/>
      <c r="O68" s="168"/>
      <c r="P68" s="169"/>
      <c r="Q68" s="268"/>
      <c r="R68" s="200" t="s">
        <v>571</v>
      </c>
      <c r="S68" s="268"/>
      <c r="T68" s="168"/>
      <c r="U68" s="168"/>
      <c r="V68" s="168"/>
      <c r="W68" s="194" t="s">
        <v>625</v>
      </c>
      <c r="X68" s="169" t="s">
        <v>249</v>
      </c>
      <c r="Z68" s="9"/>
      <c r="AA68" s="9"/>
      <c r="AB68" s="9"/>
      <c r="AC68" s="9"/>
    </row>
    <row r="69" spans="1:29">
      <c r="A69" s="6" t="str">
        <f>ADDRESS(ROW(A69),COLUMN(A69),1,1)</f>
        <v>$A$69</v>
      </c>
      <c r="B69" s="284"/>
      <c r="C69" s="359" t="str">
        <f ca="1">C25</f>
        <v>Ref 1 Grondstof 1</v>
      </c>
      <c r="D69" s="360"/>
      <c r="E69" s="206" t="str">
        <f t="shared" ref="E69:E83" ca="1" si="4">E25</f>
        <v>-</v>
      </c>
      <c r="F69" s="360"/>
      <c r="G69" s="411" t="str">
        <f>G25</f>
        <v>-</v>
      </c>
      <c r="H69" s="412" t="str">
        <f t="shared" ref="H69:J83" si="5">H25</f>
        <v>-</v>
      </c>
      <c r="I69" s="364" t="str">
        <f t="shared" si="5"/>
        <v>-</v>
      </c>
      <c r="J69" s="381" t="str">
        <f t="shared" si="5"/>
        <v>-</v>
      </c>
      <c r="K69" s="885" t="s">
        <v>6</v>
      </c>
      <c r="L69" s="885" t="s">
        <v>6</v>
      </c>
      <c r="M69" s="1103" t="s">
        <v>6</v>
      </c>
      <c r="N69" s="1102"/>
      <c r="O69" s="1102"/>
      <c r="P69" s="1104"/>
      <c r="Q69" s="885" t="s">
        <v>6</v>
      </c>
      <c r="R69" s="1102" t="s">
        <v>6</v>
      </c>
      <c r="S69" s="1102"/>
      <c r="T69" s="1102"/>
      <c r="U69" s="1102"/>
      <c r="V69" s="1102"/>
      <c r="W69" s="886" t="s">
        <v>6</v>
      </c>
      <c r="X69" s="887" t="s">
        <v>6</v>
      </c>
    </row>
    <row r="70" spans="1:29">
      <c r="A70" s="6" t="str">
        <f t="shared" ref="A70:A112" si="6">ADDRESS(ROW(A70),COLUMN(A70),1,1)</f>
        <v>$A$70</v>
      </c>
      <c r="B70" s="284"/>
      <c r="C70" s="365" t="str">
        <f t="shared" ref="C70:C83" ca="1" si="7">C26</f>
        <v>Ref 1 Grondstof 2</v>
      </c>
      <c r="D70" s="6"/>
      <c r="E70" s="207" t="str">
        <f t="shared" ca="1" si="4"/>
        <v>-</v>
      </c>
      <c r="F70" s="6"/>
      <c r="G70" s="1" t="str">
        <f t="shared" ref="G70:G83" si="8">G26</f>
        <v>-</v>
      </c>
      <c r="H70" s="392" t="str">
        <f t="shared" si="5"/>
        <v>-</v>
      </c>
      <c r="I70" s="369" t="str">
        <f t="shared" si="5"/>
        <v>-</v>
      </c>
      <c r="J70" s="382" t="str">
        <f t="shared" si="5"/>
        <v>-</v>
      </c>
      <c r="K70" s="882" t="s">
        <v>6</v>
      </c>
      <c r="L70" s="882" t="s">
        <v>6</v>
      </c>
      <c r="M70" s="1099" t="s">
        <v>6</v>
      </c>
      <c r="N70" s="1100"/>
      <c r="O70" s="1100"/>
      <c r="P70" s="1101"/>
      <c r="Q70" s="882" t="s">
        <v>6</v>
      </c>
      <c r="R70" s="1100" t="s">
        <v>6</v>
      </c>
      <c r="S70" s="1100"/>
      <c r="T70" s="1100"/>
      <c r="U70" s="1100"/>
      <c r="V70" s="1100"/>
      <c r="W70" s="883" t="s">
        <v>6</v>
      </c>
      <c r="X70" s="884" t="s">
        <v>6</v>
      </c>
    </row>
    <row r="71" spans="1:29">
      <c r="A71" s="6" t="str">
        <f t="shared" si="6"/>
        <v>$A$71</v>
      </c>
      <c r="B71" s="284"/>
      <c r="C71" s="365" t="str">
        <f t="shared" ca="1" si="7"/>
        <v>Ref 1 Grondstof 3</v>
      </c>
      <c r="D71" s="6"/>
      <c r="E71" s="207" t="str">
        <f t="shared" ca="1" si="4"/>
        <v>-</v>
      </c>
      <c r="F71" s="6"/>
      <c r="G71" s="1" t="str">
        <f t="shared" si="8"/>
        <v>-</v>
      </c>
      <c r="H71" s="392" t="str">
        <f t="shared" si="5"/>
        <v>-</v>
      </c>
      <c r="I71" s="369" t="str">
        <f t="shared" si="5"/>
        <v>-</v>
      </c>
      <c r="J71" s="382" t="str">
        <f t="shared" si="5"/>
        <v>-</v>
      </c>
      <c r="K71" s="882" t="s">
        <v>6</v>
      </c>
      <c r="L71" s="882" t="s">
        <v>6</v>
      </c>
      <c r="M71" s="1099" t="s">
        <v>6</v>
      </c>
      <c r="N71" s="1100"/>
      <c r="O71" s="1100"/>
      <c r="P71" s="1101"/>
      <c r="Q71" s="882" t="s">
        <v>6</v>
      </c>
      <c r="R71" s="1100" t="s">
        <v>6</v>
      </c>
      <c r="S71" s="1100"/>
      <c r="T71" s="1100"/>
      <c r="U71" s="1100"/>
      <c r="V71" s="1100"/>
      <c r="W71" s="883" t="s">
        <v>6</v>
      </c>
      <c r="X71" s="884" t="s">
        <v>6</v>
      </c>
    </row>
    <row r="72" spans="1:29">
      <c r="A72" s="6" t="str">
        <f t="shared" si="6"/>
        <v>$A$72</v>
      </c>
      <c r="B72" s="284"/>
      <c r="C72" s="365" t="str">
        <f t="shared" ca="1" si="7"/>
        <v>Ref 1 Grondstof 4</v>
      </c>
      <c r="D72" s="6"/>
      <c r="E72" s="207" t="str">
        <f t="shared" ca="1" si="4"/>
        <v>-</v>
      </c>
      <c r="F72" s="6"/>
      <c r="G72" s="1" t="str">
        <f t="shared" si="8"/>
        <v>-</v>
      </c>
      <c r="H72" s="392" t="str">
        <f t="shared" si="5"/>
        <v>-</v>
      </c>
      <c r="I72" s="369" t="str">
        <f t="shared" si="5"/>
        <v>-</v>
      </c>
      <c r="J72" s="382" t="str">
        <f t="shared" si="5"/>
        <v>-</v>
      </c>
      <c r="K72" s="882" t="s">
        <v>6</v>
      </c>
      <c r="L72" s="882" t="s">
        <v>6</v>
      </c>
      <c r="M72" s="1099" t="s">
        <v>6</v>
      </c>
      <c r="N72" s="1100"/>
      <c r="O72" s="1100"/>
      <c r="P72" s="1101"/>
      <c r="Q72" s="882" t="s">
        <v>6</v>
      </c>
      <c r="R72" s="1100" t="s">
        <v>6</v>
      </c>
      <c r="S72" s="1100"/>
      <c r="T72" s="1100"/>
      <c r="U72" s="1100"/>
      <c r="V72" s="1100"/>
      <c r="W72" s="883" t="s">
        <v>6</v>
      </c>
      <c r="X72" s="884" t="s">
        <v>6</v>
      </c>
    </row>
    <row r="73" spans="1:29">
      <c r="A73" s="6" t="str">
        <f t="shared" si="6"/>
        <v>$A$73</v>
      </c>
      <c r="B73" s="284"/>
      <c r="C73" s="365" t="str">
        <f t="shared" ca="1" si="7"/>
        <v>Ref 1 Grondstof 5</v>
      </c>
      <c r="D73" s="6"/>
      <c r="E73" s="207" t="str">
        <f t="shared" ca="1" si="4"/>
        <v>-</v>
      </c>
      <c r="F73" s="6"/>
      <c r="G73" s="1" t="str">
        <f t="shared" si="8"/>
        <v>-</v>
      </c>
      <c r="H73" s="392" t="str">
        <f t="shared" si="5"/>
        <v>-</v>
      </c>
      <c r="I73" s="369" t="str">
        <f t="shared" si="5"/>
        <v>-</v>
      </c>
      <c r="J73" s="382" t="str">
        <f t="shared" si="5"/>
        <v>-</v>
      </c>
      <c r="K73" s="882" t="s">
        <v>6</v>
      </c>
      <c r="L73" s="882" t="s">
        <v>6</v>
      </c>
      <c r="M73" s="1099" t="s">
        <v>6</v>
      </c>
      <c r="N73" s="1100"/>
      <c r="O73" s="1100"/>
      <c r="P73" s="1101"/>
      <c r="Q73" s="882" t="s">
        <v>6</v>
      </c>
      <c r="R73" s="1100" t="s">
        <v>6</v>
      </c>
      <c r="S73" s="1100"/>
      <c r="T73" s="1100"/>
      <c r="U73" s="1100"/>
      <c r="V73" s="1100"/>
      <c r="W73" s="883" t="s">
        <v>6</v>
      </c>
      <c r="X73" s="884" t="s">
        <v>6</v>
      </c>
    </row>
    <row r="74" spans="1:29">
      <c r="A74" s="6" t="str">
        <f t="shared" si="6"/>
        <v>$A$74</v>
      </c>
      <c r="B74" s="284"/>
      <c r="C74" s="365" t="str">
        <f t="shared" ca="1" si="7"/>
        <v>Ref 1 Grondstof 6</v>
      </c>
      <c r="D74" s="6"/>
      <c r="E74" s="207" t="str">
        <f t="shared" ca="1" si="4"/>
        <v>-</v>
      </c>
      <c r="F74" s="6"/>
      <c r="G74" s="1" t="str">
        <f t="shared" si="8"/>
        <v>-</v>
      </c>
      <c r="H74" s="392" t="str">
        <f t="shared" si="5"/>
        <v>-</v>
      </c>
      <c r="I74" s="369" t="str">
        <f t="shared" si="5"/>
        <v>-</v>
      </c>
      <c r="J74" s="382" t="str">
        <f t="shared" si="5"/>
        <v>-</v>
      </c>
      <c r="K74" s="882" t="s">
        <v>6</v>
      </c>
      <c r="L74" s="882" t="s">
        <v>6</v>
      </c>
      <c r="M74" s="1099" t="s">
        <v>6</v>
      </c>
      <c r="N74" s="1100"/>
      <c r="O74" s="1100"/>
      <c r="P74" s="1101"/>
      <c r="Q74" s="882" t="s">
        <v>6</v>
      </c>
      <c r="R74" s="1100" t="s">
        <v>6</v>
      </c>
      <c r="S74" s="1100"/>
      <c r="T74" s="1100"/>
      <c r="U74" s="1100"/>
      <c r="V74" s="1100"/>
      <c r="W74" s="883" t="s">
        <v>6</v>
      </c>
      <c r="X74" s="884" t="s">
        <v>6</v>
      </c>
    </row>
    <row r="75" spans="1:29">
      <c r="A75" s="6" t="str">
        <f t="shared" si="6"/>
        <v>$A$75</v>
      </c>
      <c r="B75" s="284"/>
      <c r="C75" s="365" t="str">
        <f t="shared" ca="1" si="7"/>
        <v>Ref 1 Grondstof 7</v>
      </c>
      <c r="D75" s="6"/>
      <c r="E75" s="207" t="str">
        <f t="shared" ca="1" si="4"/>
        <v>-</v>
      </c>
      <c r="F75" s="6"/>
      <c r="G75" s="1" t="str">
        <f t="shared" si="8"/>
        <v>-</v>
      </c>
      <c r="H75" s="392" t="str">
        <f t="shared" si="5"/>
        <v>-</v>
      </c>
      <c r="I75" s="369" t="str">
        <f t="shared" si="5"/>
        <v>-</v>
      </c>
      <c r="J75" s="382" t="str">
        <f t="shared" si="5"/>
        <v>-</v>
      </c>
      <c r="K75" s="882" t="s">
        <v>6</v>
      </c>
      <c r="L75" s="882" t="s">
        <v>6</v>
      </c>
      <c r="M75" s="1099" t="s">
        <v>6</v>
      </c>
      <c r="N75" s="1100"/>
      <c r="O75" s="1100"/>
      <c r="P75" s="1101"/>
      <c r="Q75" s="882" t="s">
        <v>6</v>
      </c>
      <c r="R75" s="1100" t="s">
        <v>6</v>
      </c>
      <c r="S75" s="1100"/>
      <c r="T75" s="1100"/>
      <c r="U75" s="1100"/>
      <c r="V75" s="1100"/>
      <c r="W75" s="883" t="s">
        <v>6</v>
      </c>
      <c r="X75" s="884" t="s">
        <v>6</v>
      </c>
    </row>
    <row r="76" spans="1:29">
      <c r="A76" s="6" t="str">
        <f t="shared" si="6"/>
        <v>$A$76</v>
      </c>
      <c r="B76" s="284"/>
      <c r="C76" s="365" t="str">
        <f t="shared" ca="1" si="7"/>
        <v>Ref 1 Grondstof 8</v>
      </c>
      <c r="D76" s="6"/>
      <c r="E76" s="207" t="str">
        <f t="shared" ca="1" si="4"/>
        <v>-</v>
      </c>
      <c r="F76" s="6"/>
      <c r="G76" s="1" t="str">
        <f t="shared" si="8"/>
        <v>-</v>
      </c>
      <c r="H76" s="392" t="str">
        <f t="shared" si="5"/>
        <v>-</v>
      </c>
      <c r="I76" s="369" t="str">
        <f t="shared" si="5"/>
        <v>-</v>
      </c>
      <c r="J76" s="382" t="str">
        <f t="shared" si="5"/>
        <v>-</v>
      </c>
      <c r="K76" s="882" t="s">
        <v>6</v>
      </c>
      <c r="L76" s="882" t="s">
        <v>6</v>
      </c>
      <c r="M76" s="1099" t="s">
        <v>6</v>
      </c>
      <c r="N76" s="1100"/>
      <c r="O76" s="1100"/>
      <c r="P76" s="1101"/>
      <c r="Q76" s="882" t="s">
        <v>6</v>
      </c>
      <c r="R76" s="1100" t="s">
        <v>6</v>
      </c>
      <c r="S76" s="1100"/>
      <c r="T76" s="1100"/>
      <c r="U76" s="1100"/>
      <c r="V76" s="1100"/>
      <c r="W76" s="883" t="s">
        <v>6</v>
      </c>
      <c r="X76" s="884" t="s">
        <v>6</v>
      </c>
    </row>
    <row r="77" spans="1:29">
      <c r="A77" s="6" t="str">
        <f t="shared" si="6"/>
        <v>$A$77</v>
      </c>
      <c r="B77" s="284"/>
      <c r="C77" s="365" t="str">
        <f t="shared" ca="1" si="7"/>
        <v>Ref 1 Grondstof 9</v>
      </c>
      <c r="D77" s="6"/>
      <c r="E77" s="207" t="str">
        <f t="shared" ca="1" si="4"/>
        <v>-</v>
      </c>
      <c r="F77" s="6"/>
      <c r="G77" s="1" t="str">
        <f t="shared" si="8"/>
        <v>-</v>
      </c>
      <c r="H77" s="392" t="str">
        <f t="shared" si="5"/>
        <v>-</v>
      </c>
      <c r="I77" s="369" t="str">
        <f t="shared" si="5"/>
        <v>-</v>
      </c>
      <c r="J77" s="382" t="str">
        <f t="shared" si="5"/>
        <v>-</v>
      </c>
      <c r="K77" s="882" t="s">
        <v>6</v>
      </c>
      <c r="L77" s="882" t="s">
        <v>6</v>
      </c>
      <c r="M77" s="1099" t="s">
        <v>6</v>
      </c>
      <c r="N77" s="1100"/>
      <c r="O77" s="1100"/>
      <c r="P77" s="1101"/>
      <c r="Q77" s="882" t="s">
        <v>6</v>
      </c>
      <c r="R77" s="1100" t="s">
        <v>6</v>
      </c>
      <c r="S77" s="1100"/>
      <c r="T77" s="1100"/>
      <c r="U77" s="1100"/>
      <c r="V77" s="1100"/>
      <c r="W77" s="883" t="s">
        <v>6</v>
      </c>
      <c r="X77" s="884" t="s">
        <v>6</v>
      </c>
    </row>
    <row r="78" spans="1:29">
      <c r="A78" s="6" t="str">
        <f t="shared" si="6"/>
        <v>$A$78</v>
      </c>
      <c r="B78" s="284"/>
      <c r="C78" s="365" t="str">
        <f t="shared" ca="1" si="7"/>
        <v>Ref 1 Grondstof 10</v>
      </c>
      <c r="D78" s="6"/>
      <c r="E78" s="207" t="str">
        <f t="shared" ca="1" si="4"/>
        <v>-</v>
      </c>
      <c r="F78" s="6"/>
      <c r="G78" s="1" t="str">
        <f t="shared" si="8"/>
        <v>-</v>
      </c>
      <c r="H78" s="392" t="str">
        <f t="shared" si="5"/>
        <v>-</v>
      </c>
      <c r="I78" s="369" t="str">
        <f t="shared" si="5"/>
        <v>-</v>
      </c>
      <c r="J78" s="382" t="str">
        <f t="shared" si="5"/>
        <v>-</v>
      </c>
      <c r="K78" s="882" t="s">
        <v>6</v>
      </c>
      <c r="L78" s="882" t="s">
        <v>6</v>
      </c>
      <c r="M78" s="1099" t="s">
        <v>6</v>
      </c>
      <c r="N78" s="1100"/>
      <c r="O78" s="1100"/>
      <c r="P78" s="1101"/>
      <c r="Q78" s="882" t="s">
        <v>6</v>
      </c>
      <c r="R78" s="1100" t="s">
        <v>6</v>
      </c>
      <c r="S78" s="1100"/>
      <c r="T78" s="1100"/>
      <c r="U78" s="1100"/>
      <c r="V78" s="1100"/>
      <c r="W78" s="883" t="s">
        <v>6</v>
      </c>
      <c r="X78" s="884" t="s">
        <v>6</v>
      </c>
    </row>
    <row r="79" spans="1:29">
      <c r="A79" s="6" t="str">
        <f t="shared" si="6"/>
        <v>$A$79</v>
      </c>
      <c r="B79" s="284"/>
      <c r="C79" s="359" t="str">
        <f t="shared" ca="1" si="7"/>
        <v>Ref 1 Energie 1</v>
      </c>
      <c r="D79" s="360"/>
      <c r="E79" s="206" t="str">
        <f t="shared" ca="1" si="4"/>
        <v>-</v>
      </c>
      <c r="F79" s="360"/>
      <c r="G79" s="411" t="str">
        <f t="shared" si="8"/>
        <v>-</v>
      </c>
      <c r="H79" s="412" t="str">
        <f t="shared" si="5"/>
        <v>-</v>
      </c>
      <c r="I79" s="364" t="str">
        <f t="shared" si="5"/>
        <v>-</v>
      </c>
      <c r="J79" s="381" t="str">
        <f t="shared" si="5"/>
        <v>-</v>
      </c>
      <c r="K79" s="885" t="s">
        <v>6</v>
      </c>
      <c r="L79" s="885" t="s">
        <v>6</v>
      </c>
      <c r="M79" s="1103" t="s">
        <v>6</v>
      </c>
      <c r="N79" s="1102"/>
      <c r="O79" s="1102"/>
      <c r="P79" s="1104"/>
      <c r="Q79" s="885" t="s">
        <v>6</v>
      </c>
      <c r="R79" s="1102" t="s">
        <v>6</v>
      </c>
      <c r="S79" s="1102"/>
      <c r="T79" s="1102"/>
      <c r="U79" s="1102"/>
      <c r="V79" s="1102"/>
      <c r="W79" s="886" t="s">
        <v>6</v>
      </c>
      <c r="X79" s="887" t="s">
        <v>6</v>
      </c>
    </row>
    <row r="80" spans="1:29">
      <c r="A80" s="6" t="str">
        <f t="shared" si="6"/>
        <v>$A$80</v>
      </c>
      <c r="B80" s="284"/>
      <c r="C80" s="365" t="str">
        <f t="shared" ca="1" si="7"/>
        <v>Ref 1 Energie 2</v>
      </c>
      <c r="D80" s="6"/>
      <c r="E80" s="207" t="str">
        <f t="shared" ca="1" si="4"/>
        <v>-</v>
      </c>
      <c r="F80" s="6"/>
      <c r="G80" s="1" t="str">
        <f t="shared" si="8"/>
        <v>-</v>
      </c>
      <c r="H80" s="392" t="str">
        <f t="shared" si="5"/>
        <v>-</v>
      </c>
      <c r="I80" s="369" t="str">
        <f t="shared" si="5"/>
        <v>-</v>
      </c>
      <c r="J80" s="382" t="str">
        <f t="shared" si="5"/>
        <v>-</v>
      </c>
      <c r="K80" s="882" t="s">
        <v>6</v>
      </c>
      <c r="L80" s="882" t="s">
        <v>6</v>
      </c>
      <c r="M80" s="1099" t="s">
        <v>6</v>
      </c>
      <c r="N80" s="1100"/>
      <c r="O80" s="1100"/>
      <c r="P80" s="1101"/>
      <c r="Q80" s="882" t="s">
        <v>6</v>
      </c>
      <c r="R80" s="1100" t="s">
        <v>6</v>
      </c>
      <c r="S80" s="1100"/>
      <c r="T80" s="1100"/>
      <c r="U80" s="1100"/>
      <c r="V80" s="1100"/>
      <c r="W80" s="883" t="s">
        <v>6</v>
      </c>
      <c r="X80" s="884" t="s">
        <v>6</v>
      </c>
    </row>
    <row r="81" spans="1:27">
      <c r="A81" s="6" t="str">
        <f t="shared" si="6"/>
        <v>$A$81</v>
      </c>
      <c r="B81" s="284"/>
      <c r="C81" s="365" t="str">
        <f t="shared" ca="1" si="7"/>
        <v>Ref 1 Energie 3</v>
      </c>
      <c r="D81" s="6"/>
      <c r="E81" s="207" t="str">
        <f t="shared" ca="1" si="4"/>
        <v>-</v>
      </c>
      <c r="F81" s="6"/>
      <c r="G81" s="1" t="str">
        <f t="shared" si="8"/>
        <v>-</v>
      </c>
      <c r="H81" s="392" t="str">
        <f t="shared" si="5"/>
        <v>-</v>
      </c>
      <c r="I81" s="369" t="str">
        <f t="shared" si="5"/>
        <v>-</v>
      </c>
      <c r="J81" s="382" t="str">
        <f t="shared" si="5"/>
        <v>-</v>
      </c>
      <c r="K81" s="882" t="s">
        <v>6</v>
      </c>
      <c r="L81" s="882" t="s">
        <v>6</v>
      </c>
      <c r="M81" s="1099" t="s">
        <v>6</v>
      </c>
      <c r="N81" s="1100"/>
      <c r="O81" s="1100"/>
      <c r="P81" s="1101"/>
      <c r="Q81" s="882" t="s">
        <v>6</v>
      </c>
      <c r="R81" s="1100" t="s">
        <v>6</v>
      </c>
      <c r="S81" s="1100"/>
      <c r="T81" s="1100"/>
      <c r="U81" s="1100"/>
      <c r="V81" s="1100"/>
      <c r="W81" s="883" t="s">
        <v>6</v>
      </c>
      <c r="X81" s="884" t="s">
        <v>6</v>
      </c>
    </row>
    <row r="82" spans="1:27">
      <c r="A82" s="6" t="str">
        <f t="shared" si="6"/>
        <v>$A$82</v>
      </c>
      <c r="B82" s="284"/>
      <c r="C82" s="365" t="str">
        <f t="shared" ca="1" si="7"/>
        <v>Ref 1 Energie 4</v>
      </c>
      <c r="D82" s="6"/>
      <c r="E82" s="207" t="str">
        <f t="shared" ca="1" si="4"/>
        <v>-</v>
      </c>
      <c r="F82" s="6"/>
      <c r="G82" s="1" t="str">
        <f t="shared" si="8"/>
        <v>-</v>
      </c>
      <c r="H82" s="392" t="str">
        <f t="shared" si="5"/>
        <v>-</v>
      </c>
      <c r="I82" s="369" t="str">
        <f t="shared" si="5"/>
        <v>-</v>
      </c>
      <c r="J82" s="382" t="str">
        <f t="shared" si="5"/>
        <v>-</v>
      </c>
      <c r="K82" s="882" t="s">
        <v>6</v>
      </c>
      <c r="L82" s="882" t="s">
        <v>6</v>
      </c>
      <c r="M82" s="1099" t="s">
        <v>6</v>
      </c>
      <c r="N82" s="1100"/>
      <c r="O82" s="1100"/>
      <c r="P82" s="1101"/>
      <c r="Q82" s="882" t="s">
        <v>6</v>
      </c>
      <c r="R82" s="1100" t="s">
        <v>6</v>
      </c>
      <c r="S82" s="1100"/>
      <c r="T82" s="1100"/>
      <c r="U82" s="1100"/>
      <c r="V82" s="1100"/>
      <c r="W82" s="883" t="s">
        <v>6</v>
      </c>
      <c r="X82" s="884" t="s">
        <v>6</v>
      </c>
    </row>
    <row r="83" spans="1:27">
      <c r="A83" s="6" t="str">
        <f t="shared" si="6"/>
        <v>$A$83</v>
      </c>
      <c r="B83" s="284"/>
      <c r="C83" s="370" t="str">
        <f t="shared" ca="1" si="7"/>
        <v>Ref 1 Energie 5</v>
      </c>
      <c r="D83" s="124"/>
      <c r="E83" s="391" t="str">
        <f t="shared" ca="1" si="4"/>
        <v>-</v>
      </c>
      <c r="F83" s="124"/>
      <c r="G83" s="388" t="str">
        <f t="shared" si="8"/>
        <v>-</v>
      </c>
      <c r="H83" s="393" t="str">
        <f t="shared" si="5"/>
        <v>-</v>
      </c>
      <c r="I83" s="374" t="str">
        <f t="shared" si="5"/>
        <v>-</v>
      </c>
      <c r="J83" s="383" t="str">
        <f t="shared" si="5"/>
        <v>-</v>
      </c>
      <c r="K83" s="888" t="s">
        <v>6</v>
      </c>
      <c r="L83" s="888" t="s">
        <v>6</v>
      </c>
      <c r="M83" s="1106" t="s">
        <v>6</v>
      </c>
      <c r="N83" s="1105"/>
      <c r="O83" s="1105"/>
      <c r="P83" s="1107"/>
      <c r="Q83" s="888" t="s">
        <v>6</v>
      </c>
      <c r="R83" s="1105" t="s">
        <v>6</v>
      </c>
      <c r="S83" s="1105"/>
      <c r="T83" s="1105"/>
      <c r="U83" s="1105"/>
      <c r="V83" s="1105"/>
      <c r="W83" s="889" t="s">
        <v>6</v>
      </c>
      <c r="X83" s="890" t="s">
        <v>6</v>
      </c>
    </row>
    <row r="84" spans="1:27" s="137" customFormat="1">
      <c r="A84" s="284"/>
      <c r="B84" s="284"/>
      <c r="C84" s="284"/>
      <c r="D84" s="284"/>
      <c r="E84" s="284"/>
      <c r="F84" s="284"/>
      <c r="G84" s="284"/>
      <c r="H84" s="284"/>
      <c r="I84" s="284"/>
      <c r="J84" s="284"/>
      <c r="K84" s="284"/>
      <c r="L84" s="134"/>
      <c r="M84" s="134"/>
      <c r="N84" s="134"/>
      <c r="O84" s="134"/>
      <c r="P84" s="134"/>
      <c r="Q84" s="134"/>
      <c r="R84" s="134"/>
      <c r="S84" s="134"/>
      <c r="T84" s="134"/>
      <c r="U84" s="134"/>
      <c r="V84" s="134"/>
    </row>
    <row r="85" spans="1:27" ht="23.25">
      <c r="A85" s="6"/>
      <c r="B85" s="284"/>
      <c r="C85" s="148" t="s">
        <v>252</v>
      </c>
      <c r="D85" s="313"/>
      <c r="E85" s="314"/>
      <c r="F85" s="314"/>
      <c r="G85" s="314"/>
      <c r="H85" s="314"/>
      <c r="I85" s="314"/>
      <c r="J85" s="314"/>
      <c r="K85" s="314"/>
      <c r="L85" s="313"/>
      <c r="M85" s="314"/>
      <c r="N85" s="314"/>
      <c r="O85" s="314"/>
      <c r="P85" s="314"/>
      <c r="Q85" s="313"/>
      <c r="R85" s="314"/>
      <c r="S85" s="313"/>
      <c r="T85" s="314"/>
      <c r="U85" s="314"/>
      <c r="V85" s="314"/>
      <c r="W85" s="314"/>
      <c r="X85" s="315"/>
      <c r="Z85" s="63"/>
      <c r="AA85" s="63"/>
    </row>
    <row r="86" spans="1:27" ht="47.25">
      <c r="A86" s="6"/>
      <c r="B86" s="284"/>
      <c r="C86" s="167" t="s">
        <v>238</v>
      </c>
      <c r="D86" s="201"/>
      <c r="E86" s="191" t="s">
        <v>237</v>
      </c>
      <c r="F86" s="200"/>
      <c r="G86" s="168" t="s">
        <v>568</v>
      </c>
      <c r="H86" s="194" t="s">
        <v>567</v>
      </c>
      <c r="I86" s="168" t="s">
        <v>569</v>
      </c>
      <c r="J86" s="194" t="s">
        <v>570</v>
      </c>
      <c r="K86" s="168" t="s">
        <v>16</v>
      </c>
      <c r="L86" s="201"/>
      <c r="M86" s="167" t="s">
        <v>248</v>
      </c>
      <c r="N86" s="348"/>
      <c r="O86" s="168"/>
      <c r="P86" s="169"/>
      <c r="Q86" s="268"/>
      <c r="R86" s="200" t="s">
        <v>571</v>
      </c>
      <c r="S86" s="268"/>
      <c r="T86" s="168"/>
      <c r="U86" s="168"/>
      <c r="V86" s="168"/>
      <c r="W86" s="194" t="s">
        <v>625</v>
      </c>
      <c r="X86" s="169" t="s">
        <v>249</v>
      </c>
      <c r="Z86" s="63"/>
      <c r="AA86" s="63"/>
    </row>
    <row r="87" spans="1:27" ht="14.45" customHeight="1">
      <c r="A87" s="6" t="str">
        <f t="shared" si="6"/>
        <v>$A$87</v>
      </c>
      <c r="B87" s="284"/>
      <c r="C87" s="359" t="str">
        <f t="shared" ref="C87:C105" ca="1" si="9">P25</f>
        <v>Ref 1 product 1</v>
      </c>
      <c r="D87" s="360"/>
      <c r="E87" s="413" t="str">
        <f t="shared" ref="E87:E106" ca="1" si="10">R25</f>
        <v>-</v>
      </c>
      <c r="F87" s="362"/>
      <c r="G87" s="363" t="str">
        <f t="shared" ref="G87:J103" si="11">T25</f>
        <v>-</v>
      </c>
      <c r="H87" s="378" t="str">
        <f t="shared" si="11"/>
        <v>-</v>
      </c>
      <c r="I87" s="364" t="str">
        <f t="shared" si="11"/>
        <v>-</v>
      </c>
      <c r="J87" s="381" t="str">
        <f t="shared" si="11"/>
        <v>-</v>
      </c>
      <c r="K87" s="885" t="s">
        <v>6</v>
      </c>
      <c r="L87" s="885" t="s">
        <v>6</v>
      </c>
      <c r="M87" s="1103" t="s">
        <v>6</v>
      </c>
      <c r="N87" s="1102"/>
      <c r="O87" s="1102"/>
      <c r="P87" s="1104"/>
      <c r="Q87" s="885" t="s">
        <v>6</v>
      </c>
      <c r="R87" s="1102" t="s">
        <v>6</v>
      </c>
      <c r="S87" s="1102"/>
      <c r="T87" s="1102"/>
      <c r="U87" s="1102"/>
      <c r="V87" s="1102"/>
      <c r="W87" s="886" t="s">
        <v>6</v>
      </c>
      <c r="X87" s="887" t="s">
        <v>6</v>
      </c>
    </row>
    <row r="88" spans="1:27">
      <c r="A88" s="6" t="str">
        <f t="shared" si="6"/>
        <v>$A$88</v>
      </c>
      <c r="B88" s="284"/>
      <c r="C88" s="365" t="str">
        <f t="shared" ca="1" si="9"/>
        <v>Ref 1 product 2</v>
      </c>
      <c r="D88" s="6"/>
      <c r="E88" s="414" t="str">
        <f t="shared" ca="1" si="10"/>
        <v>-</v>
      </c>
      <c r="F88" s="367"/>
      <c r="G88" s="368" t="str">
        <f t="shared" si="11"/>
        <v>-</v>
      </c>
      <c r="H88" s="379" t="str">
        <f t="shared" si="11"/>
        <v>-</v>
      </c>
      <c r="I88" s="369" t="str">
        <f t="shared" si="11"/>
        <v>-</v>
      </c>
      <c r="J88" s="382" t="str">
        <f t="shared" si="11"/>
        <v>-</v>
      </c>
      <c r="K88" s="882" t="s">
        <v>6</v>
      </c>
      <c r="L88" s="882" t="s">
        <v>6</v>
      </c>
      <c r="M88" s="1099" t="s">
        <v>6</v>
      </c>
      <c r="N88" s="1100"/>
      <c r="O88" s="1100"/>
      <c r="P88" s="1101"/>
      <c r="Q88" s="882" t="s">
        <v>6</v>
      </c>
      <c r="R88" s="1100" t="s">
        <v>6</v>
      </c>
      <c r="S88" s="1100"/>
      <c r="T88" s="1100"/>
      <c r="U88" s="1100"/>
      <c r="V88" s="1100"/>
      <c r="W88" s="883" t="s">
        <v>6</v>
      </c>
      <c r="X88" s="884" t="s">
        <v>6</v>
      </c>
    </row>
    <row r="89" spans="1:27">
      <c r="A89" s="6" t="str">
        <f t="shared" si="6"/>
        <v>$A$89</v>
      </c>
      <c r="B89" s="284"/>
      <c r="C89" s="365" t="str">
        <f t="shared" ca="1" si="9"/>
        <v>Ref 1 product 3</v>
      </c>
      <c r="D89" s="6"/>
      <c r="E89" s="414" t="str">
        <f t="shared" ca="1" si="10"/>
        <v>-</v>
      </c>
      <c r="F89" s="367"/>
      <c r="G89" s="368" t="str">
        <f t="shared" si="11"/>
        <v>-</v>
      </c>
      <c r="H89" s="379" t="str">
        <f t="shared" si="11"/>
        <v>-</v>
      </c>
      <c r="I89" s="369" t="str">
        <f t="shared" si="11"/>
        <v>-</v>
      </c>
      <c r="J89" s="382" t="str">
        <f t="shared" si="11"/>
        <v>-</v>
      </c>
      <c r="K89" s="882" t="s">
        <v>6</v>
      </c>
      <c r="L89" s="882" t="s">
        <v>6</v>
      </c>
      <c r="M89" s="1099" t="s">
        <v>6</v>
      </c>
      <c r="N89" s="1100"/>
      <c r="O89" s="1100"/>
      <c r="P89" s="1101"/>
      <c r="Q89" s="882" t="s">
        <v>6</v>
      </c>
      <c r="R89" s="1100" t="s">
        <v>6</v>
      </c>
      <c r="S89" s="1100"/>
      <c r="T89" s="1100"/>
      <c r="U89" s="1100"/>
      <c r="V89" s="1100"/>
      <c r="W89" s="883" t="s">
        <v>6</v>
      </c>
      <c r="X89" s="884" t="s">
        <v>6</v>
      </c>
    </row>
    <row r="90" spans="1:27">
      <c r="A90" s="6" t="str">
        <f t="shared" si="6"/>
        <v>$A$90</v>
      </c>
      <c r="B90" s="284"/>
      <c r="C90" s="365" t="str">
        <f t="shared" ca="1" si="9"/>
        <v>Ref 1 product 4</v>
      </c>
      <c r="D90" s="6"/>
      <c r="E90" s="414" t="str">
        <f t="shared" ca="1" si="10"/>
        <v>-</v>
      </c>
      <c r="F90" s="367"/>
      <c r="G90" s="368" t="str">
        <f t="shared" si="11"/>
        <v>-</v>
      </c>
      <c r="H90" s="379" t="str">
        <f t="shared" si="11"/>
        <v>-</v>
      </c>
      <c r="I90" s="369" t="str">
        <f t="shared" si="11"/>
        <v>-</v>
      </c>
      <c r="J90" s="382" t="str">
        <f t="shared" si="11"/>
        <v>-</v>
      </c>
      <c r="K90" s="882" t="s">
        <v>6</v>
      </c>
      <c r="L90" s="882" t="s">
        <v>6</v>
      </c>
      <c r="M90" s="1099" t="s">
        <v>6</v>
      </c>
      <c r="N90" s="1100"/>
      <c r="O90" s="1100"/>
      <c r="P90" s="1101"/>
      <c r="Q90" s="882" t="s">
        <v>6</v>
      </c>
      <c r="R90" s="1100" t="s">
        <v>6</v>
      </c>
      <c r="S90" s="1100"/>
      <c r="T90" s="1100"/>
      <c r="U90" s="1100"/>
      <c r="V90" s="1100"/>
      <c r="W90" s="883" t="s">
        <v>6</v>
      </c>
      <c r="X90" s="884" t="s">
        <v>6</v>
      </c>
    </row>
    <row r="91" spans="1:27">
      <c r="A91" s="6" t="str">
        <f t="shared" si="6"/>
        <v>$A$91</v>
      </c>
      <c r="B91" s="284"/>
      <c r="C91" s="365" t="str">
        <f t="shared" ca="1" si="9"/>
        <v>Ref 1 product 5</v>
      </c>
      <c r="D91" s="6"/>
      <c r="E91" s="414" t="str">
        <f t="shared" ca="1" si="10"/>
        <v>-</v>
      </c>
      <c r="F91" s="367"/>
      <c r="G91" s="368" t="str">
        <f t="shared" si="11"/>
        <v>-</v>
      </c>
      <c r="H91" s="379" t="str">
        <f t="shared" si="11"/>
        <v>-</v>
      </c>
      <c r="I91" s="369" t="str">
        <f t="shared" si="11"/>
        <v>-</v>
      </c>
      <c r="J91" s="382" t="str">
        <f t="shared" si="11"/>
        <v>-</v>
      </c>
      <c r="K91" s="882" t="s">
        <v>6</v>
      </c>
      <c r="L91" s="882" t="s">
        <v>6</v>
      </c>
      <c r="M91" s="1099" t="s">
        <v>6</v>
      </c>
      <c r="N91" s="1100"/>
      <c r="O91" s="1100"/>
      <c r="P91" s="1101"/>
      <c r="Q91" s="882" t="s">
        <v>6</v>
      </c>
      <c r="R91" s="1100" t="s">
        <v>6</v>
      </c>
      <c r="S91" s="1100"/>
      <c r="T91" s="1100"/>
      <c r="U91" s="1100"/>
      <c r="V91" s="1100"/>
      <c r="W91" s="883" t="s">
        <v>6</v>
      </c>
      <c r="X91" s="884" t="s">
        <v>6</v>
      </c>
    </row>
    <row r="92" spans="1:27">
      <c r="A92" s="6" t="str">
        <f t="shared" si="6"/>
        <v>$A$92</v>
      </c>
      <c r="B92" s="284"/>
      <c r="C92" s="365" t="str">
        <f t="shared" ca="1" si="9"/>
        <v>Ref 1 product 6</v>
      </c>
      <c r="D92" s="6"/>
      <c r="E92" s="414" t="str">
        <f t="shared" ca="1" si="10"/>
        <v>-</v>
      </c>
      <c r="F92" s="367"/>
      <c r="G92" s="368" t="str">
        <f t="shared" si="11"/>
        <v>-</v>
      </c>
      <c r="H92" s="379" t="str">
        <f t="shared" si="11"/>
        <v>-</v>
      </c>
      <c r="I92" s="369" t="str">
        <f t="shared" si="11"/>
        <v>-</v>
      </c>
      <c r="J92" s="382" t="str">
        <f t="shared" si="11"/>
        <v>-</v>
      </c>
      <c r="K92" s="882" t="s">
        <v>6</v>
      </c>
      <c r="L92" s="882" t="s">
        <v>6</v>
      </c>
      <c r="M92" s="1099" t="s">
        <v>6</v>
      </c>
      <c r="N92" s="1100"/>
      <c r="O92" s="1100"/>
      <c r="P92" s="1101"/>
      <c r="Q92" s="882" t="s">
        <v>6</v>
      </c>
      <c r="R92" s="1100" t="s">
        <v>6</v>
      </c>
      <c r="S92" s="1100"/>
      <c r="T92" s="1100"/>
      <c r="U92" s="1100"/>
      <c r="V92" s="1100"/>
      <c r="W92" s="883" t="s">
        <v>6</v>
      </c>
      <c r="X92" s="884" t="s">
        <v>6</v>
      </c>
    </row>
    <row r="93" spans="1:27">
      <c r="A93" s="6" t="str">
        <f t="shared" si="6"/>
        <v>$A$93</v>
      </c>
      <c r="B93" s="284"/>
      <c r="C93" s="365" t="str">
        <f t="shared" ca="1" si="9"/>
        <v>Ref 1 product 7</v>
      </c>
      <c r="D93" s="6"/>
      <c r="E93" s="414" t="str">
        <f t="shared" ca="1" si="10"/>
        <v>-</v>
      </c>
      <c r="F93" s="367"/>
      <c r="G93" s="368" t="str">
        <f t="shared" si="11"/>
        <v>-</v>
      </c>
      <c r="H93" s="379" t="str">
        <f t="shared" si="11"/>
        <v>-</v>
      </c>
      <c r="I93" s="369" t="str">
        <f t="shared" si="11"/>
        <v>-</v>
      </c>
      <c r="J93" s="382" t="str">
        <f t="shared" si="11"/>
        <v>-</v>
      </c>
      <c r="K93" s="882" t="s">
        <v>6</v>
      </c>
      <c r="L93" s="882" t="s">
        <v>6</v>
      </c>
      <c r="M93" s="1099" t="s">
        <v>6</v>
      </c>
      <c r="N93" s="1100"/>
      <c r="O93" s="1100"/>
      <c r="P93" s="1101"/>
      <c r="Q93" s="882" t="s">
        <v>6</v>
      </c>
      <c r="R93" s="1100" t="s">
        <v>6</v>
      </c>
      <c r="S93" s="1100"/>
      <c r="T93" s="1100"/>
      <c r="U93" s="1100"/>
      <c r="V93" s="1100"/>
      <c r="W93" s="883" t="s">
        <v>6</v>
      </c>
      <c r="X93" s="884" t="s">
        <v>6</v>
      </c>
    </row>
    <row r="94" spans="1:27">
      <c r="A94" s="6" t="str">
        <f t="shared" si="6"/>
        <v>$A$94</v>
      </c>
      <c r="B94" s="284"/>
      <c r="C94" s="365" t="str">
        <f t="shared" ca="1" si="9"/>
        <v>Ref 1 product 8</v>
      </c>
      <c r="D94" s="6"/>
      <c r="E94" s="414" t="str">
        <f t="shared" ca="1" si="10"/>
        <v>-</v>
      </c>
      <c r="F94" s="367"/>
      <c r="G94" s="368" t="str">
        <f t="shared" si="11"/>
        <v>-</v>
      </c>
      <c r="H94" s="379" t="str">
        <f t="shared" si="11"/>
        <v>-</v>
      </c>
      <c r="I94" s="369" t="str">
        <f t="shared" si="11"/>
        <v>-</v>
      </c>
      <c r="J94" s="382" t="str">
        <f t="shared" si="11"/>
        <v>-</v>
      </c>
      <c r="K94" s="882" t="s">
        <v>6</v>
      </c>
      <c r="L94" s="882" t="s">
        <v>6</v>
      </c>
      <c r="M94" s="1099" t="s">
        <v>6</v>
      </c>
      <c r="N94" s="1100"/>
      <c r="O94" s="1100"/>
      <c r="P94" s="1101"/>
      <c r="Q94" s="882" t="s">
        <v>6</v>
      </c>
      <c r="R94" s="1100" t="s">
        <v>6</v>
      </c>
      <c r="S94" s="1100"/>
      <c r="T94" s="1100"/>
      <c r="U94" s="1100"/>
      <c r="V94" s="1100"/>
      <c r="W94" s="883" t="s">
        <v>6</v>
      </c>
      <c r="X94" s="884" t="s">
        <v>6</v>
      </c>
    </row>
    <row r="95" spans="1:27">
      <c r="A95" s="6" t="str">
        <f t="shared" si="6"/>
        <v>$A$95</v>
      </c>
      <c r="B95" s="284"/>
      <c r="C95" s="365" t="str">
        <f t="shared" ca="1" si="9"/>
        <v>Ref 1 product 9</v>
      </c>
      <c r="D95" s="6"/>
      <c r="E95" s="414" t="str">
        <f t="shared" ca="1" si="10"/>
        <v>-</v>
      </c>
      <c r="F95" s="367"/>
      <c r="G95" s="368" t="str">
        <f t="shared" si="11"/>
        <v>-</v>
      </c>
      <c r="H95" s="379" t="str">
        <f t="shared" si="11"/>
        <v>-</v>
      </c>
      <c r="I95" s="369" t="str">
        <f t="shared" si="11"/>
        <v>-</v>
      </c>
      <c r="J95" s="382" t="str">
        <f t="shared" si="11"/>
        <v>-</v>
      </c>
      <c r="K95" s="882" t="s">
        <v>6</v>
      </c>
      <c r="L95" s="882" t="s">
        <v>6</v>
      </c>
      <c r="M95" s="1099" t="s">
        <v>6</v>
      </c>
      <c r="N95" s="1100"/>
      <c r="O95" s="1100"/>
      <c r="P95" s="1101"/>
      <c r="Q95" s="882" t="s">
        <v>6</v>
      </c>
      <c r="R95" s="1100" t="s">
        <v>6</v>
      </c>
      <c r="S95" s="1100"/>
      <c r="T95" s="1100"/>
      <c r="U95" s="1100"/>
      <c r="V95" s="1100"/>
      <c r="W95" s="883" t="s">
        <v>6</v>
      </c>
      <c r="X95" s="884" t="s">
        <v>6</v>
      </c>
    </row>
    <row r="96" spans="1:27">
      <c r="A96" s="6" t="str">
        <f t="shared" si="6"/>
        <v>$A$96</v>
      </c>
      <c r="B96" s="284"/>
      <c r="C96" s="365" t="str">
        <f t="shared" ca="1" si="9"/>
        <v>Ref 1 product 10</v>
      </c>
      <c r="D96" s="6"/>
      <c r="E96" s="414" t="str">
        <f t="shared" ca="1" si="10"/>
        <v>-</v>
      </c>
      <c r="F96" s="367"/>
      <c r="G96" s="368" t="str">
        <f t="shared" si="11"/>
        <v>-</v>
      </c>
      <c r="H96" s="379" t="str">
        <f t="shared" si="11"/>
        <v>-</v>
      </c>
      <c r="I96" s="369" t="str">
        <f t="shared" si="11"/>
        <v>-</v>
      </c>
      <c r="J96" s="382" t="str">
        <f t="shared" si="11"/>
        <v>-</v>
      </c>
      <c r="K96" s="882" t="s">
        <v>6</v>
      </c>
      <c r="L96" s="882" t="s">
        <v>6</v>
      </c>
      <c r="M96" s="1099" t="s">
        <v>6</v>
      </c>
      <c r="N96" s="1100"/>
      <c r="O96" s="1100"/>
      <c r="P96" s="1101"/>
      <c r="Q96" s="882" t="s">
        <v>6</v>
      </c>
      <c r="R96" s="1100" t="s">
        <v>6</v>
      </c>
      <c r="S96" s="1100"/>
      <c r="T96" s="1100"/>
      <c r="U96" s="1100"/>
      <c r="V96" s="1100"/>
      <c r="W96" s="883" t="s">
        <v>6</v>
      </c>
      <c r="X96" s="884" t="s">
        <v>6</v>
      </c>
    </row>
    <row r="97" spans="1:24">
      <c r="A97" s="6" t="str">
        <f t="shared" si="6"/>
        <v>$A$97</v>
      </c>
      <c r="B97" s="284"/>
      <c r="C97" s="359" t="str">
        <f t="shared" ca="1" si="9"/>
        <v>Ref 1 Co-product 1</v>
      </c>
      <c r="D97" s="360"/>
      <c r="E97" s="413" t="str">
        <f ca="1">R35</f>
        <v>-</v>
      </c>
      <c r="F97" s="362"/>
      <c r="G97" s="363" t="str">
        <f t="shared" si="11"/>
        <v>-</v>
      </c>
      <c r="H97" s="378" t="str">
        <f t="shared" si="11"/>
        <v>-</v>
      </c>
      <c r="I97" s="364" t="str">
        <f t="shared" si="11"/>
        <v>-</v>
      </c>
      <c r="J97" s="381" t="str">
        <f t="shared" si="11"/>
        <v>-</v>
      </c>
      <c r="K97" s="885" t="s">
        <v>6</v>
      </c>
      <c r="L97" s="885" t="s">
        <v>6</v>
      </c>
      <c r="M97" s="1103" t="s">
        <v>6</v>
      </c>
      <c r="N97" s="1102"/>
      <c r="O97" s="1102"/>
      <c r="P97" s="1104"/>
      <c r="Q97" s="885" t="s">
        <v>6</v>
      </c>
      <c r="R97" s="1102" t="s">
        <v>6</v>
      </c>
      <c r="S97" s="1102"/>
      <c r="T97" s="1102"/>
      <c r="U97" s="1102"/>
      <c r="V97" s="1102"/>
      <c r="W97" s="886" t="s">
        <v>6</v>
      </c>
      <c r="X97" s="887" t="s">
        <v>6</v>
      </c>
    </row>
    <row r="98" spans="1:24">
      <c r="A98" s="6" t="str">
        <f t="shared" si="6"/>
        <v>$A$98</v>
      </c>
      <c r="B98" s="284"/>
      <c r="C98" s="365" t="str">
        <f t="shared" ca="1" si="9"/>
        <v>Ref 1 Co-product 2</v>
      </c>
      <c r="D98" s="6"/>
      <c r="E98" s="414" t="str">
        <f t="shared" ca="1" si="10"/>
        <v>-</v>
      </c>
      <c r="F98" s="367"/>
      <c r="G98" s="368" t="str">
        <f t="shared" si="11"/>
        <v>-</v>
      </c>
      <c r="H98" s="379" t="str">
        <f t="shared" si="11"/>
        <v>-</v>
      </c>
      <c r="I98" s="369" t="str">
        <f t="shared" si="11"/>
        <v>-</v>
      </c>
      <c r="J98" s="382" t="str">
        <f t="shared" si="11"/>
        <v>-</v>
      </c>
      <c r="K98" s="882" t="s">
        <v>6</v>
      </c>
      <c r="L98" s="882" t="s">
        <v>6</v>
      </c>
      <c r="M98" s="1099" t="s">
        <v>6</v>
      </c>
      <c r="N98" s="1100"/>
      <c r="O98" s="1100"/>
      <c r="P98" s="1101"/>
      <c r="Q98" s="882" t="s">
        <v>6</v>
      </c>
      <c r="R98" s="1100" t="s">
        <v>6</v>
      </c>
      <c r="S98" s="1100"/>
      <c r="T98" s="1100"/>
      <c r="U98" s="1100"/>
      <c r="V98" s="1100"/>
      <c r="W98" s="883" t="s">
        <v>6</v>
      </c>
      <c r="X98" s="884" t="s">
        <v>6</v>
      </c>
    </row>
    <row r="99" spans="1:24">
      <c r="A99" s="6" t="str">
        <f t="shared" si="6"/>
        <v>$A$99</v>
      </c>
      <c r="B99" s="284"/>
      <c r="C99" s="365" t="str">
        <f t="shared" ca="1" si="9"/>
        <v>Ref 1 Co-product 3</v>
      </c>
      <c r="D99" s="6"/>
      <c r="E99" s="414" t="str">
        <f t="shared" ca="1" si="10"/>
        <v>-</v>
      </c>
      <c r="F99" s="367"/>
      <c r="G99" s="368" t="str">
        <f t="shared" si="11"/>
        <v>-</v>
      </c>
      <c r="H99" s="379" t="str">
        <f t="shared" si="11"/>
        <v>-</v>
      </c>
      <c r="I99" s="369" t="str">
        <f t="shared" si="11"/>
        <v>-</v>
      </c>
      <c r="J99" s="382" t="str">
        <f t="shared" si="11"/>
        <v>-</v>
      </c>
      <c r="K99" s="882" t="s">
        <v>6</v>
      </c>
      <c r="L99" s="882" t="s">
        <v>6</v>
      </c>
      <c r="M99" s="1099" t="s">
        <v>6</v>
      </c>
      <c r="N99" s="1100"/>
      <c r="O99" s="1100"/>
      <c r="P99" s="1101"/>
      <c r="Q99" s="882" t="s">
        <v>6</v>
      </c>
      <c r="R99" s="1100" t="s">
        <v>6</v>
      </c>
      <c r="S99" s="1100"/>
      <c r="T99" s="1100"/>
      <c r="U99" s="1100"/>
      <c r="V99" s="1100"/>
      <c r="W99" s="883" t="s">
        <v>6</v>
      </c>
      <c r="X99" s="884" t="s">
        <v>6</v>
      </c>
    </row>
    <row r="100" spans="1:24">
      <c r="A100" s="6" t="str">
        <f t="shared" si="6"/>
        <v>$A$100</v>
      </c>
      <c r="B100" s="284"/>
      <c r="C100" s="365" t="str">
        <f t="shared" ca="1" si="9"/>
        <v>Ref 1 Co-product 4</v>
      </c>
      <c r="D100" s="6"/>
      <c r="E100" s="414" t="str">
        <f t="shared" ca="1" si="10"/>
        <v>-</v>
      </c>
      <c r="F100" s="367"/>
      <c r="G100" s="368" t="str">
        <f t="shared" si="11"/>
        <v>-</v>
      </c>
      <c r="H100" s="379" t="str">
        <f t="shared" si="11"/>
        <v>-</v>
      </c>
      <c r="I100" s="369" t="str">
        <f t="shared" si="11"/>
        <v>-</v>
      </c>
      <c r="J100" s="382" t="str">
        <f t="shared" si="11"/>
        <v>-</v>
      </c>
      <c r="K100" s="882" t="s">
        <v>6</v>
      </c>
      <c r="L100" s="882" t="s">
        <v>6</v>
      </c>
      <c r="M100" s="1099" t="s">
        <v>6</v>
      </c>
      <c r="N100" s="1100"/>
      <c r="O100" s="1100"/>
      <c r="P100" s="1101"/>
      <c r="Q100" s="882" t="s">
        <v>6</v>
      </c>
      <c r="R100" s="1100" t="s">
        <v>6</v>
      </c>
      <c r="S100" s="1100"/>
      <c r="T100" s="1100"/>
      <c r="U100" s="1100"/>
      <c r="V100" s="1100"/>
      <c r="W100" s="883" t="s">
        <v>6</v>
      </c>
      <c r="X100" s="884" t="s">
        <v>6</v>
      </c>
    </row>
    <row r="101" spans="1:24">
      <c r="A101" s="6" t="str">
        <f t="shared" si="6"/>
        <v>$A$101</v>
      </c>
      <c r="B101" s="284"/>
      <c r="C101" s="365" t="str">
        <f t="shared" ca="1" si="9"/>
        <v>Ref 1 Co-product 5</v>
      </c>
      <c r="D101" s="6"/>
      <c r="E101" s="414" t="str">
        <f t="shared" ca="1" si="10"/>
        <v>-</v>
      </c>
      <c r="F101" s="367"/>
      <c r="G101" s="368" t="str">
        <f t="shared" si="11"/>
        <v>-</v>
      </c>
      <c r="H101" s="379" t="str">
        <f t="shared" si="11"/>
        <v>-</v>
      </c>
      <c r="I101" s="369" t="str">
        <f t="shared" si="11"/>
        <v>-</v>
      </c>
      <c r="J101" s="382" t="str">
        <f t="shared" si="11"/>
        <v>-</v>
      </c>
      <c r="K101" s="882" t="s">
        <v>6</v>
      </c>
      <c r="L101" s="882" t="s">
        <v>6</v>
      </c>
      <c r="M101" s="1099" t="s">
        <v>6</v>
      </c>
      <c r="N101" s="1100"/>
      <c r="O101" s="1100"/>
      <c r="P101" s="1101"/>
      <c r="Q101" s="882" t="s">
        <v>6</v>
      </c>
      <c r="R101" s="1100" t="s">
        <v>6</v>
      </c>
      <c r="S101" s="1100"/>
      <c r="T101" s="1100"/>
      <c r="U101" s="1100"/>
      <c r="V101" s="1100"/>
      <c r="W101" s="883" t="s">
        <v>6</v>
      </c>
      <c r="X101" s="884" t="s">
        <v>6</v>
      </c>
    </row>
    <row r="102" spans="1:24">
      <c r="A102" s="6" t="str">
        <f t="shared" si="6"/>
        <v>$A$102</v>
      </c>
      <c r="B102" s="284"/>
      <c r="C102" s="359" t="str">
        <f t="shared" ca="1" si="9"/>
        <v>Ref 1 Emissie 1</v>
      </c>
      <c r="D102" s="360"/>
      <c r="E102" s="413" t="str">
        <f t="shared" ca="1" si="10"/>
        <v>-</v>
      </c>
      <c r="F102" s="362"/>
      <c r="G102" s="363" t="str">
        <f t="shared" si="11"/>
        <v>-</v>
      </c>
      <c r="H102" s="378" t="str">
        <f t="shared" si="11"/>
        <v>-</v>
      </c>
      <c r="I102" s="364" t="str">
        <f t="shared" si="11"/>
        <v>-</v>
      </c>
      <c r="J102" s="381" t="str">
        <f t="shared" si="11"/>
        <v>-</v>
      </c>
      <c r="K102" s="885" t="s">
        <v>6</v>
      </c>
      <c r="L102" s="885" t="s">
        <v>6</v>
      </c>
      <c r="M102" s="1103" t="s">
        <v>6</v>
      </c>
      <c r="N102" s="1102"/>
      <c r="O102" s="1102"/>
      <c r="P102" s="1104"/>
      <c r="Q102" s="885" t="s">
        <v>6</v>
      </c>
      <c r="R102" s="1102" t="s">
        <v>6</v>
      </c>
      <c r="S102" s="1102"/>
      <c r="T102" s="1102"/>
      <c r="U102" s="1102"/>
      <c r="V102" s="1102"/>
      <c r="W102" s="886" t="s">
        <v>6</v>
      </c>
      <c r="X102" s="887" t="s">
        <v>6</v>
      </c>
    </row>
    <row r="103" spans="1:24">
      <c r="A103" s="6" t="str">
        <f t="shared" si="6"/>
        <v>$A$103</v>
      </c>
      <c r="B103" s="284"/>
      <c r="C103" s="365" t="str">
        <f t="shared" ca="1" si="9"/>
        <v>Ref 1 Emissie 2</v>
      </c>
      <c r="D103" s="6"/>
      <c r="E103" s="414" t="str">
        <f t="shared" ca="1" si="10"/>
        <v>-</v>
      </c>
      <c r="F103" s="367"/>
      <c r="G103" s="368" t="str">
        <f t="shared" si="11"/>
        <v>-</v>
      </c>
      <c r="H103" s="379" t="str">
        <f t="shared" si="11"/>
        <v>-</v>
      </c>
      <c r="I103" s="369" t="str">
        <f t="shared" si="11"/>
        <v>-</v>
      </c>
      <c r="J103" s="382" t="str">
        <f t="shared" si="11"/>
        <v>-</v>
      </c>
      <c r="K103" s="882" t="s">
        <v>6</v>
      </c>
      <c r="L103" s="882" t="s">
        <v>6</v>
      </c>
      <c r="M103" s="1099" t="s">
        <v>6</v>
      </c>
      <c r="N103" s="1100"/>
      <c r="O103" s="1100"/>
      <c r="P103" s="1101"/>
      <c r="Q103" s="882" t="s">
        <v>6</v>
      </c>
      <c r="R103" s="1100" t="s">
        <v>6</v>
      </c>
      <c r="S103" s="1100"/>
      <c r="T103" s="1100"/>
      <c r="U103" s="1100"/>
      <c r="V103" s="1100"/>
      <c r="W103" s="883" t="s">
        <v>6</v>
      </c>
      <c r="X103" s="884" t="s">
        <v>6</v>
      </c>
    </row>
    <row r="104" spans="1:24">
      <c r="A104" s="6" t="str">
        <f t="shared" si="6"/>
        <v>$A$104</v>
      </c>
      <c r="B104" s="284"/>
      <c r="C104" s="365" t="str">
        <f t="shared" ca="1" si="9"/>
        <v>Ref 1 Emissie 3</v>
      </c>
      <c r="D104" s="6"/>
      <c r="E104" s="414" t="str">
        <f t="shared" ca="1" si="10"/>
        <v>-</v>
      </c>
      <c r="F104" s="367"/>
      <c r="G104" s="368" t="str">
        <f t="shared" ref="G104:J106" si="12">T42</f>
        <v>-</v>
      </c>
      <c r="H104" s="379" t="str">
        <f t="shared" si="12"/>
        <v>-</v>
      </c>
      <c r="I104" s="369" t="str">
        <f t="shared" si="12"/>
        <v>-</v>
      </c>
      <c r="J104" s="382" t="str">
        <f t="shared" si="12"/>
        <v>-</v>
      </c>
      <c r="K104" s="882" t="s">
        <v>6</v>
      </c>
      <c r="L104" s="882" t="s">
        <v>6</v>
      </c>
      <c r="M104" s="1099" t="s">
        <v>6</v>
      </c>
      <c r="N104" s="1100"/>
      <c r="O104" s="1100"/>
      <c r="P104" s="1101"/>
      <c r="Q104" s="882" t="s">
        <v>6</v>
      </c>
      <c r="R104" s="1100" t="s">
        <v>6</v>
      </c>
      <c r="S104" s="1100"/>
      <c r="T104" s="1100"/>
      <c r="U104" s="1100"/>
      <c r="V104" s="1100"/>
      <c r="W104" s="883" t="s">
        <v>6</v>
      </c>
      <c r="X104" s="884" t="s">
        <v>6</v>
      </c>
    </row>
    <row r="105" spans="1:24">
      <c r="A105" s="6" t="str">
        <f t="shared" si="6"/>
        <v>$A$105</v>
      </c>
      <c r="B105" s="284"/>
      <c r="C105" s="365" t="str">
        <f t="shared" ca="1" si="9"/>
        <v>Ref 1 Emissie 4</v>
      </c>
      <c r="D105" s="6"/>
      <c r="E105" s="414" t="str">
        <f t="shared" ca="1" si="10"/>
        <v>-</v>
      </c>
      <c r="F105" s="367"/>
      <c r="G105" s="368" t="str">
        <f t="shared" si="12"/>
        <v>-</v>
      </c>
      <c r="H105" s="379" t="str">
        <f t="shared" si="12"/>
        <v>-</v>
      </c>
      <c r="I105" s="369" t="str">
        <f t="shared" si="12"/>
        <v>-</v>
      </c>
      <c r="J105" s="382" t="str">
        <f t="shared" si="12"/>
        <v>-</v>
      </c>
      <c r="K105" s="882" t="s">
        <v>6</v>
      </c>
      <c r="L105" s="882" t="s">
        <v>6</v>
      </c>
      <c r="M105" s="1099" t="s">
        <v>6</v>
      </c>
      <c r="N105" s="1100"/>
      <c r="O105" s="1100"/>
      <c r="P105" s="1101"/>
      <c r="Q105" s="882" t="s">
        <v>6</v>
      </c>
      <c r="R105" s="1100" t="s">
        <v>6</v>
      </c>
      <c r="S105" s="1100"/>
      <c r="T105" s="1100"/>
      <c r="U105" s="1100"/>
      <c r="V105" s="1100"/>
      <c r="W105" s="883" t="s">
        <v>6</v>
      </c>
      <c r="X105" s="884" t="s">
        <v>6</v>
      </c>
    </row>
    <row r="106" spans="1:24">
      <c r="A106" s="6" t="str">
        <f t="shared" si="6"/>
        <v>$A$106</v>
      </c>
      <c r="B106" s="284"/>
      <c r="C106" s="370" t="str">
        <f ca="1">P44</f>
        <v>Ref 1 Emissie 5</v>
      </c>
      <c r="D106" s="124"/>
      <c r="E106" s="415" t="str">
        <f t="shared" ca="1" si="10"/>
        <v>-</v>
      </c>
      <c r="F106" s="372"/>
      <c r="G106" s="373" t="str">
        <f t="shared" si="12"/>
        <v>-</v>
      </c>
      <c r="H106" s="380" t="str">
        <f t="shared" si="12"/>
        <v>-</v>
      </c>
      <c r="I106" s="374" t="str">
        <f t="shared" si="12"/>
        <v>-</v>
      </c>
      <c r="J106" s="383" t="str">
        <f t="shared" si="12"/>
        <v>-</v>
      </c>
      <c r="K106" s="888" t="s">
        <v>6</v>
      </c>
      <c r="L106" s="888" t="s">
        <v>6</v>
      </c>
      <c r="M106" s="1106" t="s">
        <v>6</v>
      </c>
      <c r="N106" s="1105"/>
      <c r="O106" s="1105"/>
      <c r="P106" s="1107"/>
      <c r="Q106" s="888" t="s">
        <v>6</v>
      </c>
      <c r="R106" s="1105" t="s">
        <v>6</v>
      </c>
      <c r="S106" s="1105"/>
      <c r="T106" s="1105"/>
      <c r="U106" s="1105"/>
      <c r="V106" s="1105"/>
      <c r="W106" s="889" t="s">
        <v>6</v>
      </c>
      <c r="X106" s="890" t="s">
        <v>6</v>
      </c>
    </row>
    <row r="107" spans="1:24">
      <c r="A107" s="6" t="str">
        <f t="shared" si="6"/>
        <v>$A$107</v>
      </c>
      <c r="B107" s="284"/>
      <c r="C107" s="359" t="str">
        <f t="shared" ref="C107:C112" ca="1" si="13">P45</f>
        <v>Ref 1 Afvalstof 1</v>
      </c>
      <c r="D107" s="360"/>
      <c r="E107" s="413" t="str">
        <f t="shared" ref="E107:E112" ca="1" si="14">R45</f>
        <v>-</v>
      </c>
      <c r="F107" s="362"/>
      <c r="G107" s="363" t="str">
        <f t="shared" ref="G107:G112" si="15">T45</f>
        <v>-</v>
      </c>
      <c r="H107" s="378" t="str">
        <f t="shared" ref="H107:H112" si="16">U45</f>
        <v>-</v>
      </c>
      <c r="I107" s="364" t="str">
        <f t="shared" ref="I107:I112" si="17">V45</f>
        <v>-</v>
      </c>
      <c r="J107" s="381" t="str">
        <f t="shared" ref="J107:J112" si="18">W45</f>
        <v>-</v>
      </c>
      <c r="K107" s="885" t="s">
        <v>6</v>
      </c>
      <c r="L107" s="885" t="s">
        <v>6</v>
      </c>
      <c r="M107" s="1103" t="s">
        <v>6</v>
      </c>
      <c r="N107" s="1102"/>
      <c r="O107" s="1102"/>
      <c r="P107" s="1104"/>
      <c r="Q107" s="885" t="s">
        <v>6</v>
      </c>
      <c r="R107" s="1102" t="s">
        <v>6</v>
      </c>
      <c r="S107" s="1102"/>
      <c r="T107" s="1102"/>
      <c r="U107" s="1102"/>
      <c r="V107" s="1102"/>
      <c r="W107" s="886" t="s">
        <v>6</v>
      </c>
      <c r="X107" s="887" t="s">
        <v>6</v>
      </c>
    </row>
    <row r="108" spans="1:24">
      <c r="A108" s="6" t="str">
        <f t="shared" si="6"/>
        <v>$A$108</v>
      </c>
      <c r="B108" s="284"/>
      <c r="C108" s="365" t="str">
        <f t="shared" ca="1" si="13"/>
        <v>Ref 1 Afvalstof 2</v>
      </c>
      <c r="D108" s="6"/>
      <c r="E108" s="414" t="str">
        <f t="shared" ca="1" si="14"/>
        <v>-</v>
      </c>
      <c r="F108" s="367"/>
      <c r="G108" s="368" t="str">
        <f t="shared" si="15"/>
        <v>-</v>
      </c>
      <c r="H108" s="379" t="str">
        <f t="shared" si="16"/>
        <v>-</v>
      </c>
      <c r="I108" s="369" t="str">
        <f t="shared" si="17"/>
        <v>-</v>
      </c>
      <c r="J108" s="382" t="str">
        <f t="shared" si="18"/>
        <v>-</v>
      </c>
      <c r="K108" s="882" t="s">
        <v>6</v>
      </c>
      <c r="L108" s="882" t="s">
        <v>6</v>
      </c>
      <c r="M108" s="1099" t="s">
        <v>6</v>
      </c>
      <c r="N108" s="1100"/>
      <c r="O108" s="1100"/>
      <c r="P108" s="1101"/>
      <c r="Q108" s="882" t="s">
        <v>6</v>
      </c>
      <c r="R108" s="1100" t="s">
        <v>6</v>
      </c>
      <c r="S108" s="1100"/>
      <c r="T108" s="1100"/>
      <c r="U108" s="1100"/>
      <c r="V108" s="1100"/>
      <c r="W108" s="883" t="s">
        <v>6</v>
      </c>
      <c r="X108" s="884" t="s">
        <v>6</v>
      </c>
    </row>
    <row r="109" spans="1:24">
      <c r="A109" s="6" t="str">
        <f t="shared" si="6"/>
        <v>$A$109</v>
      </c>
      <c r="B109" s="284"/>
      <c r="C109" s="365" t="str">
        <f t="shared" ca="1" si="13"/>
        <v>Ref 1 Afvalstof 3</v>
      </c>
      <c r="D109" s="6"/>
      <c r="E109" s="414" t="str">
        <f t="shared" ca="1" si="14"/>
        <v>-</v>
      </c>
      <c r="F109" s="367"/>
      <c r="G109" s="368" t="str">
        <f t="shared" si="15"/>
        <v>-</v>
      </c>
      <c r="H109" s="379" t="str">
        <f t="shared" si="16"/>
        <v>-</v>
      </c>
      <c r="I109" s="369" t="str">
        <f t="shared" si="17"/>
        <v>-</v>
      </c>
      <c r="J109" s="382" t="str">
        <f t="shared" si="18"/>
        <v>-</v>
      </c>
      <c r="K109" s="882" t="s">
        <v>6</v>
      </c>
      <c r="L109" s="882" t="s">
        <v>6</v>
      </c>
      <c r="M109" s="1099" t="s">
        <v>6</v>
      </c>
      <c r="N109" s="1100"/>
      <c r="O109" s="1100"/>
      <c r="P109" s="1101"/>
      <c r="Q109" s="882" t="s">
        <v>6</v>
      </c>
      <c r="R109" s="1100" t="s">
        <v>6</v>
      </c>
      <c r="S109" s="1100"/>
      <c r="T109" s="1100"/>
      <c r="U109" s="1100"/>
      <c r="V109" s="1100"/>
      <c r="W109" s="883" t="s">
        <v>6</v>
      </c>
      <c r="X109" s="884" t="s">
        <v>6</v>
      </c>
    </row>
    <row r="110" spans="1:24">
      <c r="A110" s="6" t="str">
        <f t="shared" si="6"/>
        <v>$A$110</v>
      </c>
      <c r="B110" s="284"/>
      <c r="C110" s="365" t="str">
        <f t="shared" ca="1" si="13"/>
        <v>Ref 1 Afvalstof 4</v>
      </c>
      <c r="D110" s="6"/>
      <c r="E110" s="414" t="str">
        <f t="shared" ca="1" si="14"/>
        <v>-</v>
      </c>
      <c r="F110" s="367"/>
      <c r="G110" s="368" t="str">
        <f t="shared" si="15"/>
        <v>-</v>
      </c>
      <c r="H110" s="379" t="str">
        <f t="shared" si="16"/>
        <v>-</v>
      </c>
      <c r="I110" s="369" t="str">
        <f t="shared" si="17"/>
        <v>-</v>
      </c>
      <c r="J110" s="382" t="str">
        <f t="shared" si="18"/>
        <v>-</v>
      </c>
      <c r="K110" s="882" t="s">
        <v>6</v>
      </c>
      <c r="L110" s="882" t="s">
        <v>6</v>
      </c>
      <c r="M110" s="1099" t="s">
        <v>6</v>
      </c>
      <c r="N110" s="1100"/>
      <c r="O110" s="1100"/>
      <c r="P110" s="1101"/>
      <c r="Q110" s="882" t="s">
        <v>6</v>
      </c>
      <c r="R110" s="1100" t="s">
        <v>6</v>
      </c>
      <c r="S110" s="1100"/>
      <c r="T110" s="1100"/>
      <c r="U110" s="1100"/>
      <c r="V110" s="1100"/>
      <c r="W110" s="883" t="s">
        <v>6</v>
      </c>
      <c r="X110" s="884" t="s">
        <v>6</v>
      </c>
    </row>
    <row r="111" spans="1:24">
      <c r="A111" s="6" t="str">
        <f t="shared" si="6"/>
        <v>$A$111</v>
      </c>
      <c r="B111" s="284"/>
      <c r="C111" s="370" t="str">
        <f t="shared" ca="1" si="13"/>
        <v>Ref 1 Afvalstof 5</v>
      </c>
      <c r="D111" s="124"/>
      <c r="E111" s="415" t="str">
        <f t="shared" ca="1" si="14"/>
        <v>-</v>
      </c>
      <c r="F111" s="372"/>
      <c r="G111" s="373" t="str">
        <f t="shared" si="15"/>
        <v>-</v>
      </c>
      <c r="H111" s="380" t="str">
        <f t="shared" si="16"/>
        <v>-</v>
      </c>
      <c r="I111" s="374" t="str">
        <f t="shared" si="17"/>
        <v>-</v>
      </c>
      <c r="J111" s="383" t="str">
        <f t="shared" si="18"/>
        <v>-</v>
      </c>
      <c r="K111" s="888" t="s">
        <v>6</v>
      </c>
      <c r="L111" s="888" t="s">
        <v>6</v>
      </c>
      <c r="M111" s="1106" t="s">
        <v>6</v>
      </c>
      <c r="N111" s="1105"/>
      <c r="O111" s="1105"/>
      <c r="P111" s="1107"/>
      <c r="Q111" s="888" t="s">
        <v>6</v>
      </c>
      <c r="R111" s="1105" t="s">
        <v>6</v>
      </c>
      <c r="S111" s="1105"/>
      <c r="T111" s="1105"/>
      <c r="U111" s="1105"/>
      <c r="V111" s="1105"/>
      <c r="W111" s="889" t="s">
        <v>6</v>
      </c>
      <c r="X111" s="890" t="s">
        <v>6</v>
      </c>
    </row>
    <row r="112" spans="1:24">
      <c r="A112" s="6" t="str">
        <f t="shared" si="6"/>
        <v>$A$112</v>
      </c>
      <c r="B112" s="284"/>
      <c r="C112" s="370" t="str">
        <f t="shared" ca="1" si="13"/>
        <v>Ref 1 Overige BKG emissies</v>
      </c>
      <c r="D112" s="124"/>
      <c r="E112" s="415" t="str">
        <f t="shared" ca="1" si="14"/>
        <v>-</v>
      </c>
      <c r="F112" s="372"/>
      <c r="G112" s="373" t="str">
        <f t="shared" si="15"/>
        <v>-</v>
      </c>
      <c r="H112" s="380">
        <f t="shared" si="16"/>
        <v>0</v>
      </c>
      <c r="I112" s="374" t="str">
        <f t="shared" si="17"/>
        <v>-</v>
      </c>
      <c r="J112" s="383" t="str">
        <f t="shared" si="18"/>
        <v>-</v>
      </c>
      <c r="K112" s="888" t="s">
        <v>6</v>
      </c>
      <c r="L112" s="888" t="s">
        <v>6</v>
      </c>
      <c r="M112" s="1106" t="s">
        <v>6</v>
      </c>
      <c r="N112" s="1105"/>
      <c r="O112" s="1105"/>
      <c r="P112" s="1107"/>
      <c r="Q112" s="888" t="s">
        <v>6</v>
      </c>
      <c r="R112" s="1105" t="s">
        <v>6</v>
      </c>
      <c r="S112" s="1105"/>
      <c r="T112" s="1105"/>
      <c r="U112" s="1105"/>
      <c r="V112" s="1105"/>
      <c r="W112" s="889" t="s">
        <v>6</v>
      </c>
      <c r="X112" s="890" t="s">
        <v>6</v>
      </c>
    </row>
    <row r="113" spans="1:26" s="137" customFormat="1">
      <c r="A113" s="284"/>
      <c r="B113" s="284"/>
      <c r="C113" s="284"/>
      <c r="D113" s="284"/>
      <c r="E113" s="357"/>
      <c r="F113" s="357"/>
      <c r="G113" s="357"/>
      <c r="H113" s="357"/>
      <c r="I113" s="284"/>
      <c r="J113" s="284"/>
      <c r="K113" s="284"/>
      <c r="L113" s="358"/>
      <c r="M113" s="358"/>
    </row>
    <row r="114" spans="1:26" ht="18.75">
      <c r="C114" s="164" t="s">
        <v>226</v>
      </c>
      <c r="D114" s="8"/>
      <c r="E114" s="165"/>
      <c r="F114" s="165"/>
      <c r="G114" s="165"/>
      <c r="H114" s="165"/>
      <c r="I114" s="165"/>
      <c r="J114" s="165"/>
      <c r="K114" s="165"/>
      <c r="L114" s="8"/>
      <c r="M114" s="165"/>
      <c r="N114" s="165"/>
      <c r="O114" s="165"/>
      <c r="P114" s="165"/>
      <c r="Q114" s="8"/>
      <c r="R114" s="165"/>
      <c r="S114" s="8"/>
      <c r="T114" s="165"/>
      <c r="U114" s="165"/>
      <c r="V114" s="165"/>
      <c r="W114" s="165"/>
      <c r="X114" s="166"/>
      <c r="Y114"/>
      <c r="Z114"/>
    </row>
    <row r="115" spans="1:26">
      <c r="C115" s="789"/>
      <c r="D115" s="790"/>
      <c r="E115" s="790"/>
      <c r="F115" s="790"/>
      <c r="G115" s="790"/>
      <c r="H115" s="790"/>
      <c r="I115" s="790"/>
      <c r="J115" s="790"/>
      <c r="K115" s="790"/>
      <c r="L115" s="790"/>
      <c r="M115" s="790"/>
      <c r="N115" s="790"/>
      <c r="O115" s="790"/>
      <c r="P115" s="790"/>
      <c r="Q115" s="790"/>
      <c r="R115" s="790"/>
      <c r="S115" s="790"/>
      <c r="T115" s="790"/>
      <c r="U115" s="790"/>
      <c r="V115" s="790"/>
      <c r="W115" s="790"/>
      <c r="X115" s="791"/>
      <c r="Y115"/>
      <c r="Z115"/>
    </row>
    <row r="116" spans="1:26">
      <c r="C116" s="789"/>
      <c r="D116" s="790"/>
      <c r="E116" s="790"/>
      <c r="F116" s="790"/>
      <c r="G116" s="790"/>
      <c r="H116" s="790"/>
      <c r="I116" s="790"/>
      <c r="J116" s="790"/>
      <c r="K116" s="790"/>
      <c r="L116" s="790"/>
      <c r="M116" s="790"/>
      <c r="N116" s="790"/>
      <c r="O116" s="790"/>
      <c r="P116" s="790"/>
      <c r="Q116" s="790"/>
      <c r="R116" s="790"/>
      <c r="S116" s="790"/>
      <c r="T116" s="790"/>
      <c r="U116" s="790"/>
      <c r="V116" s="790"/>
      <c r="W116" s="790"/>
      <c r="X116" s="791"/>
      <c r="Y116"/>
      <c r="Z116"/>
    </row>
    <row r="117" spans="1:26">
      <c r="C117" s="789"/>
      <c r="D117" s="790"/>
      <c r="E117" s="790"/>
      <c r="F117" s="790"/>
      <c r="G117" s="790"/>
      <c r="H117" s="790"/>
      <c r="I117" s="790"/>
      <c r="J117" s="790"/>
      <c r="K117" s="790"/>
      <c r="L117" s="790"/>
      <c r="M117" s="790"/>
      <c r="N117" s="790"/>
      <c r="O117" s="790"/>
      <c r="P117" s="790"/>
      <c r="Q117" s="790"/>
      <c r="R117" s="790"/>
      <c r="S117" s="790"/>
      <c r="T117" s="790"/>
      <c r="U117" s="790"/>
      <c r="V117" s="790"/>
      <c r="W117" s="790"/>
      <c r="X117" s="791"/>
      <c r="Y117"/>
      <c r="Z117"/>
    </row>
    <row r="118" spans="1:26">
      <c r="C118" s="789"/>
      <c r="D118" s="790"/>
      <c r="E118" s="790"/>
      <c r="F118" s="790"/>
      <c r="G118" s="790"/>
      <c r="H118" s="790"/>
      <c r="I118" s="790"/>
      <c r="J118" s="790"/>
      <c r="K118" s="790"/>
      <c r="L118" s="790"/>
      <c r="M118" s="790"/>
      <c r="N118" s="790"/>
      <c r="O118" s="790"/>
      <c r="P118" s="790"/>
      <c r="Q118" s="790"/>
      <c r="R118" s="790"/>
      <c r="S118" s="790"/>
      <c r="T118" s="790"/>
      <c r="U118" s="790"/>
      <c r="V118" s="790"/>
      <c r="W118" s="790"/>
      <c r="X118" s="791"/>
      <c r="Y118"/>
      <c r="Z118"/>
    </row>
    <row r="119" spans="1:26">
      <c r="C119" s="789"/>
      <c r="D119" s="790"/>
      <c r="E119" s="790"/>
      <c r="F119" s="790"/>
      <c r="G119" s="790"/>
      <c r="H119" s="790"/>
      <c r="I119" s="790"/>
      <c r="J119" s="790"/>
      <c r="K119" s="790"/>
      <c r="L119" s="790"/>
      <c r="M119" s="790"/>
      <c r="N119" s="790"/>
      <c r="O119" s="790"/>
      <c r="P119" s="790"/>
      <c r="Q119" s="790"/>
      <c r="R119" s="790"/>
      <c r="S119" s="790"/>
      <c r="T119" s="790"/>
      <c r="U119" s="790"/>
      <c r="V119" s="790"/>
      <c r="W119" s="790"/>
      <c r="X119" s="791"/>
      <c r="Y119"/>
      <c r="Z119"/>
    </row>
    <row r="120" spans="1:26">
      <c r="C120" s="789"/>
      <c r="D120" s="790"/>
      <c r="E120" s="790"/>
      <c r="F120" s="790"/>
      <c r="G120" s="790"/>
      <c r="H120" s="790"/>
      <c r="I120" s="790"/>
      <c r="J120" s="790"/>
      <c r="K120" s="790"/>
      <c r="L120" s="790"/>
      <c r="M120" s="790"/>
      <c r="N120" s="790"/>
      <c r="O120" s="790"/>
      <c r="P120" s="790"/>
      <c r="Q120" s="790"/>
      <c r="R120" s="790"/>
      <c r="S120" s="790"/>
      <c r="T120" s="790"/>
      <c r="U120" s="790"/>
      <c r="V120" s="790"/>
      <c r="W120" s="790"/>
      <c r="X120" s="791"/>
      <c r="Y120"/>
      <c r="Z120"/>
    </row>
    <row r="121" spans="1:26">
      <c r="C121" s="789"/>
      <c r="D121" s="790"/>
      <c r="E121" s="790"/>
      <c r="F121" s="790"/>
      <c r="G121" s="790"/>
      <c r="H121" s="790"/>
      <c r="I121" s="790"/>
      <c r="J121" s="790"/>
      <c r="K121" s="790"/>
      <c r="L121" s="790"/>
      <c r="M121" s="790"/>
      <c r="N121" s="790"/>
      <c r="O121" s="790"/>
      <c r="P121" s="790"/>
      <c r="Q121" s="790"/>
      <c r="R121" s="790"/>
      <c r="S121" s="790"/>
      <c r="T121" s="790"/>
      <c r="U121" s="790"/>
      <c r="V121" s="790"/>
      <c r="W121" s="790"/>
      <c r="X121" s="791"/>
      <c r="Y121"/>
      <c r="Z121"/>
    </row>
    <row r="122" spans="1:26">
      <c r="C122" s="789"/>
      <c r="D122" s="790"/>
      <c r="E122" s="790"/>
      <c r="F122" s="790"/>
      <c r="G122" s="790"/>
      <c r="H122" s="790"/>
      <c r="I122" s="790"/>
      <c r="J122" s="790"/>
      <c r="K122" s="790"/>
      <c r="L122" s="790"/>
      <c r="M122" s="790"/>
      <c r="N122" s="790"/>
      <c r="O122" s="790"/>
      <c r="P122" s="790"/>
      <c r="Q122" s="790"/>
      <c r="R122" s="790"/>
      <c r="S122" s="790"/>
      <c r="T122" s="790"/>
      <c r="U122" s="790"/>
      <c r="V122" s="790"/>
      <c r="W122" s="790"/>
      <c r="X122" s="791"/>
      <c r="Y122"/>
      <c r="Z122"/>
    </row>
    <row r="123" spans="1:26">
      <c r="C123" s="789"/>
      <c r="D123" s="790"/>
      <c r="E123" s="790"/>
      <c r="F123" s="790"/>
      <c r="G123" s="790"/>
      <c r="H123" s="790"/>
      <c r="I123" s="790"/>
      <c r="J123" s="790"/>
      <c r="K123" s="790"/>
      <c r="L123" s="790"/>
      <c r="M123" s="790"/>
      <c r="N123" s="790"/>
      <c r="O123" s="790"/>
      <c r="P123" s="790"/>
      <c r="Q123" s="790"/>
      <c r="R123" s="790"/>
      <c r="S123" s="790"/>
      <c r="T123" s="790"/>
      <c r="U123" s="790"/>
      <c r="V123" s="790"/>
      <c r="W123" s="790"/>
      <c r="X123" s="791"/>
      <c r="Y123"/>
      <c r="Z123"/>
    </row>
    <row r="124" spans="1:26">
      <c r="C124" s="789"/>
      <c r="D124" s="790"/>
      <c r="E124" s="790"/>
      <c r="F124" s="790"/>
      <c r="G124" s="790"/>
      <c r="H124" s="790"/>
      <c r="I124" s="790"/>
      <c r="J124" s="790"/>
      <c r="K124" s="790"/>
      <c r="L124" s="790"/>
      <c r="M124" s="790"/>
      <c r="N124" s="790"/>
      <c r="O124" s="790"/>
      <c r="P124" s="790"/>
      <c r="Q124" s="790"/>
      <c r="R124" s="790"/>
      <c r="S124" s="790"/>
      <c r="T124" s="790"/>
      <c r="U124" s="790"/>
      <c r="V124" s="790"/>
      <c r="W124" s="790"/>
      <c r="X124" s="791"/>
      <c r="Y124"/>
      <c r="Z124"/>
    </row>
    <row r="125" spans="1:26">
      <c r="C125" s="789"/>
      <c r="D125" s="790"/>
      <c r="E125" s="790"/>
      <c r="F125" s="790"/>
      <c r="G125" s="790"/>
      <c r="H125" s="790"/>
      <c r="I125" s="790"/>
      <c r="J125" s="790"/>
      <c r="K125" s="790"/>
      <c r="L125" s="790"/>
      <c r="M125" s="790"/>
      <c r="N125" s="790"/>
      <c r="O125" s="790"/>
      <c r="P125" s="790"/>
      <c r="Q125" s="790"/>
      <c r="R125" s="790"/>
      <c r="S125" s="790"/>
      <c r="T125" s="790"/>
      <c r="U125" s="790"/>
      <c r="V125" s="790"/>
      <c r="W125" s="790"/>
      <c r="X125" s="791"/>
      <c r="Y125"/>
      <c r="Z125"/>
    </row>
    <row r="126" spans="1:26">
      <c r="C126" s="789"/>
      <c r="D126" s="790"/>
      <c r="E126" s="790"/>
      <c r="F126" s="790"/>
      <c r="G126" s="790"/>
      <c r="H126" s="790"/>
      <c r="I126" s="790"/>
      <c r="J126" s="790"/>
      <c r="K126" s="790"/>
      <c r="L126" s="790"/>
      <c r="M126" s="790"/>
      <c r="N126" s="790"/>
      <c r="O126" s="790"/>
      <c r="P126" s="790"/>
      <c r="Q126" s="790"/>
      <c r="R126" s="790"/>
      <c r="S126" s="790"/>
      <c r="T126" s="790"/>
      <c r="U126" s="790"/>
      <c r="V126" s="790"/>
      <c r="W126" s="790"/>
      <c r="X126" s="791"/>
      <c r="Y126"/>
      <c r="Z126"/>
    </row>
    <row r="127" spans="1:26">
      <c r="C127" s="789"/>
      <c r="D127" s="790"/>
      <c r="E127" s="790"/>
      <c r="F127" s="790"/>
      <c r="G127" s="790"/>
      <c r="H127" s="790"/>
      <c r="I127" s="790"/>
      <c r="J127" s="790"/>
      <c r="K127" s="790"/>
      <c r="L127" s="790"/>
      <c r="M127" s="790"/>
      <c r="N127" s="790"/>
      <c r="O127" s="790"/>
      <c r="P127" s="790"/>
      <c r="Q127" s="790"/>
      <c r="R127" s="790"/>
      <c r="S127" s="790"/>
      <c r="T127" s="790"/>
      <c r="U127" s="790"/>
      <c r="V127" s="790"/>
      <c r="W127" s="790"/>
      <c r="X127" s="791"/>
      <c r="Y127"/>
      <c r="Z127"/>
    </row>
    <row r="128" spans="1:26">
      <c r="C128" s="789"/>
      <c r="D128" s="790"/>
      <c r="E128" s="790"/>
      <c r="F128" s="790"/>
      <c r="G128" s="790"/>
      <c r="H128" s="790"/>
      <c r="I128" s="790"/>
      <c r="J128" s="790"/>
      <c r="K128" s="790"/>
      <c r="L128" s="790"/>
      <c r="M128" s="790"/>
      <c r="N128" s="790"/>
      <c r="O128" s="790"/>
      <c r="P128" s="790"/>
      <c r="Q128" s="790"/>
      <c r="R128" s="790"/>
      <c r="S128" s="790"/>
      <c r="T128" s="790"/>
      <c r="U128" s="790"/>
      <c r="V128" s="790"/>
      <c r="W128" s="790"/>
      <c r="X128" s="791"/>
      <c r="Y128"/>
      <c r="Z128"/>
    </row>
    <row r="129" spans="3:26">
      <c r="C129" s="789"/>
      <c r="D129" s="790"/>
      <c r="E129" s="790"/>
      <c r="F129" s="790"/>
      <c r="G129" s="790"/>
      <c r="H129" s="790"/>
      <c r="I129" s="790"/>
      <c r="J129" s="790"/>
      <c r="K129" s="790"/>
      <c r="L129" s="790"/>
      <c r="M129" s="790"/>
      <c r="N129" s="790"/>
      <c r="O129" s="790"/>
      <c r="P129" s="790"/>
      <c r="Q129" s="790"/>
      <c r="R129" s="790"/>
      <c r="S129" s="790"/>
      <c r="T129" s="790"/>
      <c r="U129" s="790"/>
      <c r="V129" s="790"/>
      <c r="W129" s="790"/>
      <c r="X129" s="791"/>
      <c r="Y129"/>
      <c r="Z129"/>
    </row>
    <row r="130" spans="3:26">
      <c r="C130" s="789"/>
      <c r="D130" s="790"/>
      <c r="E130" s="790"/>
      <c r="F130" s="790"/>
      <c r="G130" s="790"/>
      <c r="H130" s="790"/>
      <c r="I130" s="790"/>
      <c r="J130" s="790"/>
      <c r="K130" s="790"/>
      <c r="L130" s="790"/>
      <c r="M130" s="790"/>
      <c r="N130" s="790"/>
      <c r="O130" s="790"/>
      <c r="P130" s="790"/>
      <c r="Q130" s="790"/>
      <c r="R130" s="790"/>
      <c r="S130" s="790"/>
      <c r="T130" s="790"/>
      <c r="U130" s="790"/>
      <c r="V130" s="790"/>
      <c r="W130" s="790"/>
      <c r="X130" s="791"/>
      <c r="Y130"/>
      <c r="Z130"/>
    </row>
    <row r="131" spans="3:26">
      <c r="C131" s="789"/>
      <c r="D131" s="790"/>
      <c r="E131" s="790"/>
      <c r="F131" s="790"/>
      <c r="G131" s="790"/>
      <c r="H131" s="790"/>
      <c r="I131" s="790"/>
      <c r="J131" s="790"/>
      <c r="K131" s="790"/>
      <c r="L131" s="790"/>
      <c r="M131" s="790"/>
      <c r="N131" s="790"/>
      <c r="O131" s="790"/>
      <c r="P131" s="790"/>
      <c r="Q131" s="790"/>
      <c r="R131" s="790"/>
      <c r="S131" s="790"/>
      <c r="T131" s="790"/>
      <c r="U131" s="790"/>
      <c r="V131" s="790"/>
      <c r="W131" s="790"/>
      <c r="X131" s="791"/>
      <c r="Y131"/>
      <c r="Z131"/>
    </row>
    <row r="132" spans="3:26">
      <c r="C132" s="789"/>
      <c r="D132" s="790"/>
      <c r="E132" s="790"/>
      <c r="F132" s="790"/>
      <c r="G132" s="790"/>
      <c r="H132" s="790"/>
      <c r="I132" s="790"/>
      <c r="J132" s="790"/>
      <c r="K132" s="790"/>
      <c r="L132" s="790"/>
      <c r="M132" s="790"/>
      <c r="N132" s="790"/>
      <c r="O132" s="790"/>
      <c r="P132" s="790"/>
      <c r="Q132" s="790"/>
      <c r="R132" s="790"/>
      <c r="S132" s="790"/>
      <c r="T132" s="790"/>
      <c r="U132" s="790"/>
      <c r="V132" s="790"/>
      <c r="W132" s="790"/>
      <c r="X132" s="791"/>
      <c r="Y132"/>
      <c r="Z132"/>
    </row>
    <row r="133" spans="3:26">
      <c r="C133" s="789"/>
      <c r="D133" s="790"/>
      <c r="E133" s="790"/>
      <c r="F133" s="790"/>
      <c r="G133" s="790"/>
      <c r="H133" s="790"/>
      <c r="I133" s="790"/>
      <c r="J133" s="790"/>
      <c r="K133" s="790"/>
      <c r="L133" s="790"/>
      <c r="M133" s="790"/>
      <c r="N133" s="790"/>
      <c r="O133" s="790"/>
      <c r="P133" s="790"/>
      <c r="Q133" s="790"/>
      <c r="R133" s="790"/>
      <c r="S133" s="790"/>
      <c r="T133" s="790"/>
      <c r="U133" s="790"/>
      <c r="V133" s="790"/>
      <c r="W133" s="790"/>
      <c r="X133" s="791"/>
      <c r="Y133"/>
      <c r="Z133"/>
    </row>
    <row r="134" spans="3:26">
      <c r="C134" s="789"/>
      <c r="D134" s="790"/>
      <c r="E134" s="790"/>
      <c r="F134" s="790"/>
      <c r="G134" s="790"/>
      <c r="H134" s="790"/>
      <c r="I134" s="790"/>
      <c r="J134" s="790"/>
      <c r="K134" s="790"/>
      <c r="L134" s="790"/>
      <c r="M134" s="790"/>
      <c r="N134" s="790"/>
      <c r="O134" s="790"/>
      <c r="P134" s="790"/>
      <c r="Q134" s="790"/>
      <c r="R134" s="790"/>
      <c r="S134" s="790"/>
      <c r="T134" s="790"/>
      <c r="U134" s="790"/>
      <c r="V134" s="790"/>
      <c r="W134" s="790"/>
      <c r="X134" s="791"/>
      <c r="Y134"/>
      <c r="Z134"/>
    </row>
    <row r="135" spans="3:26">
      <c r="C135" s="789"/>
      <c r="D135" s="790"/>
      <c r="E135" s="790"/>
      <c r="F135" s="790"/>
      <c r="G135" s="790"/>
      <c r="H135" s="790"/>
      <c r="I135" s="790"/>
      <c r="J135" s="790"/>
      <c r="K135" s="790"/>
      <c r="L135" s="790"/>
      <c r="M135" s="790"/>
      <c r="N135" s="790"/>
      <c r="O135" s="790"/>
      <c r="P135" s="790"/>
      <c r="Q135" s="790"/>
      <c r="R135" s="790"/>
      <c r="S135" s="790"/>
      <c r="T135" s="790"/>
      <c r="U135" s="790"/>
      <c r="V135" s="790"/>
      <c r="W135" s="790"/>
      <c r="X135" s="791"/>
      <c r="Y135"/>
      <c r="Z135"/>
    </row>
    <row r="136" spans="3:26">
      <c r="C136" s="789"/>
      <c r="D136" s="790"/>
      <c r="E136" s="790"/>
      <c r="F136" s="790"/>
      <c r="G136" s="790"/>
      <c r="H136" s="790"/>
      <c r="I136" s="790"/>
      <c r="J136" s="790"/>
      <c r="K136" s="790"/>
      <c r="L136" s="790"/>
      <c r="M136" s="790"/>
      <c r="N136" s="790"/>
      <c r="O136" s="790"/>
      <c r="P136" s="790"/>
      <c r="Q136" s="790"/>
      <c r="R136" s="790"/>
      <c r="S136" s="790"/>
      <c r="T136" s="790"/>
      <c r="U136" s="790"/>
      <c r="V136" s="790"/>
      <c r="W136" s="790"/>
      <c r="X136" s="791"/>
      <c r="Y136"/>
      <c r="Z136"/>
    </row>
    <row r="137" spans="3:26">
      <c r="C137" s="789"/>
      <c r="D137" s="790"/>
      <c r="E137" s="790"/>
      <c r="F137" s="790"/>
      <c r="G137" s="790"/>
      <c r="H137" s="790"/>
      <c r="I137" s="790"/>
      <c r="J137" s="790"/>
      <c r="K137" s="790"/>
      <c r="L137" s="790"/>
      <c r="M137" s="790"/>
      <c r="N137" s="790"/>
      <c r="O137" s="790"/>
      <c r="P137" s="790"/>
      <c r="Q137" s="790"/>
      <c r="R137" s="790"/>
      <c r="S137" s="790"/>
      <c r="T137" s="790"/>
      <c r="U137" s="790"/>
      <c r="V137" s="790"/>
      <c r="W137" s="790"/>
      <c r="X137" s="791"/>
      <c r="Y137"/>
      <c r="Z137"/>
    </row>
    <row r="138" spans="3:26">
      <c r="C138" s="789"/>
      <c r="D138" s="790"/>
      <c r="E138" s="790"/>
      <c r="F138" s="790"/>
      <c r="G138" s="790"/>
      <c r="H138" s="790"/>
      <c r="I138" s="790"/>
      <c r="J138" s="790"/>
      <c r="K138" s="790"/>
      <c r="L138" s="790"/>
      <c r="M138" s="790"/>
      <c r="N138" s="790"/>
      <c r="O138" s="790"/>
      <c r="P138" s="790"/>
      <c r="Q138" s="790"/>
      <c r="R138" s="790"/>
      <c r="S138" s="790"/>
      <c r="T138" s="790"/>
      <c r="U138" s="790"/>
      <c r="V138" s="790"/>
      <c r="W138" s="790"/>
      <c r="X138" s="791"/>
      <c r="Y138"/>
      <c r="Z138"/>
    </row>
    <row r="139" spans="3:26">
      <c r="C139" s="789"/>
      <c r="D139" s="790"/>
      <c r="E139" s="790"/>
      <c r="F139" s="790"/>
      <c r="G139" s="790"/>
      <c r="H139" s="790"/>
      <c r="I139" s="790"/>
      <c r="J139" s="790"/>
      <c r="K139" s="790"/>
      <c r="L139" s="790"/>
      <c r="M139" s="790"/>
      <c r="N139" s="790"/>
      <c r="O139" s="790"/>
      <c r="P139" s="790"/>
      <c r="Q139" s="790"/>
      <c r="R139" s="790"/>
      <c r="S139" s="790"/>
      <c r="T139" s="790"/>
      <c r="U139" s="790"/>
      <c r="V139" s="790"/>
      <c r="W139" s="790"/>
      <c r="X139" s="791"/>
      <c r="Y139"/>
      <c r="Z139"/>
    </row>
    <row r="140" spans="3:26">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Y140"/>
      <c r="Z140"/>
    </row>
    <row r="141" spans="3:26">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c r="Y141"/>
      <c r="Z141"/>
    </row>
    <row r="142" spans="3:26">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c r="Y142"/>
      <c r="Z142"/>
    </row>
    <row r="143" spans="3:26">
      <c r="C143" s="792"/>
      <c r="D143" s="793"/>
      <c r="E143" s="793"/>
      <c r="F143" s="793"/>
      <c r="G143" s="793"/>
      <c r="H143" s="793"/>
      <c r="I143" s="793"/>
      <c r="J143" s="793"/>
      <c r="K143" s="793"/>
      <c r="L143" s="793"/>
      <c r="M143" s="793"/>
      <c r="N143" s="793"/>
      <c r="O143" s="793"/>
      <c r="P143" s="793"/>
      <c r="Q143" s="793"/>
      <c r="R143" s="793"/>
      <c r="S143" s="793"/>
      <c r="T143" s="793"/>
      <c r="U143" s="793"/>
      <c r="V143" s="793"/>
      <c r="W143" s="793"/>
      <c r="X143" s="794"/>
      <c r="Y143"/>
      <c r="Z143"/>
    </row>
    <row r="144" spans="3:26" s="137" customFormat="1"/>
  </sheetData>
  <sheetProtection algorithmName="SHA-512" hashValue="q8mfSTLa41Q4gIg3TuWdOv5GRmJ+xF3azveVUUnwtatXoahIrTOCv+posPJOMyWbGMvVTBvfnUcR2r7qbVIAfA==" saltValue="mGM+Trhlm0woMKgnjTCN2g==" spinCount="100000" sheet="1" objects="1" scenarios="1"/>
  <mergeCells count="85">
    <mergeCell ref="C10:X10"/>
    <mergeCell ref="M112:P112"/>
    <mergeCell ref="R112:V112"/>
    <mergeCell ref="E61:X61"/>
    <mergeCell ref="C64:X64"/>
    <mergeCell ref="M69:P69"/>
    <mergeCell ref="R69:V69"/>
    <mergeCell ref="M70:P70"/>
    <mergeCell ref="R70:V70"/>
    <mergeCell ref="M71:P71"/>
    <mergeCell ref="R71:V71"/>
    <mergeCell ref="M72:P72"/>
    <mergeCell ref="R72:V72"/>
    <mergeCell ref="M73:P73"/>
    <mergeCell ref="R73:V73"/>
    <mergeCell ref="M74:P74"/>
    <mergeCell ref="R74:V74"/>
    <mergeCell ref="M75:P75"/>
    <mergeCell ref="R75:V75"/>
    <mergeCell ref="M76:P76"/>
    <mergeCell ref="R76:V76"/>
    <mergeCell ref="M77:P77"/>
    <mergeCell ref="R77:V77"/>
    <mergeCell ref="M78:P78"/>
    <mergeCell ref="R78:V78"/>
    <mergeCell ref="M79:P79"/>
    <mergeCell ref="R79:V79"/>
    <mergeCell ref="M80:P80"/>
    <mergeCell ref="R80:V80"/>
    <mergeCell ref="M81:P81"/>
    <mergeCell ref="R81:V81"/>
    <mergeCell ref="M82:P82"/>
    <mergeCell ref="R82:V82"/>
    <mergeCell ref="M83:P83"/>
    <mergeCell ref="R83:V83"/>
    <mergeCell ref="M87:P87"/>
    <mergeCell ref="R87:V87"/>
    <mergeCell ref="M88:P88"/>
    <mergeCell ref="R88:V88"/>
    <mergeCell ref="M89:P89"/>
    <mergeCell ref="R89:V89"/>
    <mergeCell ref="M90:P90"/>
    <mergeCell ref="R90:V90"/>
    <mergeCell ref="M91:P91"/>
    <mergeCell ref="R91:V91"/>
    <mergeCell ref="M92:P92"/>
    <mergeCell ref="R92:V92"/>
    <mergeCell ref="M93:P93"/>
    <mergeCell ref="R93:V93"/>
    <mergeCell ref="M94:P94"/>
    <mergeCell ref="R94:V94"/>
    <mergeCell ref="M95:P95"/>
    <mergeCell ref="R95:V95"/>
    <mergeCell ref="M96:P96"/>
    <mergeCell ref="R96:V96"/>
    <mergeCell ref="M97:P97"/>
    <mergeCell ref="R97:V97"/>
    <mergeCell ref="M98:P98"/>
    <mergeCell ref="R98:V98"/>
    <mergeCell ref="M99:P99"/>
    <mergeCell ref="R99:V99"/>
    <mergeCell ref="M100:P100"/>
    <mergeCell ref="R100:V100"/>
    <mergeCell ref="M101:P101"/>
    <mergeCell ref="R101:V101"/>
    <mergeCell ref="M102:P102"/>
    <mergeCell ref="R102:V102"/>
    <mergeCell ref="M103:P103"/>
    <mergeCell ref="R103:V103"/>
    <mergeCell ref="M104:P104"/>
    <mergeCell ref="R104:V104"/>
    <mergeCell ref="M105:P105"/>
    <mergeCell ref="R105:V105"/>
    <mergeCell ref="M106:P106"/>
    <mergeCell ref="R106:V106"/>
    <mergeCell ref="M110:P110"/>
    <mergeCell ref="R110:V110"/>
    <mergeCell ref="M111:P111"/>
    <mergeCell ref="M107:P107"/>
    <mergeCell ref="R107:V107"/>
    <mergeCell ref="M108:P108"/>
    <mergeCell ref="R108:V108"/>
    <mergeCell ref="M109:P109"/>
    <mergeCell ref="R109:V109"/>
    <mergeCell ref="R111:V111"/>
  </mergeCells>
  <phoneticPr fontId="5" type="noConversion"/>
  <conditionalFormatting sqref="N55:N57">
    <cfRule type="cellIs" dxfId="17" priority="2" operator="between">
      <formula>0.1</formula>
      <formula>-0.1</formula>
    </cfRule>
    <cfRule type="cellIs" dxfId="16" priority="3" operator="notBetween">
      <formula>0.1</formula>
      <formula>-0.1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ndsWith" priority="1" operator="endsWith" id="{C70BFAA3-18BD-49D2-9338-F7BC1A387648}">
            <xm:f>RIGHT(N55,LEN("-"))="-"</xm:f>
            <xm:f>"-"</xm:f>
            <x14:dxf>
              <fill>
                <patternFill>
                  <bgColor rgb="FFFFC000"/>
                </patternFill>
              </fill>
            </x14:dxf>
          </x14:cfRule>
          <xm:sqref>N55:N57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60AB4-B2C6-40CA-BD3E-31C01FD3ABE2}">
  <sheetPr>
    <tabColor theme="5" tint="0.39997558519241921"/>
    <pageSetUpPr autoPageBreaks="0"/>
  </sheetPr>
  <dimension ref="A1:AE145"/>
  <sheetViews>
    <sheetView topLeftCell="B1" zoomScale="80" zoomScaleNormal="80" workbookViewId="0">
      <selection activeCell="B1" sqref="B1"/>
    </sheetView>
  </sheetViews>
  <sheetFormatPr defaultColWidth="0" defaultRowHeight="15" customHeight="1" zeroHeight="1"/>
  <cols>
    <col min="1" max="1" width="4.28515625" style="4" hidden="1" customWidth="1"/>
    <col min="2" max="2" width="4.28515625" style="137" customWidth="1"/>
    <col min="3" max="3" width="29.28515625" style="4" customWidth="1"/>
    <col min="4" max="4" width="5.42578125" style="4" hidden="1" customWidth="1"/>
    <col min="5" max="5" width="32.42578125" style="4" customWidth="1"/>
    <col min="6" max="6" width="8.7109375" style="4" hidden="1" customWidth="1"/>
    <col min="7" max="7" width="14" style="4" customWidth="1"/>
    <col min="8" max="8" width="15.28515625" style="4" customWidth="1"/>
    <col min="9" max="9" width="11.85546875" style="4" customWidth="1"/>
    <col min="10" max="10" width="15.28515625" style="4" customWidth="1"/>
    <col min="11" max="11" width="16" style="4" customWidth="1"/>
    <col min="12" max="12" width="8.7109375" style="4" hidden="1" customWidth="1"/>
    <col min="13" max="13" width="20.42578125" style="4" customWidth="1"/>
    <col min="14" max="14" width="15.7109375" style="4" customWidth="1"/>
    <col min="15" max="15" width="13.140625" style="4" customWidth="1"/>
    <col min="16" max="16" width="23.28515625" style="4" customWidth="1"/>
    <col min="17" max="17" width="5.7109375" style="4" hidden="1" customWidth="1"/>
    <col min="18" max="18" width="20" style="4" customWidth="1"/>
    <col min="19" max="19" width="6.28515625" style="4" hidden="1" customWidth="1"/>
    <col min="20" max="20" width="15.140625" style="4" customWidth="1"/>
    <col min="21" max="21" width="16" style="4" customWidth="1"/>
    <col min="22" max="22" width="13.7109375" style="4" customWidth="1"/>
    <col min="23" max="23" width="16.28515625" style="4" customWidth="1"/>
    <col min="24" max="24" width="35.42578125" style="4" customWidth="1"/>
    <col min="25" max="25" width="10.42578125" style="4" hidden="1" customWidth="1"/>
    <col min="26" max="26" width="9.28515625" style="4" hidden="1" customWidth="1"/>
    <col min="27" max="27" width="15.5703125" style="4" hidden="1" customWidth="1"/>
    <col min="28" max="28" width="17.42578125" style="4" hidden="1" customWidth="1"/>
    <col min="29" max="29" width="19.42578125" style="4" hidden="1" customWidth="1"/>
    <col min="30" max="30" width="9.140625" style="4" hidden="1" customWidth="1"/>
    <col min="31" max="31" width="4.28515625" style="137" customWidth="1"/>
    <col min="32" max="16384" width="9.140625" style="4" hidden="1"/>
  </cols>
  <sheetData>
    <row r="1" spans="3:30" ht="28.5">
      <c r="C1" s="395" t="s">
        <v>206</v>
      </c>
      <c r="D1" s="87"/>
      <c r="E1" s="396"/>
      <c r="F1" s="87"/>
      <c r="G1" s="396"/>
      <c r="H1" s="396"/>
      <c r="I1" s="396"/>
      <c r="J1" s="396"/>
      <c r="K1" s="396"/>
      <c r="L1" s="87"/>
      <c r="M1" s="396"/>
      <c r="N1" s="396"/>
      <c r="O1" s="396"/>
      <c r="P1" s="396"/>
      <c r="Q1" s="87"/>
      <c r="R1" s="396"/>
      <c r="S1" s="87"/>
      <c r="T1" s="396"/>
      <c r="U1" s="396"/>
      <c r="V1" s="396"/>
      <c r="W1" s="397"/>
      <c r="X1" s="44" t="s">
        <v>198</v>
      </c>
      <c r="Z1" s="31"/>
      <c r="AA1" s="13" t="s">
        <v>850</v>
      </c>
      <c r="AB1" s="4" t="str">
        <f ca="1">RIGHT(CELL("filename",A1),LEN(CELL("filename",A1))-FIND("]",CELL("filename",A1)))</f>
        <v>S4 MEB Ref 2</v>
      </c>
      <c r="AD1" s="31"/>
    </row>
    <row r="2" spans="3:30" ht="18.75">
      <c r="C2" s="398" t="s">
        <v>1282</v>
      </c>
      <c r="E2" s="399"/>
      <c r="G2" s="399"/>
      <c r="H2" s="399"/>
      <c r="I2" s="399"/>
      <c r="J2" s="399"/>
      <c r="K2" s="399"/>
      <c r="M2" s="399"/>
      <c r="N2" s="399"/>
      <c r="O2" s="399"/>
      <c r="P2" s="399"/>
      <c r="R2" s="399"/>
      <c r="T2" s="399"/>
      <c r="U2" s="399"/>
      <c r="V2" s="399"/>
      <c r="W2" s="400"/>
      <c r="X2" s="45" t="s">
        <v>1</v>
      </c>
      <c r="AA2" s="13" t="s">
        <v>1284</v>
      </c>
      <c r="AB2" s="4" t="str">
        <f ca="1">'S3 Grenzen Ref 2'!S1</f>
        <v>S3 Grenzen Ref 2</v>
      </c>
      <c r="AC2" s="4" t="str">
        <f ca="1">"'" &amp; AB2 &amp; "'!"</f>
        <v>'S3 Grenzen Ref 2'!</v>
      </c>
    </row>
    <row r="3" spans="3:30" ht="15" customHeight="1">
      <c r="C3" s="401"/>
      <c r="E3" s="399"/>
      <c r="G3" s="399"/>
      <c r="H3" s="399"/>
      <c r="I3" s="399"/>
      <c r="J3" s="399"/>
      <c r="K3" s="399"/>
      <c r="M3" s="399"/>
      <c r="N3" s="399"/>
      <c r="O3" s="399"/>
      <c r="P3" s="399"/>
      <c r="R3" s="399"/>
      <c r="T3" s="399"/>
      <c r="U3" s="399"/>
      <c r="V3" s="399"/>
      <c r="W3" s="400"/>
      <c r="X3" s="46" t="s">
        <v>2</v>
      </c>
    </row>
    <row r="4" spans="3:30" ht="18" customHeight="1">
      <c r="C4" s="402"/>
      <c r="D4" s="66"/>
      <c r="E4" s="403"/>
      <c r="F4" s="340"/>
      <c r="G4" s="403"/>
      <c r="H4" s="403"/>
      <c r="I4" s="403"/>
      <c r="J4" s="403"/>
      <c r="K4" s="403"/>
      <c r="L4" s="340"/>
      <c r="M4" s="403"/>
      <c r="N4" s="403"/>
      <c r="O4" s="403"/>
      <c r="P4" s="403"/>
      <c r="Q4" s="340"/>
      <c r="R4" s="403"/>
      <c r="S4" s="340"/>
      <c r="T4" s="403"/>
      <c r="U4" s="404"/>
      <c r="V4" s="403"/>
      <c r="W4" s="405"/>
      <c r="X4" s="47" t="s">
        <v>231</v>
      </c>
    </row>
    <row r="5" spans="3:30" s="137" customFormat="1" ht="18" customHeight="1">
      <c r="D5" s="285"/>
      <c r="E5" s="285"/>
      <c r="F5" s="285"/>
      <c r="G5" s="285"/>
      <c r="H5" s="285"/>
      <c r="I5" s="285"/>
      <c r="J5" s="285"/>
      <c r="K5" s="285"/>
      <c r="L5" s="285"/>
      <c r="M5" s="285"/>
      <c r="N5" s="285"/>
      <c r="O5" s="285"/>
      <c r="P5" s="285"/>
      <c r="Q5" s="285"/>
      <c r="R5" s="285"/>
      <c r="S5" s="285"/>
      <c r="T5" s="285"/>
    </row>
    <row r="6" spans="3:30" ht="22.5" customHeight="1">
      <c r="C6" s="209" t="s">
        <v>1117</v>
      </c>
      <c r="D6" s="325"/>
      <c r="E6" s="326"/>
      <c r="F6" s="325"/>
      <c r="G6" s="326"/>
      <c r="H6" s="326"/>
      <c r="I6" s="326"/>
      <c r="J6" s="326"/>
      <c r="K6" s="326"/>
      <c r="L6" s="325"/>
      <c r="M6" s="326"/>
      <c r="N6" s="326"/>
      <c r="O6" s="326"/>
      <c r="P6" s="326"/>
      <c r="Q6" s="325"/>
      <c r="R6" s="326"/>
      <c r="S6" s="325"/>
      <c r="T6" s="326"/>
      <c r="U6" s="327"/>
      <c r="V6" s="327"/>
      <c r="W6" s="327"/>
      <c r="X6" s="328"/>
    </row>
    <row r="7" spans="3:30" ht="22.5" customHeight="1">
      <c r="C7" s="210" t="s">
        <v>1118</v>
      </c>
      <c r="D7" s="15"/>
      <c r="E7" s="61"/>
      <c r="F7" s="15"/>
      <c r="G7" s="61"/>
      <c r="H7" s="61"/>
      <c r="I7" s="61"/>
      <c r="J7" s="61"/>
      <c r="K7" s="61"/>
      <c r="L7" s="15"/>
      <c r="M7" s="61"/>
      <c r="N7" s="61"/>
      <c r="O7" s="61"/>
      <c r="P7" s="61"/>
      <c r="Q7" s="15"/>
      <c r="R7" s="61"/>
      <c r="S7" s="15"/>
      <c r="T7" s="61"/>
      <c r="U7" s="31"/>
      <c r="V7" s="31"/>
      <c r="W7" s="31"/>
      <c r="X7" s="329"/>
    </row>
    <row r="8" spans="3:30" ht="22.5" customHeight="1">
      <c r="C8" s="210" t="s">
        <v>1119</v>
      </c>
      <c r="D8" s="15"/>
      <c r="E8" s="61"/>
      <c r="F8" s="15"/>
      <c r="G8" s="61"/>
      <c r="H8" s="61"/>
      <c r="I8" s="61"/>
      <c r="J8" s="61"/>
      <c r="K8" s="61"/>
      <c r="L8" s="15"/>
      <c r="M8" s="61"/>
      <c r="N8" s="61"/>
      <c r="O8" s="61"/>
      <c r="P8" s="61"/>
      <c r="Q8" s="15"/>
      <c r="R8" s="61"/>
      <c r="S8" s="15"/>
      <c r="T8" s="61"/>
      <c r="U8" s="31"/>
      <c r="V8" s="31"/>
      <c r="W8" s="31"/>
      <c r="X8" s="329"/>
    </row>
    <row r="9" spans="3:30" ht="22.5" customHeight="1">
      <c r="C9" s="210" t="s">
        <v>1302</v>
      </c>
      <c r="E9" s="31"/>
      <c r="G9" s="31"/>
      <c r="H9" s="31"/>
      <c r="I9" s="31"/>
      <c r="J9" s="31"/>
      <c r="K9" s="31"/>
      <c r="M9" s="31"/>
      <c r="N9" s="31"/>
      <c r="O9" s="31"/>
      <c r="P9" s="31"/>
      <c r="R9" s="31"/>
      <c r="T9" s="31"/>
      <c r="U9" s="31"/>
      <c r="V9" s="31"/>
      <c r="W9" s="31"/>
      <c r="X9" s="329"/>
    </row>
    <row r="10" spans="3:30" ht="37.5" customHeight="1">
      <c r="C10" s="1029" t="s">
        <v>1149</v>
      </c>
      <c r="D10" s="1030"/>
      <c r="E10" s="1030"/>
      <c r="F10" s="1030"/>
      <c r="G10" s="1030"/>
      <c r="H10" s="1030"/>
      <c r="I10" s="1030"/>
      <c r="J10" s="1030"/>
      <c r="K10" s="1030"/>
      <c r="L10" s="1030"/>
      <c r="M10" s="1030"/>
      <c r="N10" s="1030"/>
      <c r="O10" s="1030"/>
      <c r="P10" s="1030"/>
      <c r="Q10" s="1030"/>
      <c r="R10" s="1030"/>
      <c r="S10" s="1030"/>
      <c r="T10" s="1030"/>
      <c r="U10" s="1030"/>
      <c r="V10" s="1030"/>
      <c r="W10" s="1030"/>
      <c r="X10" s="1031"/>
    </row>
    <row r="11" spans="3:30" ht="22.5" customHeight="1">
      <c r="C11" s="691" t="s">
        <v>1153</v>
      </c>
      <c r="E11" s="31"/>
      <c r="G11" s="31"/>
      <c r="H11" s="31"/>
      <c r="I11" s="31"/>
      <c r="J11" s="31"/>
      <c r="K11" s="31"/>
      <c r="M11" s="31"/>
      <c r="N11" s="31"/>
      <c r="O11" s="31"/>
      <c r="P11" s="31"/>
      <c r="R11" s="31"/>
      <c r="T11" s="31"/>
      <c r="U11" s="31"/>
      <c r="V11" s="31"/>
      <c r="W11" s="31"/>
      <c r="X11" s="329"/>
    </row>
    <row r="12" spans="3:30" ht="22.5" customHeight="1">
      <c r="C12" s="210" t="s">
        <v>1121</v>
      </c>
      <c r="E12" s="31"/>
      <c r="G12" s="31"/>
      <c r="H12" s="31"/>
      <c r="I12" s="31"/>
      <c r="J12" s="31"/>
      <c r="K12" s="31"/>
      <c r="M12" s="31"/>
      <c r="N12" s="31"/>
      <c r="O12" s="31"/>
      <c r="P12" s="31"/>
      <c r="R12" s="31"/>
      <c r="T12" s="31"/>
      <c r="U12" s="31"/>
      <c r="V12" s="31"/>
      <c r="W12" s="31"/>
      <c r="X12" s="329"/>
    </row>
    <row r="13" spans="3:30" ht="22.5" customHeight="1">
      <c r="C13" s="210" t="s">
        <v>1122</v>
      </c>
      <c r="E13" s="31"/>
      <c r="G13" s="31"/>
      <c r="H13" s="31"/>
      <c r="I13" s="31"/>
      <c r="J13" s="31"/>
      <c r="K13" s="31"/>
      <c r="M13" s="31"/>
      <c r="N13" s="31"/>
      <c r="O13" s="31"/>
      <c r="P13" s="31"/>
      <c r="R13" s="31"/>
      <c r="T13" s="31"/>
      <c r="U13" s="31"/>
      <c r="V13" s="31"/>
      <c r="W13" s="31"/>
      <c r="X13" s="329"/>
    </row>
    <row r="14" spans="3:30" ht="22.5" customHeight="1">
      <c r="C14" s="210" t="s">
        <v>1123</v>
      </c>
      <c r="E14" s="31"/>
      <c r="G14" s="31"/>
      <c r="H14" s="31"/>
      <c r="I14" s="31"/>
      <c r="J14" s="31"/>
      <c r="K14" s="31"/>
      <c r="M14" s="31"/>
      <c r="N14" s="31"/>
      <c r="O14" s="31"/>
      <c r="P14" s="31"/>
      <c r="R14" s="31"/>
      <c r="T14" s="31"/>
      <c r="U14" s="31"/>
      <c r="V14" s="31"/>
      <c r="W14" s="31"/>
      <c r="X14" s="329"/>
    </row>
    <row r="15" spans="3:30" ht="20.25" customHeight="1">
      <c r="C15" s="210" t="s">
        <v>1124</v>
      </c>
      <c r="E15" s="31"/>
      <c r="G15" s="31"/>
      <c r="H15" s="31"/>
      <c r="I15" s="31"/>
      <c r="J15" s="31"/>
      <c r="K15" s="31"/>
      <c r="M15" s="31"/>
      <c r="N15" s="31"/>
      <c r="O15" s="31"/>
      <c r="P15" s="31"/>
      <c r="R15" s="31"/>
      <c r="T15" s="31"/>
      <c r="U15" s="31"/>
      <c r="V15" s="31"/>
      <c r="W15" s="31"/>
      <c r="X15" s="329"/>
    </row>
    <row r="16" spans="3:30" ht="20.25" hidden="1" customHeight="1">
      <c r="C16" s="210"/>
      <c r="E16" s="31"/>
      <c r="G16" s="31"/>
      <c r="H16" s="31"/>
      <c r="I16" s="31"/>
      <c r="J16" s="31"/>
      <c r="K16" s="31"/>
      <c r="M16" s="31"/>
      <c r="N16" s="31"/>
      <c r="O16" s="31"/>
      <c r="P16" s="31"/>
      <c r="R16" s="31"/>
      <c r="T16" s="31"/>
      <c r="U16" s="31"/>
      <c r="V16" s="31"/>
      <c r="W16" s="31"/>
      <c r="X16" s="329"/>
    </row>
    <row r="17" spans="1:28" ht="20.25" hidden="1" customHeight="1">
      <c r="C17" s="210"/>
      <c r="E17" s="31"/>
      <c r="G17" s="31"/>
      <c r="H17" s="31"/>
      <c r="I17" s="31"/>
      <c r="J17" s="31"/>
      <c r="K17" s="31"/>
      <c r="M17" s="31"/>
      <c r="N17" s="31"/>
      <c r="O17" s="31"/>
      <c r="P17" s="31"/>
      <c r="R17" s="31"/>
      <c r="T17" s="31"/>
      <c r="U17" s="31"/>
      <c r="V17" s="31"/>
      <c r="W17" s="31"/>
      <c r="X17" s="329"/>
    </row>
    <row r="18" spans="1:28" ht="20.25" hidden="1" customHeight="1">
      <c r="C18" s="210"/>
      <c r="E18" s="31"/>
      <c r="G18" s="31"/>
      <c r="H18" s="31"/>
      <c r="I18" s="31"/>
      <c r="J18" s="31"/>
      <c r="K18" s="31"/>
      <c r="M18" s="31"/>
      <c r="N18" s="31"/>
      <c r="O18" s="31"/>
      <c r="P18" s="31"/>
      <c r="R18" s="31"/>
      <c r="T18" s="31"/>
      <c r="U18" s="31"/>
      <c r="V18" s="31"/>
      <c r="W18" s="31"/>
      <c r="X18" s="329"/>
    </row>
    <row r="19" spans="1:28" ht="20.25" hidden="1" customHeight="1">
      <c r="C19" s="210"/>
      <c r="E19" s="31"/>
      <c r="G19" s="31"/>
      <c r="H19" s="31"/>
      <c r="I19" s="31"/>
      <c r="J19" s="31"/>
      <c r="K19" s="31"/>
      <c r="M19" s="31"/>
      <c r="N19" s="31"/>
      <c r="O19" s="31"/>
      <c r="P19" s="31"/>
      <c r="R19" s="31"/>
      <c r="T19" s="31"/>
      <c r="U19" s="31"/>
      <c r="V19" s="31"/>
      <c r="W19" s="31"/>
      <c r="X19" s="329"/>
    </row>
    <row r="20" spans="1:28" ht="20.25" hidden="1" customHeight="1">
      <c r="C20" s="210"/>
      <c r="E20" s="31"/>
      <c r="G20" s="31"/>
      <c r="H20" s="31"/>
      <c r="I20" s="31"/>
      <c r="J20" s="31"/>
      <c r="K20" s="31"/>
      <c r="M20" s="31"/>
      <c r="N20" s="31"/>
      <c r="O20" s="31"/>
      <c r="P20" s="31"/>
      <c r="R20" s="31"/>
      <c r="T20" s="31"/>
      <c r="U20" s="31"/>
      <c r="V20" s="31"/>
      <c r="W20" s="31"/>
      <c r="X20" s="329"/>
    </row>
    <row r="21" spans="1:28" ht="20.25" customHeight="1">
      <c r="C21" s="220"/>
      <c r="D21" s="66"/>
      <c r="E21" s="330"/>
      <c r="F21" s="66"/>
      <c r="G21" s="330"/>
      <c r="H21" s="330"/>
      <c r="I21" s="330"/>
      <c r="J21" s="330"/>
      <c r="K21" s="330"/>
      <c r="L21" s="66"/>
      <c r="M21" s="330"/>
      <c r="N21" s="330"/>
      <c r="O21" s="330"/>
      <c r="P21" s="330"/>
      <c r="Q21" s="66"/>
      <c r="R21" s="330"/>
      <c r="S21" s="66"/>
      <c r="T21" s="330"/>
      <c r="U21" s="330"/>
      <c r="V21" s="330"/>
      <c r="W21" s="330"/>
      <c r="X21" s="331"/>
    </row>
    <row r="22" spans="1:28" s="137" customFormat="1" ht="17.45" customHeight="1">
      <c r="A22" s="136"/>
      <c r="B22" s="136"/>
      <c r="D22" s="136" t="s">
        <v>78</v>
      </c>
      <c r="F22" s="136" t="s">
        <v>78</v>
      </c>
      <c r="L22" s="136" t="s">
        <v>78</v>
      </c>
      <c r="Q22" s="136" t="s">
        <v>78</v>
      </c>
      <c r="S22" s="136" t="s">
        <v>78</v>
      </c>
      <c r="Y22" s="136" t="s">
        <v>78</v>
      </c>
    </row>
    <row r="23" spans="1:28" ht="24.75" customHeight="1">
      <c r="C23" s="148" t="s">
        <v>60</v>
      </c>
      <c r="D23" s="313"/>
      <c r="E23" s="314"/>
      <c r="F23" s="314"/>
      <c r="G23" s="314"/>
      <c r="H23" s="314"/>
      <c r="I23" s="314"/>
      <c r="J23" s="314"/>
      <c r="K23" s="315"/>
      <c r="L23" s="67"/>
      <c r="M23" s="286"/>
      <c r="N23" s="287"/>
      <c r="O23" s="137"/>
      <c r="P23" s="148" t="s">
        <v>59</v>
      </c>
      <c r="Q23" s="313"/>
      <c r="R23" s="314"/>
      <c r="S23" s="313"/>
      <c r="T23" s="314"/>
      <c r="U23" s="314"/>
      <c r="V23" s="314"/>
      <c r="W23" s="314"/>
      <c r="X23" s="315"/>
      <c r="Z23" s="63"/>
      <c r="AA23" s="67"/>
      <c r="AB23" s="63"/>
    </row>
    <row r="24" spans="1:28" ht="51.75" customHeight="1">
      <c r="C24" s="167" t="s">
        <v>246</v>
      </c>
      <c r="D24" s="201"/>
      <c r="E24" s="191" t="s">
        <v>240</v>
      </c>
      <c r="F24" s="200"/>
      <c r="G24" s="168" t="s">
        <v>568</v>
      </c>
      <c r="H24" s="194" t="s">
        <v>567</v>
      </c>
      <c r="I24" s="168" t="s">
        <v>569</v>
      </c>
      <c r="J24" s="194" t="s">
        <v>570</v>
      </c>
      <c r="K24" s="169" t="s">
        <v>241</v>
      </c>
      <c r="L24" s="60"/>
      <c r="M24" s="288"/>
      <c r="N24" s="151"/>
      <c r="O24" s="151"/>
      <c r="P24" s="167" t="s">
        <v>238</v>
      </c>
      <c r="Q24" s="201"/>
      <c r="R24" s="191" t="s">
        <v>237</v>
      </c>
      <c r="S24" s="201"/>
      <c r="T24" s="168" t="s">
        <v>568</v>
      </c>
      <c r="U24" s="194" t="s">
        <v>567</v>
      </c>
      <c r="V24" s="168" t="s">
        <v>569</v>
      </c>
      <c r="W24" s="194" t="s">
        <v>570</v>
      </c>
      <c r="X24" s="169" t="s">
        <v>241</v>
      </c>
      <c r="Z24" s="9"/>
      <c r="AA24" s="40"/>
    </row>
    <row r="25" spans="1:28">
      <c r="C25" s="256" t="str" cm="1">
        <f t="array" aca="1" ref="C25" ca="1">INDIRECT(_xlfn.CONCAT($AC$2,D25))</f>
        <v>Ref 2 Grondstof 1</v>
      </c>
      <c r="D25" s="257" t="s">
        <v>136</v>
      </c>
      <c r="E25" s="265" t="str" cm="1">
        <f t="array" aca="1" ref="E25" ca="1">_xlfn.SWITCH(INDIRECT(_xlfn.CONCAT($AC$2,F25)),"-","-",0,"-",INDIRECT(_xlfn.CONCAT($AC$2,F25)))</f>
        <v>-</v>
      </c>
      <c r="F25" s="316" t="s">
        <v>138</v>
      </c>
      <c r="G25" s="861" t="s">
        <v>6</v>
      </c>
      <c r="H25" s="860" t="s">
        <v>6</v>
      </c>
      <c r="I25" s="863" t="s">
        <v>6</v>
      </c>
      <c r="J25" s="862" t="s">
        <v>6</v>
      </c>
      <c r="K25" s="317" t="str">
        <f t="shared" ref="K25:K39" ca="1" si="0">HYPERLINK(_xlfn.CONCAT("#'",$AB$1,"'!",L25),L25)</f>
        <v>$A$69</v>
      </c>
      <c r="L25" s="80" t="str">
        <f t="shared" ref="L25:L39" si="1">A69</f>
        <v>$A$69</v>
      </c>
      <c r="M25" s="289"/>
      <c r="N25" s="137"/>
      <c r="O25" s="137"/>
      <c r="P25" s="256" t="str" cm="1">
        <f t="array" aca="1" ref="P25" ca="1">INDIRECT(_xlfn.CONCAT($AC$2,Q25))</f>
        <v>Ref 2 product 1</v>
      </c>
      <c r="Q25" s="257" t="s">
        <v>655</v>
      </c>
      <c r="R25" s="265" t="str" cm="1">
        <f t="array" aca="1" ref="R25" ca="1">_xlfn.SWITCH(INDIRECT(_xlfn.CONCAT($AC$2,S25)),"-","-",0,"-",INDIRECT(_xlfn.CONCAT($AC$2,S25)))</f>
        <v>-</v>
      </c>
      <c r="S25" s="257" t="s">
        <v>746</v>
      </c>
      <c r="T25" s="891" t="s">
        <v>6</v>
      </c>
      <c r="U25" s="876" t="s">
        <v>6</v>
      </c>
      <c r="V25" s="863" t="s">
        <v>6</v>
      </c>
      <c r="W25" s="862" t="s">
        <v>6</v>
      </c>
      <c r="X25" s="317" t="str">
        <f t="shared" ref="X25:X50" ca="1" si="2">HYPERLINK(_xlfn.CONCAT("#'",$AB$1,"'!",Y25),Y25)</f>
        <v>$A$87</v>
      </c>
      <c r="Y25" s="80" t="str">
        <f t="shared" ref="Y25:Y50" si="3">A87</f>
        <v>$A$87</v>
      </c>
      <c r="Z25" s="64"/>
    </row>
    <row r="26" spans="1:28">
      <c r="C26" s="258" t="str" cm="1">
        <f t="array" aca="1" ref="C26" ca="1">INDIRECT(_xlfn.CONCAT($AC$2,D26))</f>
        <v>Ref 2 Grondstof 2</v>
      </c>
      <c r="D26" s="27" t="s">
        <v>137</v>
      </c>
      <c r="E26" s="407" t="str" cm="1">
        <f t="array" aca="1" ref="E26" ca="1">_xlfn.SWITCH(INDIRECT(_xlfn.CONCAT($AC$2,F26)),"-","-",0,"-",INDIRECT(_xlfn.CONCAT($AC$2,F26)))</f>
        <v>-</v>
      </c>
      <c r="F26" s="318" t="s">
        <v>139</v>
      </c>
      <c r="G26" s="865" t="s">
        <v>6</v>
      </c>
      <c r="H26" s="864" t="s">
        <v>6</v>
      </c>
      <c r="I26" s="867" t="s">
        <v>6</v>
      </c>
      <c r="J26" s="866" t="s">
        <v>6</v>
      </c>
      <c r="K26" s="319" t="str">
        <f t="shared" ca="1" si="0"/>
        <v>$A$70</v>
      </c>
      <c r="L26" s="80" t="str">
        <f t="shared" si="1"/>
        <v>$A$70</v>
      </c>
      <c r="M26" s="289"/>
      <c r="N26" s="137"/>
      <c r="O26" s="137"/>
      <c r="P26" s="258" t="str" cm="1">
        <f t="array" aca="1" ref="P26" ca="1">INDIRECT(_xlfn.CONCAT($AC$2,Q26))</f>
        <v>Ref 2 product 2</v>
      </c>
      <c r="Q26" s="27" t="s">
        <v>657</v>
      </c>
      <c r="R26" s="266" t="str" cm="1">
        <f t="array" aca="1" ref="R26" ca="1">_xlfn.SWITCH(INDIRECT(_xlfn.CONCAT($AC$2,S26)),"-","-",0,"-",INDIRECT(_xlfn.CONCAT($AC$2,S26)))</f>
        <v>-</v>
      </c>
      <c r="S26" s="27" t="s">
        <v>747</v>
      </c>
      <c r="T26" s="892" t="s">
        <v>6</v>
      </c>
      <c r="U26" s="877" t="s">
        <v>6</v>
      </c>
      <c r="V26" s="867" t="s">
        <v>6</v>
      </c>
      <c r="W26" s="866" t="s">
        <v>6</v>
      </c>
      <c r="X26" s="319" t="str">
        <f t="shared" ca="1" si="2"/>
        <v>$A$88</v>
      </c>
      <c r="Y26" s="80" t="str">
        <f t="shared" si="3"/>
        <v>$A$88</v>
      </c>
      <c r="Z26" s="64"/>
    </row>
    <row r="27" spans="1:28">
      <c r="C27" s="258" t="str" cm="1">
        <f t="array" aca="1" ref="C27" ca="1">INDIRECT(_xlfn.CONCAT($AC$2,D27))</f>
        <v>Ref 2 Grondstof 3</v>
      </c>
      <c r="D27" s="27" t="s">
        <v>140</v>
      </c>
      <c r="E27" s="407" t="str" cm="1">
        <f t="array" aca="1" ref="E27" ca="1">_xlfn.SWITCH(INDIRECT(_xlfn.CONCAT($AC$2,F27)),"-","-",0,"-",INDIRECT(_xlfn.CONCAT($AC$2,F27)))</f>
        <v>-</v>
      </c>
      <c r="F27" s="318" t="s">
        <v>178</v>
      </c>
      <c r="G27" s="865" t="s">
        <v>6</v>
      </c>
      <c r="H27" s="864" t="s">
        <v>6</v>
      </c>
      <c r="I27" s="867" t="s">
        <v>6</v>
      </c>
      <c r="J27" s="866" t="s">
        <v>6</v>
      </c>
      <c r="K27" s="319" t="str">
        <f t="shared" ca="1" si="0"/>
        <v>$A$71</v>
      </c>
      <c r="L27" s="80" t="str">
        <f t="shared" si="1"/>
        <v>$A$71</v>
      </c>
      <c r="M27" s="289"/>
      <c r="N27" s="137"/>
      <c r="O27" s="137"/>
      <c r="P27" s="258" t="str" cm="1">
        <f t="array" aca="1" ref="P27" ca="1">INDIRECT(_xlfn.CONCAT($AC$2,Q27))</f>
        <v>Ref 2 product 3</v>
      </c>
      <c r="Q27" s="27" t="s">
        <v>658</v>
      </c>
      <c r="R27" s="266" t="str" cm="1">
        <f t="array" aca="1" ref="R27" ca="1">_xlfn.SWITCH(INDIRECT(_xlfn.CONCAT($AC$2,S27)),"-","-",0,"-",INDIRECT(_xlfn.CONCAT($AC$2,S27)))</f>
        <v>-</v>
      </c>
      <c r="S27" s="27" t="s">
        <v>748</v>
      </c>
      <c r="T27" s="892" t="s">
        <v>6</v>
      </c>
      <c r="U27" s="877" t="s">
        <v>6</v>
      </c>
      <c r="V27" s="867" t="s">
        <v>6</v>
      </c>
      <c r="W27" s="866" t="s">
        <v>6</v>
      </c>
      <c r="X27" s="319" t="str">
        <f t="shared" ca="1" si="2"/>
        <v>$A$89</v>
      </c>
      <c r="Y27" s="80" t="str">
        <f t="shared" si="3"/>
        <v>$A$89</v>
      </c>
      <c r="Z27" s="64"/>
    </row>
    <row r="28" spans="1:28">
      <c r="C28" s="258" t="str" cm="1">
        <f t="array" aca="1" ref="C28" ca="1">INDIRECT(_xlfn.CONCAT($AC$2,D28))</f>
        <v>Ref 2 Grondstof 4</v>
      </c>
      <c r="D28" s="27" t="s">
        <v>141</v>
      </c>
      <c r="E28" s="407" t="str" cm="1">
        <f t="array" aca="1" ref="E28" ca="1">_xlfn.SWITCH(INDIRECT(_xlfn.CONCAT($AC$2,F28)),"-","-",0,"-",INDIRECT(_xlfn.CONCAT($AC$2,F28)))</f>
        <v>-</v>
      </c>
      <c r="F28" s="318" t="s">
        <v>179</v>
      </c>
      <c r="G28" s="865" t="s">
        <v>6</v>
      </c>
      <c r="H28" s="864" t="s">
        <v>6</v>
      </c>
      <c r="I28" s="867" t="s">
        <v>6</v>
      </c>
      <c r="J28" s="866" t="s">
        <v>6</v>
      </c>
      <c r="K28" s="319" t="str">
        <f t="shared" ca="1" si="0"/>
        <v>$A$72</v>
      </c>
      <c r="L28" s="80" t="str">
        <f t="shared" si="1"/>
        <v>$A$72</v>
      </c>
      <c r="M28" s="289"/>
      <c r="N28" s="137"/>
      <c r="O28" s="137"/>
      <c r="P28" s="258" t="str" cm="1">
        <f t="array" aca="1" ref="P28" ca="1">INDIRECT(_xlfn.CONCAT($AC$2,Q28))</f>
        <v>Ref 2 product 4</v>
      </c>
      <c r="Q28" s="27" t="s">
        <v>659</v>
      </c>
      <c r="R28" s="266" t="str" cm="1">
        <f t="array" aca="1" ref="R28" ca="1">_xlfn.SWITCH(INDIRECT(_xlfn.CONCAT($AC$2,S28)),"-","-",0,"-",INDIRECT(_xlfn.CONCAT($AC$2,S28)))</f>
        <v>-</v>
      </c>
      <c r="S28" s="27" t="s">
        <v>749</v>
      </c>
      <c r="T28" s="892" t="s">
        <v>6</v>
      </c>
      <c r="U28" s="877" t="s">
        <v>6</v>
      </c>
      <c r="V28" s="867" t="s">
        <v>6</v>
      </c>
      <c r="W28" s="866" t="s">
        <v>6</v>
      </c>
      <c r="X28" s="319" t="str">
        <f t="shared" ca="1" si="2"/>
        <v>$A$90</v>
      </c>
      <c r="Y28" s="80" t="str">
        <f t="shared" si="3"/>
        <v>$A$90</v>
      </c>
      <c r="Z28" s="64"/>
    </row>
    <row r="29" spans="1:28">
      <c r="C29" s="258" t="str" cm="1">
        <f t="array" aca="1" ref="C29" ca="1">INDIRECT(_xlfn.CONCAT($AC$2,D29))</f>
        <v>Ref 2 Grondstof 5</v>
      </c>
      <c r="D29" s="27" t="s">
        <v>244</v>
      </c>
      <c r="E29" s="407" t="str" cm="1">
        <f t="array" aca="1" ref="E29" ca="1">_xlfn.SWITCH(INDIRECT(_xlfn.CONCAT($AC$2,F29)),"-","-",0,"-",INDIRECT(_xlfn.CONCAT($AC$2,F29)))</f>
        <v>-</v>
      </c>
      <c r="F29" s="318" t="s">
        <v>242</v>
      </c>
      <c r="G29" s="865" t="s">
        <v>6</v>
      </c>
      <c r="H29" s="864" t="s">
        <v>6</v>
      </c>
      <c r="I29" s="867" t="s">
        <v>6</v>
      </c>
      <c r="J29" s="866" t="s">
        <v>6</v>
      </c>
      <c r="K29" s="319" t="str">
        <f t="shared" ca="1" si="0"/>
        <v>$A$73</v>
      </c>
      <c r="L29" s="80" t="str">
        <f t="shared" si="1"/>
        <v>$A$73</v>
      </c>
      <c r="M29" s="289"/>
      <c r="N29" s="137"/>
      <c r="O29" s="137"/>
      <c r="P29" s="258" t="str" cm="1">
        <f t="array" aca="1" ref="P29" ca="1">INDIRECT(_xlfn.CONCAT($AC$2,Q29))</f>
        <v>Ref 2 product 5</v>
      </c>
      <c r="Q29" s="27" t="s">
        <v>660</v>
      </c>
      <c r="R29" s="266" t="str" cm="1">
        <f t="array" aca="1" ref="R29" ca="1">_xlfn.SWITCH(INDIRECT(_xlfn.CONCAT($AC$2,S29)),"-","-",0,"-",INDIRECT(_xlfn.CONCAT($AC$2,S29)))</f>
        <v>-</v>
      </c>
      <c r="S29" s="27" t="s">
        <v>750</v>
      </c>
      <c r="T29" s="893" t="s">
        <v>6</v>
      </c>
      <c r="U29" s="878" t="s">
        <v>6</v>
      </c>
      <c r="V29" s="867" t="s">
        <v>6</v>
      </c>
      <c r="W29" s="866" t="s">
        <v>6</v>
      </c>
      <c r="X29" s="319" t="str">
        <f t="shared" ca="1" si="2"/>
        <v>$A$91</v>
      </c>
      <c r="Y29" s="80" t="str">
        <f t="shared" si="3"/>
        <v>$A$91</v>
      </c>
      <c r="Z29" s="64"/>
    </row>
    <row r="30" spans="1:28">
      <c r="C30" s="258" t="str" cm="1">
        <f t="array" aca="1" ref="C30" ca="1">INDIRECT(_xlfn.CONCAT($AC$2,D30))</f>
        <v>Ref 2 Grondstof 6</v>
      </c>
      <c r="D30" s="27" t="s">
        <v>245</v>
      </c>
      <c r="E30" s="407" t="str" cm="1">
        <f t="array" aca="1" ref="E30" ca="1">_xlfn.SWITCH(INDIRECT(_xlfn.CONCAT($AC$2,F30)),"-","-",0,"-",INDIRECT(_xlfn.CONCAT($AC$2,F30)))</f>
        <v>-</v>
      </c>
      <c r="F30" s="318" t="s">
        <v>243</v>
      </c>
      <c r="G30" s="869" t="s">
        <v>6</v>
      </c>
      <c r="H30" s="868" t="s">
        <v>6</v>
      </c>
      <c r="I30" s="867" t="s">
        <v>6</v>
      </c>
      <c r="J30" s="866" t="s">
        <v>6</v>
      </c>
      <c r="K30" s="319" t="str">
        <f t="shared" ca="1" si="0"/>
        <v>$A$74</v>
      </c>
      <c r="L30" s="80" t="str">
        <f t="shared" si="1"/>
        <v>$A$74</v>
      </c>
      <c r="M30" s="289"/>
      <c r="N30" s="137"/>
      <c r="O30" s="137"/>
      <c r="P30" s="258" t="str" cm="1">
        <f t="array" aca="1" ref="P30" ca="1">INDIRECT(_xlfn.CONCAT($AC$2,Q30))</f>
        <v>Ref 2 product 6</v>
      </c>
      <c r="Q30" s="27" t="s">
        <v>661</v>
      </c>
      <c r="R30" s="266" t="str" cm="1">
        <f t="array" aca="1" ref="R30" ca="1">_xlfn.SWITCH(INDIRECT(_xlfn.CONCAT($AC$2,S30)),"-","-",0,"-",INDIRECT(_xlfn.CONCAT($AC$2,S30)))</f>
        <v>-</v>
      </c>
      <c r="S30" s="27" t="s">
        <v>751</v>
      </c>
      <c r="T30" s="893" t="s">
        <v>6</v>
      </c>
      <c r="U30" s="878" t="s">
        <v>6</v>
      </c>
      <c r="V30" s="867" t="s">
        <v>6</v>
      </c>
      <c r="W30" s="866" t="s">
        <v>6</v>
      </c>
      <c r="X30" s="319" t="str">
        <f t="shared" ca="1" si="2"/>
        <v>$A$92</v>
      </c>
      <c r="Y30" s="80" t="str">
        <f t="shared" si="3"/>
        <v>$A$92</v>
      </c>
      <c r="Z30" s="64"/>
    </row>
    <row r="31" spans="1:28">
      <c r="C31" s="258" t="str" cm="1">
        <f t="array" aca="1" ref="C31" ca="1">INDIRECT(_xlfn.CONCAT($AC$2,D31))</f>
        <v>Ref 2 Grondstof 7</v>
      </c>
      <c r="D31" s="27" t="s">
        <v>250</v>
      </c>
      <c r="E31" s="407" t="str" cm="1">
        <f t="array" aca="1" ref="E31" ca="1">_xlfn.SWITCH(INDIRECT(_xlfn.CONCAT($AC$2,F31)),"-","-",0,"-",INDIRECT(_xlfn.CONCAT($AC$2,F31)))</f>
        <v>-</v>
      </c>
      <c r="F31" s="318" t="s">
        <v>251</v>
      </c>
      <c r="G31" s="869" t="s">
        <v>6</v>
      </c>
      <c r="H31" s="868" t="s">
        <v>6</v>
      </c>
      <c r="I31" s="867" t="s">
        <v>6</v>
      </c>
      <c r="J31" s="866" t="s">
        <v>6</v>
      </c>
      <c r="K31" s="319" t="str">
        <f t="shared" ca="1" si="0"/>
        <v>$A$75</v>
      </c>
      <c r="L31" s="80" t="str">
        <f t="shared" si="1"/>
        <v>$A$75</v>
      </c>
      <c r="M31" s="289"/>
      <c r="N31" s="137"/>
      <c r="O31" s="137"/>
      <c r="P31" s="258" t="str" cm="1">
        <f t="array" aca="1" ref="P31" ca="1">INDIRECT(_xlfn.CONCAT($AC$2,Q31))</f>
        <v>Ref 2 product 7</v>
      </c>
      <c r="Q31" s="27" t="s">
        <v>662</v>
      </c>
      <c r="R31" s="266" t="str" cm="1">
        <f t="array" aca="1" ref="R31" ca="1">_xlfn.SWITCH(INDIRECT(_xlfn.CONCAT($AC$2,S31)),"-","-",0,"-",INDIRECT(_xlfn.CONCAT($AC$2,S31)))</f>
        <v>-</v>
      </c>
      <c r="S31" s="27" t="s">
        <v>752</v>
      </c>
      <c r="T31" s="893" t="s">
        <v>6</v>
      </c>
      <c r="U31" s="878" t="s">
        <v>6</v>
      </c>
      <c r="V31" s="867" t="s">
        <v>6</v>
      </c>
      <c r="W31" s="866" t="s">
        <v>6</v>
      </c>
      <c r="X31" s="319" t="str">
        <f t="shared" ca="1" si="2"/>
        <v>$A$93</v>
      </c>
      <c r="Y31" s="80" t="str">
        <f t="shared" si="3"/>
        <v>$A$93</v>
      </c>
      <c r="Z31" s="64"/>
    </row>
    <row r="32" spans="1:28">
      <c r="C32" s="258" t="str" cm="1">
        <f t="array" aca="1" ref="C32" ca="1">INDIRECT(_xlfn.CONCAT($AC$2,D32))</f>
        <v>Ref 2 Grondstof 8</v>
      </c>
      <c r="D32" s="27" t="s">
        <v>281</v>
      </c>
      <c r="E32" s="407" t="str" cm="1">
        <f t="array" aca="1" ref="E32" ca="1">_xlfn.SWITCH(INDIRECT(_xlfn.CONCAT($AC$2,F32)),"-","-",0,"-",INDIRECT(_xlfn.CONCAT($AC$2,F32)))</f>
        <v>-</v>
      </c>
      <c r="F32" s="318" t="s">
        <v>288</v>
      </c>
      <c r="G32" s="869" t="s">
        <v>6</v>
      </c>
      <c r="H32" s="868" t="s">
        <v>6</v>
      </c>
      <c r="I32" s="867" t="s">
        <v>6</v>
      </c>
      <c r="J32" s="866" t="s">
        <v>6</v>
      </c>
      <c r="K32" s="319" t="str">
        <f t="shared" ca="1" si="0"/>
        <v>$A$76</v>
      </c>
      <c r="L32" s="80" t="str">
        <f t="shared" si="1"/>
        <v>$A$76</v>
      </c>
      <c r="M32" s="289"/>
      <c r="N32" s="137"/>
      <c r="O32" s="137"/>
      <c r="P32" s="258" t="str" cm="1">
        <f t="array" aca="1" ref="P32" ca="1">INDIRECT(_xlfn.CONCAT($AC$2,Q32))</f>
        <v>Ref 2 product 8</v>
      </c>
      <c r="Q32" s="27" t="s">
        <v>663</v>
      </c>
      <c r="R32" s="266" t="str" cm="1">
        <f t="array" aca="1" ref="R32" ca="1">_xlfn.SWITCH(INDIRECT(_xlfn.CONCAT($AC$2,S32)),"-","-",0,"-",INDIRECT(_xlfn.CONCAT($AC$2,S32)))</f>
        <v>-</v>
      </c>
      <c r="S32" s="27" t="s">
        <v>753</v>
      </c>
      <c r="T32" s="893" t="s">
        <v>6</v>
      </c>
      <c r="U32" s="878" t="s">
        <v>6</v>
      </c>
      <c r="V32" s="867" t="s">
        <v>6</v>
      </c>
      <c r="W32" s="866" t="s">
        <v>6</v>
      </c>
      <c r="X32" s="319" t="str">
        <f t="shared" ca="1" si="2"/>
        <v>$A$94</v>
      </c>
      <c r="Y32" s="80" t="str">
        <f t="shared" si="3"/>
        <v>$A$94</v>
      </c>
      <c r="Z32" s="64"/>
    </row>
    <row r="33" spans="3:26">
      <c r="C33" s="258" t="str" cm="1">
        <f t="array" aca="1" ref="C33" ca="1">INDIRECT(_xlfn.CONCAT($AC$2,D33))</f>
        <v>Ref 2 Grondstof 9</v>
      </c>
      <c r="D33" s="27" t="s">
        <v>282</v>
      </c>
      <c r="E33" s="407" t="str" cm="1">
        <f t="array" aca="1" ref="E33" ca="1">_xlfn.SWITCH(INDIRECT(_xlfn.CONCAT($AC$2,F33)),"-","-",0,"-",INDIRECT(_xlfn.CONCAT($AC$2,F33)))</f>
        <v>-</v>
      </c>
      <c r="F33" s="318" t="s">
        <v>289</v>
      </c>
      <c r="G33" s="869" t="s">
        <v>6</v>
      </c>
      <c r="H33" s="868" t="s">
        <v>6</v>
      </c>
      <c r="I33" s="867" t="s">
        <v>6</v>
      </c>
      <c r="J33" s="866" t="s">
        <v>6</v>
      </c>
      <c r="K33" s="319" t="str">
        <f t="shared" ca="1" si="0"/>
        <v>$A$77</v>
      </c>
      <c r="L33" s="81" t="str">
        <f t="shared" si="1"/>
        <v>$A$77</v>
      </c>
      <c r="M33" s="290"/>
      <c r="N33" s="137"/>
      <c r="O33" s="137"/>
      <c r="P33" s="258" t="str" cm="1">
        <f t="array" aca="1" ref="P33" ca="1">INDIRECT(_xlfn.CONCAT($AC$2,Q33))</f>
        <v>Ref 2 product 9</v>
      </c>
      <c r="Q33" s="27" t="s">
        <v>664</v>
      </c>
      <c r="R33" s="266" t="str" cm="1">
        <f t="array" aca="1" ref="R33" ca="1">_xlfn.SWITCH(INDIRECT(_xlfn.CONCAT($AC$2,S33)),"-","-",0,"-",INDIRECT(_xlfn.CONCAT($AC$2,S33)))</f>
        <v>-</v>
      </c>
      <c r="S33" s="27" t="s">
        <v>754</v>
      </c>
      <c r="T33" s="893" t="s">
        <v>6</v>
      </c>
      <c r="U33" s="878" t="s">
        <v>6</v>
      </c>
      <c r="V33" s="867" t="s">
        <v>6</v>
      </c>
      <c r="W33" s="866" t="s">
        <v>6</v>
      </c>
      <c r="X33" s="319" t="str">
        <f t="shared" ca="1" si="2"/>
        <v>$A$95</v>
      </c>
      <c r="Y33" s="81" t="str">
        <f t="shared" si="3"/>
        <v>$A$95</v>
      </c>
      <c r="Z33" s="64"/>
    </row>
    <row r="34" spans="3:26">
      <c r="C34" s="258" t="str" cm="1">
        <f t="array" aca="1" ref="C34" ca="1">INDIRECT(_xlfn.CONCAT($AC$2,D34))</f>
        <v>Ref 2 Grondstof 10</v>
      </c>
      <c r="D34" s="27" t="s">
        <v>283</v>
      </c>
      <c r="E34" s="407" t="str" cm="1">
        <f t="array" aca="1" ref="E34" ca="1">_xlfn.SWITCH(INDIRECT(_xlfn.CONCAT($AC$2,F34)),"-","-",0,"-",INDIRECT(_xlfn.CONCAT($AC$2,F34)))</f>
        <v>-</v>
      </c>
      <c r="F34" s="318" t="s">
        <v>110</v>
      </c>
      <c r="G34" s="869" t="s">
        <v>6</v>
      </c>
      <c r="H34" s="868" t="s">
        <v>6</v>
      </c>
      <c r="I34" s="867" t="s">
        <v>6</v>
      </c>
      <c r="J34" s="866" t="s">
        <v>6</v>
      </c>
      <c r="K34" s="319" t="str">
        <f t="shared" ca="1" si="0"/>
        <v>$A$78</v>
      </c>
      <c r="L34" s="81" t="str">
        <f t="shared" si="1"/>
        <v>$A$78</v>
      </c>
      <c r="M34" s="290"/>
      <c r="N34" s="137"/>
      <c r="O34" s="137"/>
      <c r="P34" s="258" t="str" cm="1">
        <f t="array" aca="1" ref="P34" ca="1">INDIRECT(_xlfn.CONCAT($AC$2,Q34))</f>
        <v>Ref 2 product 10</v>
      </c>
      <c r="Q34" s="27" t="s">
        <v>665</v>
      </c>
      <c r="R34" s="266" t="str" cm="1">
        <f t="array" aca="1" ref="R34" ca="1">_xlfn.SWITCH(INDIRECT(_xlfn.CONCAT($AC$2,S34)),"-","-",0,"-",INDIRECT(_xlfn.CONCAT($AC$2,S34)))</f>
        <v>-</v>
      </c>
      <c r="S34" s="27" t="s">
        <v>755</v>
      </c>
      <c r="T34" s="893" t="s">
        <v>6</v>
      </c>
      <c r="U34" s="878" t="s">
        <v>6</v>
      </c>
      <c r="V34" s="867" t="s">
        <v>6</v>
      </c>
      <c r="W34" s="866" t="s">
        <v>6</v>
      </c>
      <c r="X34" s="319" t="str">
        <f t="shared" ca="1" si="2"/>
        <v>$A$96</v>
      </c>
      <c r="Y34" s="81" t="str">
        <f t="shared" si="3"/>
        <v>$A$96</v>
      </c>
      <c r="Z34" s="64"/>
    </row>
    <row r="35" spans="3:26">
      <c r="C35" s="256" t="str" cm="1">
        <f t="array" aca="1" ref="C35" ca="1">INDIRECT(_xlfn.CONCAT($AC$2,D35))</f>
        <v>Ref 2 Energie 1</v>
      </c>
      <c r="D35" s="257" t="s">
        <v>284</v>
      </c>
      <c r="E35" s="406" t="str" cm="1">
        <f t="array" aca="1" ref="E35" ca="1">_xlfn.SWITCH(INDIRECT(_xlfn.CONCAT($AC$2,F35)),"-","-",0,"-",INDIRECT(_xlfn.CONCAT($AC$2,F35)))</f>
        <v>-</v>
      </c>
      <c r="F35" s="316" t="s">
        <v>111</v>
      </c>
      <c r="G35" s="871" t="s">
        <v>6</v>
      </c>
      <c r="H35" s="870" t="s">
        <v>6</v>
      </c>
      <c r="I35" s="863" t="s">
        <v>6</v>
      </c>
      <c r="J35" s="862" t="s">
        <v>6</v>
      </c>
      <c r="K35" s="317" t="str">
        <f t="shared" ca="1" si="0"/>
        <v>$A$79</v>
      </c>
      <c r="L35" s="81" t="str">
        <f t="shared" si="1"/>
        <v>$A$79</v>
      </c>
      <c r="M35" s="290"/>
      <c r="N35" s="137"/>
      <c r="O35" s="137"/>
      <c r="P35" s="256" t="str" cm="1">
        <f t="array" aca="1" ref="P35" ca="1">INDIRECT(_xlfn.CONCAT($AC$2,Q35))</f>
        <v>Ref 2 Co-product 1</v>
      </c>
      <c r="Q35" s="257" t="s">
        <v>666</v>
      </c>
      <c r="R35" s="265" t="str" cm="1">
        <f t="array" aca="1" ref="R35" ca="1">_xlfn.SWITCH(INDIRECT(_xlfn.CONCAT($AC$2,S35)),"-","-",0,"-",INDIRECT(_xlfn.CONCAT($AC$2,S35)))</f>
        <v>-</v>
      </c>
      <c r="S35" s="257" t="s">
        <v>756</v>
      </c>
      <c r="T35" s="894" t="s">
        <v>6</v>
      </c>
      <c r="U35" s="879" t="s">
        <v>6</v>
      </c>
      <c r="V35" s="863" t="s">
        <v>6</v>
      </c>
      <c r="W35" s="862" t="s">
        <v>6</v>
      </c>
      <c r="X35" s="317" t="str">
        <f t="shared" ca="1" si="2"/>
        <v>$A$97</v>
      </c>
      <c r="Y35" s="81" t="str">
        <f t="shared" si="3"/>
        <v>$A$97</v>
      </c>
      <c r="Z35" s="64"/>
    </row>
    <row r="36" spans="3:26">
      <c r="C36" s="258" t="str" cm="1">
        <f t="array" aca="1" ref="C36" ca="1">INDIRECT(_xlfn.CONCAT($AC$2,D36))</f>
        <v>Ref 2 Energie 2</v>
      </c>
      <c r="D36" s="27" t="s">
        <v>285</v>
      </c>
      <c r="E36" s="407" t="str" cm="1">
        <f t="array" aca="1" ref="E36" ca="1">_xlfn.SWITCH(INDIRECT(_xlfn.CONCAT($AC$2,F36)),"-","-",0,"-",INDIRECT(_xlfn.CONCAT($AC$2,F36)))</f>
        <v>-</v>
      </c>
      <c r="F36" s="318" t="s">
        <v>112</v>
      </c>
      <c r="G36" s="869" t="s">
        <v>6</v>
      </c>
      <c r="H36" s="868" t="s">
        <v>6</v>
      </c>
      <c r="I36" s="867" t="s">
        <v>6</v>
      </c>
      <c r="J36" s="866" t="s">
        <v>6</v>
      </c>
      <c r="K36" s="319" t="str">
        <f t="shared" ca="1" si="0"/>
        <v>$A$80</v>
      </c>
      <c r="L36" s="80" t="str">
        <f t="shared" si="1"/>
        <v>$A$80</v>
      </c>
      <c r="M36" s="289"/>
      <c r="N36" s="137"/>
      <c r="O36" s="137"/>
      <c r="P36" s="258" t="str" cm="1">
        <f t="array" aca="1" ref="P36" ca="1">INDIRECT(_xlfn.CONCAT($AC$2,Q36))</f>
        <v>Ref 2 Co-product 2</v>
      </c>
      <c r="Q36" s="27" t="s">
        <v>667</v>
      </c>
      <c r="R36" s="266" t="str" cm="1">
        <f t="array" aca="1" ref="R36" ca="1">_xlfn.SWITCH(INDIRECT(_xlfn.CONCAT($AC$2,S36)),"-","-",0,"-",INDIRECT(_xlfn.CONCAT($AC$2,S36)))</f>
        <v>-</v>
      </c>
      <c r="S36" s="27" t="s">
        <v>757</v>
      </c>
      <c r="T36" s="893" t="s">
        <v>6</v>
      </c>
      <c r="U36" s="878" t="s">
        <v>6</v>
      </c>
      <c r="V36" s="867" t="s">
        <v>6</v>
      </c>
      <c r="W36" s="866" t="s">
        <v>6</v>
      </c>
      <c r="X36" s="319" t="str">
        <f t="shared" ca="1" si="2"/>
        <v>$A$98</v>
      </c>
      <c r="Y36" s="81" t="str">
        <f t="shared" si="3"/>
        <v>$A$98</v>
      </c>
      <c r="Z36" s="64"/>
    </row>
    <row r="37" spans="3:26">
      <c r="C37" s="258" t="str" cm="1">
        <f t="array" aca="1" ref="C37" ca="1">INDIRECT(_xlfn.CONCAT($AC$2,D37))</f>
        <v>Ref 2 Energie 3</v>
      </c>
      <c r="D37" s="27" t="s">
        <v>297</v>
      </c>
      <c r="E37" s="407" t="str" cm="1">
        <f t="array" aca="1" ref="E37" ca="1">_xlfn.SWITCH(INDIRECT(_xlfn.CONCAT($AC$2,F37)),"-","-",0,"-",INDIRECT(_xlfn.CONCAT($AC$2,F37)))</f>
        <v>-</v>
      </c>
      <c r="F37" s="318" t="s">
        <v>113</v>
      </c>
      <c r="G37" s="869" t="s">
        <v>6</v>
      </c>
      <c r="H37" s="868" t="s">
        <v>6</v>
      </c>
      <c r="I37" s="867" t="s">
        <v>6</v>
      </c>
      <c r="J37" s="866" t="s">
        <v>6</v>
      </c>
      <c r="K37" s="319" t="str">
        <f t="shared" ca="1" si="0"/>
        <v>$A$81</v>
      </c>
      <c r="L37" s="80" t="str">
        <f t="shared" si="1"/>
        <v>$A$81</v>
      </c>
      <c r="M37" s="289"/>
      <c r="N37" s="137"/>
      <c r="O37" s="137"/>
      <c r="P37" s="258" t="str" cm="1">
        <f t="array" aca="1" ref="P37" ca="1">INDIRECT(_xlfn.CONCAT($AC$2,Q37))</f>
        <v>Ref 2 Co-product 3</v>
      </c>
      <c r="Q37" s="27" t="s">
        <v>668</v>
      </c>
      <c r="R37" s="266" t="str" cm="1">
        <f t="array" aca="1" ref="R37" ca="1">_xlfn.SWITCH(INDIRECT(_xlfn.CONCAT($AC$2,S37)),"-","-",0,"-",INDIRECT(_xlfn.CONCAT($AC$2,S37)))</f>
        <v>-</v>
      </c>
      <c r="S37" s="27" t="s">
        <v>758</v>
      </c>
      <c r="T37" s="893" t="s">
        <v>6</v>
      </c>
      <c r="U37" s="878" t="s">
        <v>6</v>
      </c>
      <c r="V37" s="867" t="s">
        <v>6</v>
      </c>
      <c r="W37" s="866" t="s">
        <v>6</v>
      </c>
      <c r="X37" s="319" t="str">
        <f t="shared" ca="1" si="2"/>
        <v>$A$99</v>
      </c>
      <c r="Y37" s="81" t="str">
        <f t="shared" si="3"/>
        <v>$A$99</v>
      </c>
      <c r="Z37" s="64"/>
    </row>
    <row r="38" spans="3:26">
      <c r="C38" s="258" t="str" cm="1">
        <f t="array" aca="1" ref="C38" ca="1">INDIRECT(_xlfn.CONCAT($AC$2,D38))</f>
        <v>Ref 2 Energie 4</v>
      </c>
      <c r="D38" s="27" t="s">
        <v>299</v>
      </c>
      <c r="E38" s="407" t="str" cm="1">
        <f t="array" aca="1" ref="E38" ca="1">_xlfn.SWITCH(INDIRECT(_xlfn.CONCAT($AC$2,F38)),"-","-",0,"-",INDIRECT(_xlfn.CONCAT($AC$2,F38)))</f>
        <v>-</v>
      </c>
      <c r="F38" s="318" t="s">
        <v>114</v>
      </c>
      <c r="G38" s="869" t="s">
        <v>6</v>
      </c>
      <c r="H38" s="868" t="s">
        <v>6</v>
      </c>
      <c r="I38" s="867" t="s">
        <v>6</v>
      </c>
      <c r="J38" s="866" t="s">
        <v>6</v>
      </c>
      <c r="K38" s="319" t="str">
        <f t="shared" ca="1" si="0"/>
        <v>$A$82</v>
      </c>
      <c r="L38" s="80" t="str">
        <f t="shared" si="1"/>
        <v>$A$82</v>
      </c>
      <c r="M38" s="289"/>
      <c r="N38" s="137"/>
      <c r="O38" s="137"/>
      <c r="P38" s="258" t="str" cm="1">
        <f t="array" aca="1" ref="P38" ca="1">INDIRECT(_xlfn.CONCAT($AC$2,Q38))</f>
        <v>Ref 2 Co-product 4</v>
      </c>
      <c r="Q38" s="27" t="s">
        <v>669</v>
      </c>
      <c r="R38" s="266" t="str" cm="1">
        <f t="array" aca="1" ref="R38" ca="1">_xlfn.SWITCH(INDIRECT(_xlfn.CONCAT($AC$2,S38)),"-","-",0,"-",INDIRECT(_xlfn.CONCAT($AC$2,S38)))</f>
        <v>-</v>
      </c>
      <c r="S38" s="27" t="s">
        <v>759</v>
      </c>
      <c r="T38" s="893" t="s">
        <v>6</v>
      </c>
      <c r="U38" s="878" t="s">
        <v>6</v>
      </c>
      <c r="V38" s="867" t="s">
        <v>6</v>
      </c>
      <c r="W38" s="866" t="s">
        <v>6</v>
      </c>
      <c r="X38" s="319" t="str">
        <f t="shared" ca="1" si="2"/>
        <v>$A$100</v>
      </c>
      <c r="Y38" s="81" t="str">
        <f t="shared" si="3"/>
        <v>$A$100</v>
      </c>
      <c r="Z38" s="64"/>
    </row>
    <row r="39" spans="3:26">
      <c r="C39" s="259" t="str" cm="1">
        <f t="array" aca="1" ref="C39" ca="1">INDIRECT(_xlfn.CONCAT($AC$2,D39))</f>
        <v>Ref 2 Energie 5</v>
      </c>
      <c r="D39" s="260" t="s">
        <v>300</v>
      </c>
      <c r="E39" s="408" t="str" cm="1">
        <f t="array" aca="1" ref="E39" ca="1">_xlfn.SWITCH(INDIRECT(_xlfn.CONCAT($AC$2,F39)),"-","-",0,"-",INDIRECT(_xlfn.CONCAT($AC$2,F39)))</f>
        <v>-</v>
      </c>
      <c r="F39" s="320" t="s">
        <v>117</v>
      </c>
      <c r="G39" s="873" t="s">
        <v>6</v>
      </c>
      <c r="H39" s="872" t="s">
        <v>6</v>
      </c>
      <c r="I39" s="875" t="s">
        <v>6</v>
      </c>
      <c r="J39" s="874" t="s">
        <v>6</v>
      </c>
      <c r="K39" s="321" t="str">
        <f t="shared" ca="1" si="0"/>
        <v>$A$83</v>
      </c>
      <c r="L39" s="80" t="str">
        <f t="shared" si="1"/>
        <v>$A$83</v>
      </c>
      <c r="M39" s="289"/>
      <c r="N39" s="137"/>
      <c r="O39" s="137"/>
      <c r="P39" s="258" t="str" cm="1">
        <f t="array" aca="1" ref="P39" ca="1">INDIRECT(_xlfn.CONCAT($AC$2,Q39))</f>
        <v>Ref 2 Co-product 5</v>
      </c>
      <c r="Q39" s="27" t="s">
        <v>670</v>
      </c>
      <c r="R39" s="266" t="str" cm="1">
        <f t="array" aca="1" ref="R39" ca="1">_xlfn.SWITCH(INDIRECT(_xlfn.CONCAT($AC$2,S39)),"-","-",0,"-",INDIRECT(_xlfn.CONCAT($AC$2,S39)))</f>
        <v>-</v>
      </c>
      <c r="S39" s="27" t="s">
        <v>760</v>
      </c>
      <c r="T39" s="893" t="s">
        <v>6</v>
      </c>
      <c r="U39" s="878" t="s">
        <v>6</v>
      </c>
      <c r="V39" s="867" t="s">
        <v>6</v>
      </c>
      <c r="W39" s="866" t="s">
        <v>6</v>
      </c>
      <c r="X39" s="319" t="str">
        <f t="shared" ca="1" si="2"/>
        <v>$A$101</v>
      </c>
      <c r="Y39" s="80" t="str">
        <f t="shared" si="3"/>
        <v>$A$101</v>
      </c>
      <c r="Z39" s="64"/>
    </row>
    <row r="40" spans="3:26">
      <c r="C40" s="137"/>
      <c r="D40" s="137"/>
      <c r="E40" s="137"/>
      <c r="F40" s="137"/>
      <c r="G40" s="137"/>
      <c r="H40" s="137"/>
      <c r="I40" s="137"/>
      <c r="J40" s="137"/>
      <c r="K40" s="137"/>
      <c r="L40" s="137"/>
      <c r="M40" s="137"/>
      <c r="N40" s="137"/>
      <c r="O40" s="137"/>
      <c r="P40" s="256" t="str" cm="1">
        <f t="array" aca="1" ref="P40" ca="1">INDIRECT(_xlfn.CONCAT($AC$2,Q40))</f>
        <v>Ref 2 Emissie 1</v>
      </c>
      <c r="Q40" s="257" t="s">
        <v>671</v>
      </c>
      <c r="R40" s="265" t="str" cm="1">
        <f t="array" aca="1" ref="R40" ca="1">_xlfn.SWITCH(INDIRECT(_xlfn.CONCAT($AC$2,S40)),"-","-",0,"-",INDIRECT(_xlfn.CONCAT($AC$2,S40)))</f>
        <v>-</v>
      </c>
      <c r="S40" s="257" t="s">
        <v>761</v>
      </c>
      <c r="T40" s="894" t="s">
        <v>6</v>
      </c>
      <c r="U40" s="879" t="s">
        <v>6</v>
      </c>
      <c r="V40" s="863" t="s">
        <v>6</v>
      </c>
      <c r="W40" s="862" t="s">
        <v>6</v>
      </c>
      <c r="X40" s="317" t="str">
        <f t="shared" ca="1" si="2"/>
        <v>$A$102</v>
      </c>
      <c r="Y40" s="80" t="str">
        <f t="shared" si="3"/>
        <v>$A$102</v>
      </c>
      <c r="Z40" s="64"/>
    </row>
    <row r="41" spans="3:26">
      <c r="C41" s="137"/>
      <c r="D41" s="137"/>
      <c r="E41" s="137"/>
      <c r="F41" s="137"/>
      <c r="G41" s="137"/>
      <c r="H41" s="137"/>
      <c r="I41" s="137"/>
      <c r="J41" s="137"/>
      <c r="K41" s="137"/>
      <c r="L41" s="137"/>
      <c r="M41" s="137"/>
      <c r="N41" s="137"/>
      <c r="O41" s="137"/>
      <c r="P41" s="258" t="str" cm="1">
        <f t="array" aca="1" ref="P41" ca="1">INDIRECT(_xlfn.CONCAT($AC$2,Q41))</f>
        <v>Ref 2 Emissie 2</v>
      </c>
      <c r="Q41" s="27" t="s">
        <v>672</v>
      </c>
      <c r="R41" s="266" t="str" cm="1">
        <f t="array" aca="1" ref="R41" ca="1">_xlfn.SWITCH(INDIRECT(_xlfn.CONCAT($AC$2,S41)),"-","-",0,"-",INDIRECT(_xlfn.CONCAT($AC$2,S41)))</f>
        <v>-</v>
      </c>
      <c r="S41" s="27" t="s">
        <v>762</v>
      </c>
      <c r="T41" s="893" t="s">
        <v>6</v>
      </c>
      <c r="U41" s="878" t="s">
        <v>6</v>
      </c>
      <c r="V41" s="867" t="s">
        <v>6</v>
      </c>
      <c r="W41" s="866" t="s">
        <v>6</v>
      </c>
      <c r="X41" s="319" t="str">
        <f t="shared" ca="1" si="2"/>
        <v>$A$103</v>
      </c>
      <c r="Y41" s="80" t="str">
        <f t="shared" si="3"/>
        <v>$A$103</v>
      </c>
      <c r="Z41" s="64"/>
    </row>
    <row r="42" spans="3:26">
      <c r="C42" s="137"/>
      <c r="D42" s="137"/>
      <c r="E42" s="137"/>
      <c r="F42" s="137"/>
      <c r="G42" s="137"/>
      <c r="H42" s="137"/>
      <c r="I42" s="137"/>
      <c r="J42" s="291"/>
      <c r="K42" s="291"/>
      <c r="L42" s="291"/>
      <c r="M42" s="291"/>
      <c r="N42" s="137"/>
      <c r="O42" s="137"/>
      <c r="P42" s="258" t="str" cm="1">
        <f t="array" aca="1" ref="P42" ca="1">INDIRECT(_xlfn.CONCAT($AC$2,Q42))</f>
        <v>Ref 2 Emissie 3</v>
      </c>
      <c r="Q42" s="27" t="s">
        <v>673</v>
      </c>
      <c r="R42" s="266" t="str" cm="1">
        <f t="array" aca="1" ref="R42" ca="1">_xlfn.SWITCH(INDIRECT(_xlfn.CONCAT($AC$2,S42)),"-","-",0,"-",INDIRECT(_xlfn.CONCAT($AC$2,S42)))</f>
        <v>-</v>
      </c>
      <c r="S42" s="27" t="s">
        <v>763</v>
      </c>
      <c r="T42" s="893" t="s">
        <v>6</v>
      </c>
      <c r="U42" s="878" t="s">
        <v>6</v>
      </c>
      <c r="V42" s="867" t="s">
        <v>6</v>
      </c>
      <c r="W42" s="866" t="s">
        <v>6</v>
      </c>
      <c r="X42" s="319" t="str">
        <f t="shared" ca="1" si="2"/>
        <v>$A$104</v>
      </c>
      <c r="Y42" s="80" t="str">
        <f t="shared" si="3"/>
        <v>$A$104</v>
      </c>
      <c r="Z42" s="64"/>
    </row>
    <row r="43" spans="3:26">
      <c r="C43" s="137"/>
      <c r="D43" s="137"/>
      <c r="E43" s="137"/>
      <c r="F43" s="137"/>
      <c r="G43" s="137"/>
      <c r="H43" s="137"/>
      <c r="I43" s="137"/>
      <c r="J43" s="291"/>
      <c r="K43" s="291"/>
      <c r="L43" s="291"/>
      <c r="M43" s="291"/>
      <c r="N43" s="137"/>
      <c r="O43" s="137"/>
      <c r="P43" s="258" t="str" cm="1">
        <f t="array" aca="1" ref="P43" ca="1">INDIRECT(_xlfn.CONCAT($AC$2,Q43))</f>
        <v>Ref 2 Emissie 4</v>
      </c>
      <c r="Q43" s="27" t="s">
        <v>674</v>
      </c>
      <c r="R43" s="266" t="str" cm="1">
        <f t="array" aca="1" ref="R43" ca="1">_xlfn.SWITCH(INDIRECT(_xlfn.CONCAT($AC$2,S43)),"-","-",0,"-",INDIRECT(_xlfn.CONCAT($AC$2,S43)))</f>
        <v>-</v>
      </c>
      <c r="S43" s="27" t="s">
        <v>764</v>
      </c>
      <c r="T43" s="893" t="s">
        <v>6</v>
      </c>
      <c r="U43" s="878" t="s">
        <v>6</v>
      </c>
      <c r="V43" s="867" t="s">
        <v>6</v>
      </c>
      <c r="W43" s="866" t="s">
        <v>6</v>
      </c>
      <c r="X43" s="319" t="str">
        <f t="shared" ca="1" si="2"/>
        <v>$A$105</v>
      </c>
      <c r="Y43" s="80" t="str">
        <f t="shared" si="3"/>
        <v>$A$105</v>
      </c>
      <c r="Z43" s="64"/>
    </row>
    <row r="44" spans="3:26">
      <c r="C44" s="137"/>
      <c r="D44" s="137"/>
      <c r="E44" s="137"/>
      <c r="F44" s="137"/>
      <c r="G44" s="137"/>
      <c r="H44" s="137"/>
      <c r="I44" s="137"/>
      <c r="J44" s="291"/>
      <c r="K44" s="291"/>
      <c r="L44" s="291"/>
      <c r="M44" s="291"/>
      <c r="N44" s="137"/>
      <c r="O44" s="137"/>
      <c r="P44" s="258" t="str" cm="1">
        <f t="array" aca="1" ref="P44" ca="1">INDIRECT(_xlfn.CONCAT($AC$2,Q44))</f>
        <v>Ref 2 Emissie 5</v>
      </c>
      <c r="Q44" s="27" t="s">
        <v>675</v>
      </c>
      <c r="R44" s="266" t="str" cm="1">
        <f t="array" aca="1" ref="R44" ca="1">_xlfn.SWITCH(INDIRECT(_xlfn.CONCAT($AC$2,S44)),"-","-",0,"-",INDIRECT(_xlfn.CONCAT($AC$2,S44)))</f>
        <v>-</v>
      </c>
      <c r="S44" s="27" t="s">
        <v>765</v>
      </c>
      <c r="T44" s="893" t="s">
        <v>6</v>
      </c>
      <c r="U44" s="878" t="s">
        <v>6</v>
      </c>
      <c r="V44" s="867" t="s">
        <v>6</v>
      </c>
      <c r="W44" s="874" t="s">
        <v>6</v>
      </c>
      <c r="X44" s="319" t="str">
        <f t="shared" ca="1" si="2"/>
        <v>$A$106</v>
      </c>
      <c r="Y44" s="80" t="str">
        <f t="shared" si="3"/>
        <v>$A$106</v>
      </c>
      <c r="Z44" s="64"/>
    </row>
    <row r="45" spans="3:26">
      <c r="C45" s="137"/>
      <c r="D45" s="137"/>
      <c r="E45" s="137"/>
      <c r="F45" s="137"/>
      <c r="G45" s="137"/>
      <c r="H45" s="137"/>
      <c r="I45" s="137"/>
      <c r="J45" s="291"/>
      <c r="K45" s="291"/>
      <c r="L45" s="291"/>
      <c r="M45" s="291"/>
      <c r="N45" s="137"/>
      <c r="O45" s="137"/>
      <c r="P45" s="256" t="str" cm="1">
        <f t="array" aca="1" ref="P45" ca="1">INDIRECT(_xlfn.CONCAT($AC$2,Q45))</f>
        <v>Ref 2 Afvalstof 1</v>
      </c>
      <c r="Q45" s="257" t="s">
        <v>960</v>
      </c>
      <c r="R45" s="265" t="str" cm="1">
        <f t="array" aca="1" ref="R45" ca="1">_xlfn.SWITCH(INDIRECT(_xlfn.CONCAT($AC$2,S45)),"-","-",0,"-",INDIRECT(_xlfn.CONCAT($AC$2,S45)))</f>
        <v>-</v>
      </c>
      <c r="S45" s="257" t="s">
        <v>972</v>
      </c>
      <c r="T45" s="894" t="s">
        <v>6</v>
      </c>
      <c r="U45" s="879" t="s">
        <v>6</v>
      </c>
      <c r="V45" s="863" t="s">
        <v>6</v>
      </c>
      <c r="W45" s="862" t="s">
        <v>6</v>
      </c>
      <c r="X45" s="322" t="str">
        <f t="shared" ca="1" si="2"/>
        <v>$A$107</v>
      </c>
      <c r="Y45" s="80" t="str">
        <f t="shared" si="3"/>
        <v>$A$107</v>
      </c>
      <c r="Z45" s="64"/>
    </row>
    <row r="46" spans="3:26">
      <c r="C46" s="137"/>
      <c r="D46" s="137"/>
      <c r="E46" s="137"/>
      <c r="F46" s="137"/>
      <c r="G46" s="137"/>
      <c r="H46" s="137"/>
      <c r="I46" s="137"/>
      <c r="J46" s="291"/>
      <c r="K46" s="291"/>
      <c r="L46" s="291"/>
      <c r="M46" s="291"/>
      <c r="N46" s="137"/>
      <c r="O46" s="137"/>
      <c r="P46" s="258" t="str" cm="1">
        <f t="array" aca="1" ref="P46" ca="1">INDIRECT(_xlfn.CONCAT($AC$2,Q46))</f>
        <v>Ref 2 Afvalstof 2</v>
      </c>
      <c r="Q46" s="27" t="s">
        <v>962</v>
      </c>
      <c r="R46" s="266" t="str" cm="1">
        <f t="array" aca="1" ref="R46" ca="1">_xlfn.SWITCH(INDIRECT(_xlfn.CONCAT($AC$2,S46)),"-","-",0,"-",INDIRECT(_xlfn.CONCAT($AC$2,S46)))</f>
        <v>-</v>
      </c>
      <c r="S46" s="27" t="s">
        <v>973</v>
      </c>
      <c r="T46" s="893" t="s">
        <v>6</v>
      </c>
      <c r="U46" s="878" t="s">
        <v>6</v>
      </c>
      <c r="V46" s="867" t="s">
        <v>6</v>
      </c>
      <c r="W46" s="866" t="s">
        <v>6</v>
      </c>
      <c r="X46" s="323" t="str">
        <f t="shared" ca="1" si="2"/>
        <v>$A$108</v>
      </c>
      <c r="Y46" s="80" t="str">
        <f t="shared" si="3"/>
        <v>$A$108</v>
      </c>
      <c r="Z46" s="64"/>
    </row>
    <row r="47" spans="3:26">
      <c r="C47" s="137"/>
      <c r="D47" s="137"/>
      <c r="E47" s="137"/>
      <c r="F47" s="137"/>
      <c r="G47" s="137"/>
      <c r="H47" s="137"/>
      <c r="I47" s="137"/>
      <c r="J47" s="291"/>
      <c r="K47" s="291"/>
      <c r="L47" s="291"/>
      <c r="M47" s="291"/>
      <c r="N47" s="137"/>
      <c r="O47" s="137"/>
      <c r="P47" s="258" t="str" cm="1">
        <f t="array" aca="1" ref="P47" ca="1">INDIRECT(_xlfn.CONCAT($AC$2,Q47))</f>
        <v>Ref 2 Afvalstof 3</v>
      </c>
      <c r="Q47" s="27" t="s">
        <v>964</v>
      </c>
      <c r="R47" s="266" t="str" cm="1">
        <f t="array" aca="1" ref="R47" ca="1">_xlfn.SWITCH(INDIRECT(_xlfn.CONCAT($AC$2,S47)),"-","-",0,"-",INDIRECT(_xlfn.CONCAT($AC$2,S47)))</f>
        <v>-</v>
      </c>
      <c r="S47" s="27" t="s">
        <v>974</v>
      </c>
      <c r="T47" s="893" t="s">
        <v>6</v>
      </c>
      <c r="U47" s="878" t="s">
        <v>6</v>
      </c>
      <c r="V47" s="867" t="s">
        <v>6</v>
      </c>
      <c r="W47" s="866" t="s">
        <v>6</v>
      </c>
      <c r="X47" s="323" t="str">
        <f t="shared" ca="1" si="2"/>
        <v>$A$109</v>
      </c>
      <c r="Y47" s="80" t="str">
        <f t="shared" si="3"/>
        <v>$A$109</v>
      </c>
      <c r="Z47" s="64"/>
    </row>
    <row r="48" spans="3:26">
      <c r="C48" s="137"/>
      <c r="D48" s="137"/>
      <c r="E48" s="137"/>
      <c r="F48" s="137"/>
      <c r="G48" s="137"/>
      <c r="H48" s="137"/>
      <c r="I48" s="137"/>
      <c r="J48" s="291"/>
      <c r="K48" s="291"/>
      <c r="L48" s="291"/>
      <c r="M48" s="291"/>
      <c r="N48" s="137"/>
      <c r="O48" s="137"/>
      <c r="P48" s="258" t="str" cm="1">
        <f t="array" aca="1" ref="P48" ca="1">INDIRECT(_xlfn.CONCAT($AC$2,Q48))</f>
        <v>Ref 2 Afvalstof 4</v>
      </c>
      <c r="Q48" s="27" t="s">
        <v>966</v>
      </c>
      <c r="R48" s="266" t="str" cm="1">
        <f t="array" aca="1" ref="R48" ca="1">_xlfn.SWITCH(INDIRECT(_xlfn.CONCAT($AC$2,S48)),"-","-",0,"-",INDIRECT(_xlfn.CONCAT($AC$2,S48)))</f>
        <v>-</v>
      </c>
      <c r="S48" s="27" t="s">
        <v>975</v>
      </c>
      <c r="T48" s="893" t="s">
        <v>6</v>
      </c>
      <c r="U48" s="878" t="s">
        <v>6</v>
      </c>
      <c r="V48" s="867" t="s">
        <v>6</v>
      </c>
      <c r="W48" s="866" t="s">
        <v>6</v>
      </c>
      <c r="X48" s="323" t="str">
        <f t="shared" ca="1" si="2"/>
        <v>$A$110</v>
      </c>
      <c r="Y48" s="80" t="str">
        <f t="shared" si="3"/>
        <v>$A$110</v>
      </c>
      <c r="Z48" s="64"/>
    </row>
    <row r="49" spans="3:27">
      <c r="C49" s="137"/>
      <c r="D49" s="137"/>
      <c r="E49" s="137"/>
      <c r="F49" s="137"/>
      <c r="G49" s="137"/>
      <c r="H49" s="137"/>
      <c r="I49" s="137"/>
      <c r="J49" s="291"/>
      <c r="K49" s="291"/>
      <c r="L49" s="291"/>
      <c r="M49" s="291"/>
      <c r="N49" s="137"/>
      <c r="O49" s="137"/>
      <c r="P49" s="259" t="str" cm="1">
        <f t="array" aca="1" ref="P49" ca="1">INDIRECT(_xlfn.CONCAT($AC$2,Q49))</f>
        <v>Ref 2 Afvalstof 5</v>
      </c>
      <c r="Q49" s="260" t="s">
        <v>968</v>
      </c>
      <c r="R49" s="47" t="str" cm="1">
        <f t="array" aca="1" ref="R49" ca="1">_xlfn.SWITCH(INDIRECT(_xlfn.CONCAT($AC$2,S49)),"-","-",0,"-",INDIRECT(_xlfn.CONCAT($AC$2,S49)))</f>
        <v>-</v>
      </c>
      <c r="S49" s="260" t="s">
        <v>976</v>
      </c>
      <c r="T49" s="895" t="s">
        <v>6</v>
      </c>
      <c r="U49" s="880" t="s">
        <v>6</v>
      </c>
      <c r="V49" s="875" t="s">
        <v>6</v>
      </c>
      <c r="W49" s="874" t="s">
        <v>6</v>
      </c>
      <c r="X49" s="324" t="str">
        <f t="shared" ca="1" si="2"/>
        <v>$A$111</v>
      </c>
      <c r="Y49" s="80" t="str">
        <f t="shared" si="3"/>
        <v>$A$111</v>
      </c>
      <c r="Z49" s="64"/>
    </row>
    <row r="50" spans="3:27">
      <c r="C50" s="137"/>
      <c r="D50" s="137"/>
      <c r="E50" s="137"/>
      <c r="F50" s="137"/>
      <c r="G50" s="137"/>
      <c r="H50" s="137"/>
      <c r="I50" s="137"/>
      <c r="J50" s="291"/>
      <c r="K50" s="291"/>
      <c r="L50" s="291"/>
      <c r="M50" s="291"/>
      <c r="N50" s="137"/>
      <c r="O50" s="137"/>
      <c r="P50" s="710" t="str" cm="1">
        <f t="array" aca="1" ref="P50" ca="1">INDIRECT(_xlfn.CONCAT($AC$2,Q50))</f>
        <v>Ref 2 Overige BKG emissies</v>
      </c>
      <c r="Q50" s="627" t="s">
        <v>970</v>
      </c>
      <c r="R50" s="711" t="str" cm="1">
        <f t="array" aca="1" ref="R50" ca="1">_xlfn.SWITCH(INDIRECT(_xlfn.CONCAT($AC$2,S50)),"-","-",0,"-",INDIRECT(_xlfn.CONCAT($AC$2,S50)))</f>
        <v>-</v>
      </c>
      <c r="S50" s="627" t="s">
        <v>977</v>
      </c>
      <c r="T50" s="896" t="s">
        <v>6</v>
      </c>
      <c r="U50" s="899">
        <f>0</f>
        <v>0</v>
      </c>
      <c r="V50" s="897" t="s">
        <v>6</v>
      </c>
      <c r="W50" s="898" t="s">
        <v>6</v>
      </c>
      <c r="X50" s="726" t="str">
        <f t="shared" ca="1" si="2"/>
        <v>$A$112</v>
      </c>
      <c r="Y50" s="80" t="str">
        <f t="shared" si="3"/>
        <v>$A$112</v>
      </c>
      <c r="Z50" s="64"/>
    </row>
    <row r="51" spans="3:27" s="137" customFormat="1">
      <c r="J51" s="291"/>
      <c r="K51" s="291"/>
      <c r="L51" s="291"/>
      <c r="M51" s="291"/>
      <c r="Z51" s="291"/>
      <c r="AA51" s="291"/>
    </row>
    <row r="52" spans="3:27" s="137" customFormat="1">
      <c r="J52" s="291"/>
      <c r="K52" s="291"/>
      <c r="L52" s="291"/>
      <c r="M52" s="291"/>
      <c r="Z52" s="291"/>
      <c r="AA52" s="291"/>
    </row>
    <row r="53" spans="3:27" s="137" customFormat="1">
      <c r="J53" s="291"/>
      <c r="K53" s="291"/>
      <c r="L53" s="291"/>
      <c r="M53" s="291"/>
      <c r="Z53" s="291"/>
      <c r="AA53" s="291"/>
    </row>
    <row r="54" spans="3:27" ht="15.75">
      <c r="C54" s="137"/>
      <c r="D54" s="137"/>
      <c r="E54" s="137"/>
      <c r="F54" s="137"/>
      <c r="G54" s="137"/>
      <c r="H54" s="137"/>
      <c r="I54" s="137"/>
      <c r="J54" s="291"/>
      <c r="K54" s="291"/>
      <c r="L54" s="291"/>
      <c r="M54" s="291"/>
      <c r="N54" s="137"/>
      <c r="O54" s="137"/>
      <c r="P54" s="295" t="s">
        <v>862</v>
      </c>
      <c r="Q54" s="137"/>
      <c r="R54" s="137"/>
      <c r="T54" s="298">
        <f>SUM(T25:T34)</f>
        <v>0</v>
      </c>
      <c r="U54" s="291"/>
      <c r="V54" s="137"/>
      <c r="W54" s="137"/>
      <c r="X54" s="137"/>
      <c r="Z54" s="64"/>
      <c r="AA54" s="64"/>
    </row>
    <row r="55" spans="3:27" ht="15.75">
      <c r="C55" s="295" t="s">
        <v>12</v>
      </c>
      <c r="D55" s="137"/>
      <c r="E55" s="137"/>
      <c r="G55" s="312">
        <f>SUM(G25:G39)</f>
        <v>0</v>
      </c>
      <c r="H55" s="137"/>
      <c r="I55" s="137"/>
      <c r="J55" s="291"/>
      <c r="K55" s="137"/>
      <c r="L55" s="137"/>
      <c r="M55" s="409" t="s">
        <v>13</v>
      </c>
      <c r="N55" s="304" t="str">
        <f>IFERROR((T55-G55)/(G55+T55),"-")</f>
        <v>-</v>
      </c>
      <c r="O55" s="137"/>
      <c r="P55" s="296" t="s">
        <v>12</v>
      </c>
      <c r="Q55" s="137"/>
      <c r="R55" s="137"/>
      <c r="T55" s="299">
        <f>SUM(T25:T50)</f>
        <v>0</v>
      </c>
      <c r="U55" s="137"/>
      <c r="V55" s="137"/>
      <c r="W55" s="137"/>
      <c r="X55" s="137"/>
      <c r="Z55" s="64"/>
      <c r="AA55" s="64"/>
    </row>
    <row r="56" spans="3:27" ht="15.75">
      <c r="C56" s="296" t="s">
        <v>14</v>
      </c>
      <c r="D56" s="137"/>
      <c r="E56" s="137"/>
      <c r="G56" s="137"/>
      <c r="H56" s="300">
        <f>SUM(H25:H39)</f>
        <v>0</v>
      </c>
      <c r="I56" s="137"/>
      <c r="J56" s="291"/>
      <c r="K56" s="137"/>
      <c r="L56" s="137"/>
      <c r="M56" s="156" t="s">
        <v>861</v>
      </c>
      <c r="N56" s="306" t="str">
        <f>IFERROR((U56-H56)/(U56+H56),"-")</f>
        <v>-</v>
      </c>
      <c r="O56" s="137"/>
      <c r="P56" s="296" t="s">
        <v>14</v>
      </c>
      <c r="Q56" s="137"/>
      <c r="R56" s="137"/>
      <c r="T56" s="137"/>
      <c r="U56" s="300">
        <f>SUM(U25:U50)</f>
        <v>0</v>
      </c>
      <c r="V56" s="137"/>
      <c r="W56" s="137"/>
      <c r="X56" s="137"/>
      <c r="Z56" s="65"/>
      <c r="AA56" s="65"/>
    </row>
    <row r="57" spans="3:27" ht="15.75">
      <c r="C57" s="297" t="s">
        <v>109</v>
      </c>
      <c r="D57" s="137"/>
      <c r="E57" s="137"/>
      <c r="G57" s="137"/>
      <c r="H57" s="137"/>
      <c r="I57" s="301">
        <f>SUMPRODUCT(G25:G39,I25:I39)</f>
        <v>0</v>
      </c>
      <c r="J57" s="302">
        <f>SUMPRODUCT(G25:G39,I25:I39,J25:J39)</f>
        <v>0</v>
      </c>
      <c r="K57" s="137"/>
      <c r="L57" s="137"/>
      <c r="M57" s="410" t="s">
        <v>15</v>
      </c>
      <c r="N57" s="308" t="str">
        <f>IFERROR((W57-J57)/(W57+J57),"-")</f>
        <v>-</v>
      </c>
      <c r="O57" s="137"/>
      <c r="P57" s="297" t="s">
        <v>863</v>
      </c>
      <c r="Q57" s="137"/>
      <c r="R57" s="137"/>
      <c r="T57" s="137"/>
      <c r="U57" s="137"/>
      <c r="V57" s="301">
        <f>SUMPRODUCT(T25:T50,V25:V50)</f>
        <v>0</v>
      </c>
      <c r="W57" s="302">
        <f>SUMPRODUCT(T25:T50,V25:V50,W25:W50)</f>
        <v>0</v>
      </c>
      <c r="X57" s="292"/>
      <c r="Z57" s="64"/>
      <c r="AA57" s="64"/>
    </row>
    <row r="58" spans="3:27" s="137" customFormat="1">
      <c r="C58" s="138"/>
      <c r="I58" s="293"/>
      <c r="J58" s="293"/>
      <c r="K58" s="292"/>
      <c r="P58" s="138"/>
      <c r="V58" s="293"/>
      <c r="W58" s="293"/>
      <c r="X58" s="292"/>
      <c r="Z58" s="291"/>
      <c r="AA58" s="291"/>
    </row>
    <row r="59" spans="3:27" s="137" customFormat="1" ht="15.75">
      <c r="J59" s="291"/>
      <c r="K59" s="291"/>
      <c r="L59" s="291"/>
      <c r="M59" s="291"/>
      <c r="P59" s="294"/>
      <c r="Z59" s="291"/>
      <c r="AA59" s="291"/>
    </row>
    <row r="60" spans="3:27" ht="23.25">
      <c r="C60" s="148" t="s">
        <v>414</v>
      </c>
      <c r="D60" s="345"/>
      <c r="E60" s="346"/>
      <c r="F60" s="346"/>
      <c r="G60" s="346"/>
      <c r="H60" s="346"/>
      <c r="I60" s="346"/>
      <c r="J60" s="347"/>
      <c r="K60" s="348"/>
      <c r="L60" s="349"/>
      <c r="M60" s="350"/>
      <c r="N60" s="348"/>
      <c r="O60" s="348"/>
      <c r="P60" s="351"/>
      <c r="Q60" s="252"/>
      <c r="R60" s="348"/>
      <c r="S60" s="252"/>
      <c r="T60" s="348"/>
      <c r="U60" s="348"/>
      <c r="V60" s="348"/>
      <c r="W60" s="348"/>
      <c r="X60" s="352"/>
      <c r="Z60" s="64"/>
      <c r="AA60" s="64"/>
    </row>
    <row r="61" spans="3:27" ht="44.25" customHeight="1">
      <c r="C61" s="343" t="str">
        <f>IFERROR(SUM(T25:T34)/SUM(T25:T39),"-")</f>
        <v>-</v>
      </c>
      <c r="E61" s="997" t="s">
        <v>1156</v>
      </c>
      <c r="F61" s="1012"/>
      <c r="G61" s="1012"/>
      <c r="H61" s="1012"/>
      <c r="I61" s="1012"/>
      <c r="J61" s="1012"/>
      <c r="K61" s="1012"/>
      <c r="L61" s="1012"/>
      <c r="M61" s="1012"/>
      <c r="N61" s="1012"/>
      <c r="O61" s="1012"/>
      <c r="P61" s="1012"/>
      <c r="Q61" s="1012"/>
      <c r="R61" s="1012"/>
      <c r="S61" s="1012"/>
      <c r="T61" s="1012"/>
      <c r="U61" s="1012"/>
      <c r="V61" s="1012"/>
      <c r="W61" s="1012"/>
      <c r="X61" s="1013"/>
      <c r="Z61" s="64"/>
      <c r="AA61" s="64"/>
    </row>
    <row r="62" spans="3:27" s="137" customFormat="1"/>
    <row r="63" spans="3:27" ht="23.25">
      <c r="C63" s="148" t="s">
        <v>247</v>
      </c>
      <c r="D63" s="353"/>
      <c r="E63" s="354"/>
      <c r="F63" s="354"/>
      <c r="G63" s="354"/>
      <c r="H63" s="354"/>
      <c r="I63" s="354"/>
      <c r="J63" s="355"/>
      <c r="K63" s="355"/>
      <c r="L63" s="356"/>
      <c r="M63" s="355"/>
      <c r="N63" s="348"/>
      <c r="O63" s="348"/>
      <c r="P63" s="348"/>
      <c r="Q63" s="252"/>
      <c r="R63" s="348"/>
      <c r="S63" s="252"/>
      <c r="T63" s="348"/>
      <c r="U63" s="348"/>
      <c r="V63" s="348"/>
      <c r="W63" s="348"/>
      <c r="X63" s="352"/>
    </row>
    <row r="64" spans="3:27" ht="35.1" customHeight="1">
      <c r="C64" s="997" t="s">
        <v>1155</v>
      </c>
      <c r="D64" s="1012"/>
      <c r="E64" s="1012"/>
      <c r="F64" s="1012"/>
      <c r="G64" s="1012"/>
      <c r="H64" s="1012"/>
      <c r="I64" s="1012"/>
      <c r="J64" s="1012"/>
      <c r="K64" s="1012"/>
      <c r="L64" s="1012"/>
      <c r="M64" s="1012"/>
      <c r="N64" s="1012"/>
      <c r="O64" s="1012"/>
      <c r="P64" s="1012"/>
      <c r="Q64" s="1012"/>
      <c r="R64" s="1012"/>
      <c r="S64" s="1012"/>
      <c r="T64" s="1012"/>
      <c r="U64" s="1012"/>
      <c r="V64" s="1012"/>
      <c r="W64" s="1012"/>
      <c r="X64" s="1013"/>
      <c r="AA64" s="65"/>
    </row>
    <row r="65" spans="1:29" s="137" customFormat="1">
      <c r="A65" s="138"/>
      <c r="B65" s="138"/>
      <c r="J65" s="291"/>
      <c r="K65" s="291"/>
      <c r="L65" s="291"/>
      <c r="M65" s="291"/>
      <c r="Z65" s="291"/>
      <c r="AA65" s="291"/>
    </row>
    <row r="66" spans="1:29" s="137" customFormat="1" ht="14.45" customHeight="1">
      <c r="A66" s="283"/>
      <c r="B66" s="283"/>
      <c r="C66" s="163"/>
      <c r="D66" s="163"/>
      <c r="E66" s="163"/>
      <c r="F66" s="163"/>
      <c r="G66" s="163"/>
      <c r="H66" s="163"/>
      <c r="I66" s="163"/>
      <c r="J66" s="163"/>
      <c r="K66" s="163"/>
      <c r="L66" s="163"/>
      <c r="M66" s="163"/>
    </row>
    <row r="67" spans="1:29" ht="25.5" customHeight="1">
      <c r="C67" s="148" t="s">
        <v>253</v>
      </c>
      <c r="D67" s="384"/>
      <c r="E67" s="314"/>
      <c r="F67" s="314"/>
      <c r="G67" s="314"/>
      <c r="H67" s="314"/>
      <c r="I67" s="314"/>
      <c r="J67" s="314"/>
      <c r="K67" s="314"/>
      <c r="L67" s="313"/>
      <c r="M67" s="314"/>
      <c r="N67" s="314"/>
      <c r="O67" s="314"/>
      <c r="P67" s="385"/>
      <c r="Q67" s="386"/>
      <c r="R67" s="385"/>
      <c r="S67" s="386"/>
      <c r="T67" s="385"/>
      <c r="U67" s="314"/>
      <c r="V67" s="314"/>
      <c r="W67" s="314"/>
      <c r="X67" s="315"/>
      <c r="Y67" s="63"/>
      <c r="Z67" s="63"/>
      <c r="AA67" s="63"/>
    </row>
    <row r="68" spans="1:29" ht="52.5" customHeight="1">
      <c r="A68" s="66" t="s">
        <v>77</v>
      </c>
      <c r="C68" s="167" t="s">
        <v>246</v>
      </c>
      <c r="D68" s="201"/>
      <c r="E68" s="191" t="s">
        <v>240</v>
      </c>
      <c r="F68" s="200"/>
      <c r="G68" s="168" t="s">
        <v>568</v>
      </c>
      <c r="H68" s="194" t="s">
        <v>567</v>
      </c>
      <c r="I68" s="168" t="s">
        <v>569</v>
      </c>
      <c r="J68" s="194" t="s">
        <v>570</v>
      </c>
      <c r="K68" s="168" t="s">
        <v>16</v>
      </c>
      <c r="L68" s="389"/>
      <c r="M68" s="394" t="s">
        <v>248</v>
      </c>
      <c r="N68" s="348"/>
      <c r="O68" s="168"/>
      <c r="P68" s="169"/>
      <c r="Q68" s="268"/>
      <c r="R68" s="200" t="s">
        <v>571</v>
      </c>
      <c r="S68" s="268"/>
      <c r="T68" s="168"/>
      <c r="U68" s="168"/>
      <c r="V68" s="168"/>
      <c r="W68" s="194" t="s">
        <v>625</v>
      </c>
      <c r="X68" s="169" t="s">
        <v>249</v>
      </c>
      <c r="Z68" s="9"/>
      <c r="AA68" s="9"/>
      <c r="AB68" s="9"/>
      <c r="AC68" s="9"/>
    </row>
    <row r="69" spans="1:29">
      <c r="A69" s="6" t="str">
        <f>ADDRESS(ROW(A69),COLUMN(A69),1,1)</f>
        <v>$A$69</v>
      </c>
      <c r="B69" s="284"/>
      <c r="C69" s="359" t="str">
        <f ca="1">C25</f>
        <v>Ref 2 Grondstof 1</v>
      </c>
      <c r="D69" s="360"/>
      <c r="E69" s="206" t="str">
        <f t="shared" ref="E69:E83" ca="1" si="4">E25</f>
        <v>-</v>
      </c>
      <c r="F69" s="360"/>
      <c r="G69" s="411" t="str">
        <f>G25</f>
        <v>-</v>
      </c>
      <c r="H69" s="412" t="str">
        <f t="shared" ref="H69:J83" si="5">H25</f>
        <v>-</v>
      </c>
      <c r="I69" s="364" t="str">
        <f t="shared" si="5"/>
        <v>-</v>
      </c>
      <c r="J69" s="381" t="str">
        <f t="shared" si="5"/>
        <v>-</v>
      </c>
      <c r="K69" s="885" t="s">
        <v>6</v>
      </c>
      <c r="L69" s="885" t="s">
        <v>6</v>
      </c>
      <c r="M69" s="1103" t="s">
        <v>6</v>
      </c>
      <c r="N69" s="1102"/>
      <c r="O69" s="1102"/>
      <c r="P69" s="1104"/>
      <c r="Q69" s="885" t="s">
        <v>6</v>
      </c>
      <c r="R69" s="1102" t="s">
        <v>6</v>
      </c>
      <c r="S69" s="1102"/>
      <c r="T69" s="1102"/>
      <c r="U69" s="1102"/>
      <c r="V69" s="1102"/>
      <c r="W69" s="886" t="s">
        <v>6</v>
      </c>
      <c r="X69" s="887" t="s">
        <v>6</v>
      </c>
    </row>
    <row r="70" spans="1:29">
      <c r="A70" s="6" t="str">
        <f t="shared" ref="A70:A112" si="6">ADDRESS(ROW(A70),COLUMN(A70),1,1)</f>
        <v>$A$70</v>
      </c>
      <c r="B70" s="284"/>
      <c r="C70" s="365" t="str">
        <f t="shared" ref="C70:C83" ca="1" si="7">C26</f>
        <v>Ref 2 Grondstof 2</v>
      </c>
      <c r="D70" s="6"/>
      <c r="E70" s="207" t="str">
        <f t="shared" ca="1" si="4"/>
        <v>-</v>
      </c>
      <c r="F70" s="6"/>
      <c r="G70" s="1" t="str">
        <f t="shared" ref="G70:G83" si="8">G26</f>
        <v>-</v>
      </c>
      <c r="H70" s="392" t="str">
        <f t="shared" si="5"/>
        <v>-</v>
      </c>
      <c r="I70" s="369" t="str">
        <f t="shared" si="5"/>
        <v>-</v>
      </c>
      <c r="J70" s="382" t="str">
        <f t="shared" si="5"/>
        <v>-</v>
      </c>
      <c r="K70" s="882" t="s">
        <v>6</v>
      </c>
      <c r="L70" s="882" t="s">
        <v>6</v>
      </c>
      <c r="M70" s="1099" t="s">
        <v>6</v>
      </c>
      <c r="N70" s="1100"/>
      <c r="O70" s="1100"/>
      <c r="P70" s="1101"/>
      <c r="Q70" s="882" t="s">
        <v>6</v>
      </c>
      <c r="R70" s="1100" t="s">
        <v>6</v>
      </c>
      <c r="S70" s="1100"/>
      <c r="T70" s="1100"/>
      <c r="U70" s="1100"/>
      <c r="V70" s="1100"/>
      <c r="W70" s="883" t="s">
        <v>6</v>
      </c>
      <c r="X70" s="884" t="s">
        <v>6</v>
      </c>
    </row>
    <row r="71" spans="1:29">
      <c r="A71" s="6" t="str">
        <f t="shared" si="6"/>
        <v>$A$71</v>
      </c>
      <c r="B71" s="284"/>
      <c r="C71" s="365" t="str">
        <f t="shared" ca="1" si="7"/>
        <v>Ref 2 Grondstof 3</v>
      </c>
      <c r="D71" s="6"/>
      <c r="E71" s="207" t="str">
        <f t="shared" ca="1" si="4"/>
        <v>-</v>
      </c>
      <c r="F71" s="6"/>
      <c r="G71" s="1" t="str">
        <f t="shared" si="8"/>
        <v>-</v>
      </c>
      <c r="H71" s="392" t="str">
        <f t="shared" si="5"/>
        <v>-</v>
      </c>
      <c r="I71" s="369" t="str">
        <f t="shared" si="5"/>
        <v>-</v>
      </c>
      <c r="J71" s="382" t="str">
        <f t="shared" si="5"/>
        <v>-</v>
      </c>
      <c r="K71" s="882" t="s">
        <v>6</v>
      </c>
      <c r="L71" s="882" t="s">
        <v>6</v>
      </c>
      <c r="M71" s="1099" t="s">
        <v>6</v>
      </c>
      <c r="N71" s="1100"/>
      <c r="O71" s="1100"/>
      <c r="P71" s="1101"/>
      <c r="Q71" s="882" t="s">
        <v>6</v>
      </c>
      <c r="R71" s="1100" t="s">
        <v>6</v>
      </c>
      <c r="S71" s="1100"/>
      <c r="T71" s="1100"/>
      <c r="U71" s="1100"/>
      <c r="V71" s="1100"/>
      <c r="W71" s="883" t="s">
        <v>6</v>
      </c>
      <c r="X71" s="884" t="s">
        <v>6</v>
      </c>
    </row>
    <row r="72" spans="1:29">
      <c r="A72" s="6" t="str">
        <f t="shared" si="6"/>
        <v>$A$72</v>
      </c>
      <c r="B72" s="284"/>
      <c r="C72" s="365" t="str">
        <f t="shared" ca="1" si="7"/>
        <v>Ref 2 Grondstof 4</v>
      </c>
      <c r="D72" s="6"/>
      <c r="E72" s="207" t="str">
        <f t="shared" ca="1" si="4"/>
        <v>-</v>
      </c>
      <c r="F72" s="6"/>
      <c r="G72" s="1" t="str">
        <f t="shared" si="8"/>
        <v>-</v>
      </c>
      <c r="H72" s="392" t="str">
        <f t="shared" si="5"/>
        <v>-</v>
      </c>
      <c r="I72" s="369" t="str">
        <f t="shared" si="5"/>
        <v>-</v>
      </c>
      <c r="J72" s="382" t="str">
        <f t="shared" si="5"/>
        <v>-</v>
      </c>
      <c r="K72" s="882" t="s">
        <v>6</v>
      </c>
      <c r="L72" s="882" t="s">
        <v>6</v>
      </c>
      <c r="M72" s="1099" t="s">
        <v>6</v>
      </c>
      <c r="N72" s="1100"/>
      <c r="O72" s="1100"/>
      <c r="P72" s="1101"/>
      <c r="Q72" s="882" t="s">
        <v>6</v>
      </c>
      <c r="R72" s="1100" t="s">
        <v>6</v>
      </c>
      <c r="S72" s="1100"/>
      <c r="T72" s="1100"/>
      <c r="U72" s="1100"/>
      <c r="V72" s="1100"/>
      <c r="W72" s="883" t="s">
        <v>6</v>
      </c>
      <c r="X72" s="884" t="s">
        <v>6</v>
      </c>
    </row>
    <row r="73" spans="1:29">
      <c r="A73" s="6" t="str">
        <f t="shared" si="6"/>
        <v>$A$73</v>
      </c>
      <c r="B73" s="284"/>
      <c r="C73" s="365" t="str">
        <f t="shared" ca="1" si="7"/>
        <v>Ref 2 Grondstof 5</v>
      </c>
      <c r="D73" s="6"/>
      <c r="E73" s="207" t="str">
        <f t="shared" ca="1" si="4"/>
        <v>-</v>
      </c>
      <c r="F73" s="6"/>
      <c r="G73" s="1" t="str">
        <f t="shared" si="8"/>
        <v>-</v>
      </c>
      <c r="H73" s="392" t="str">
        <f t="shared" si="5"/>
        <v>-</v>
      </c>
      <c r="I73" s="369" t="str">
        <f t="shared" si="5"/>
        <v>-</v>
      </c>
      <c r="J73" s="382" t="str">
        <f t="shared" si="5"/>
        <v>-</v>
      </c>
      <c r="K73" s="882" t="s">
        <v>6</v>
      </c>
      <c r="L73" s="882" t="s">
        <v>6</v>
      </c>
      <c r="M73" s="1099" t="s">
        <v>6</v>
      </c>
      <c r="N73" s="1100"/>
      <c r="O73" s="1100"/>
      <c r="P73" s="1101"/>
      <c r="Q73" s="882" t="s">
        <v>6</v>
      </c>
      <c r="R73" s="1100" t="s">
        <v>6</v>
      </c>
      <c r="S73" s="1100"/>
      <c r="T73" s="1100"/>
      <c r="U73" s="1100"/>
      <c r="V73" s="1100"/>
      <c r="W73" s="883" t="s">
        <v>6</v>
      </c>
      <c r="X73" s="884" t="s">
        <v>6</v>
      </c>
    </row>
    <row r="74" spans="1:29">
      <c r="A74" s="6" t="str">
        <f t="shared" si="6"/>
        <v>$A$74</v>
      </c>
      <c r="B74" s="284"/>
      <c r="C74" s="365" t="str">
        <f t="shared" ca="1" si="7"/>
        <v>Ref 2 Grondstof 6</v>
      </c>
      <c r="D74" s="6"/>
      <c r="E74" s="207" t="str">
        <f t="shared" ca="1" si="4"/>
        <v>-</v>
      </c>
      <c r="F74" s="6"/>
      <c r="G74" s="1" t="str">
        <f t="shared" si="8"/>
        <v>-</v>
      </c>
      <c r="H74" s="392" t="str">
        <f t="shared" si="5"/>
        <v>-</v>
      </c>
      <c r="I74" s="369" t="str">
        <f t="shared" si="5"/>
        <v>-</v>
      </c>
      <c r="J74" s="382" t="str">
        <f t="shared" si="5"/>
        <v>-</v>
      </c>
      <c r="K74" s="882" t="s">
        <v>6</v>
      </c>
      <c r="L74" s="882" t="s">
        <v>6</v>
      </c>
      <c r="M74" s="1099" t="s">
        <v>6</v>
      </c>
      <c r="N74" s="1100"/>
      <c r="O74" s="1100"/>
      <c r="P74" s="1101"/>
      <c r="Q74" s="882" t="s">
        <v>6</v>
      </c>
      <c r="R74" s="1100" t="s">
        <v>6</v>
      </c>
      <c r="S74" s="1100"/>
      <c r="T74" s="1100"/>
      <c r="U74" s="1100"/>
      <c r="V74" s="1100"/>
      <c r="W74" s="883" t="s">
        <v>6</v>
      </c>
      <c r="X74" s="884" t="s">
        <v>6</v>
      </c>
    </row>
    <row r="75" spans="1:29">
      <c r="A75" s="6" t="str">
        <f t="shared" si="6"/>
        <v>$A$75</v>
      </c>
      <c r="B75" s="284"/>
      <c r="C75" s="365" t="str">
        <f t="shared" ca="1" si="7"/>
        <v>Ref 2 Grondstof 7</v>
      </c>
      <c r="D75" s="6"/>
      <c r="E75" s="207" t="str">
        <f t="shared" ca="1" si="4"/>
        <v>-</v>
      </c>
      <c r="F75" s="6"/>
      <c r="G75" s="1" t="str">
        <f t="shared" si="8"/>
        <v>-</v>
      </c>
      <c r="H75" s="392" t="str">
        <f t="shared" si="5"/>
        <v>-</v>
      </c>
      <c r="I75" s="369" t="str">
        <f t="shared" si="5"/>
        <v>-</v>
      </c>
      <c r="J75" s="382" t="str">
        <f t="shared" si="5"/>
        <v>-</v>
      </c>
      <c r="K75" s="882" t="s">
        <v>6</v>
      </c>
      <c r="L75" s="882" t="s">
        <v>6</v>
      </c>
      <c r="M75" s="1099" t="s">
        <v>6</v>
      </c>
      <c r="N75" s="1100"/>
      <c r="O75" s="1100"/>
      <c r="P75" s="1101"/>
      <c r="Q75" s="882" t="s">
        <v>6</v>
      </c>
      <c r="R75" s="1100" t="s">
        <v>6</v>
      </c>
      <c r="S75" s="1100"/>
      <c r="T75" s="1100"/>
      <c r="U75" s="1100"/>
      <c r="V75" s="1100"/>
      <c r="W75" s="883" t="s">
        <v>6</v>
      </c>
      <c r="X75" s="884" t="s">
        <v>6</v>
      </c>
    </row>
    <row r="76" spans="1:29">
      <c r="A76" s="6" t="str">
        <f t="shared" si="6"/>
        <v>$A$76</v>
      </c>
      <c r="B76" s="284"/>
      <c r="C76" s="365" t="str">
        <f t="shared" ca="1" si="7"/>
        <v>Ref 2 Grondstof 8</v>
      </c>
      <c r="D76" s="6"/>
      <c r="E76" s="207" t="str">
        <f t="shared" ca="1" si="4"/>
        <v>-</v>
      </c>
      <c r="F76" s="6"/>
      <c r="G76" s="1" t="str">
        <f t="shared" si="8"/>
        <v>-</v>
      </c>
      <c r="H76" s="392" t="str">
        <f t="shared" si="5"/>
        <v>-</v>
      </c>
      <c r="I76" s="369" t="str">
        <f t="shared" si="5"/>
        <v>-</v>
      </c>
      <c r="J76" s="382" t="str">
        <f t="shared" si="5"/>
        <v>-</v>
      </c>
      <c r="K76" s="882" t="s">
        <v>6</v>
      </c>
      <c r="L76" s="882" t="s">
        <v>6</v>
      </c>
      <c r="M76" s="1099" t="s">
        <v>6</v>
      </c>
      <c r="N76" s="1100"/>
      <c r="O76" s="1100"/>
      <c r="P76" s="1101"/>
      <c r="Q76" s="882" t="s">
        <v>6</v>
      </c>
      <c r="R76" s="1100" t="s">
        <v>6</v>
      </c>
      <c r="S76" s="1100"/>
      <c r="T76" s="1100"/>
      <c r="U76" s="1100"/>
      <c r="V76" s="1100"/>
      <c r="W76" s="883" t="s">
        <v>6</v>
      </c>
      <c r="X76" s="884" t="s">
        <v>6</v>
      </c>
    </row>
    <row r="77" spans="1:29">
      <c r="A77" s="6" t="str">
        <f t="shared" si="6"/>
        <v>$A$77</v>
      </c>
      <c r="B77" s="284"/>
      <c r="C77" s="365" t="str">
        <f t="shared" ca="1" si="7"/>
        <v>Ref 2 Grondstof 9</v>
      </c>
      <c r="D77" s="6"/>
      <c r="E77" s="207" t="str">
        <f t="shared" ca="1" si="4"/>
        <v>-</v>
      </c>
      <c r="F77" s="6"/>
      <c r="G77" s="1" t="str">
        <f t="shared" si="8"/>
        <v>-</v>
      </c>
      <c r="H77" s="392" t="str">
        <f t="shared" si="5"/>
        <v>-</v>
      </c>
      <c r="I77" s="369" t="str">
        <f t="shared" si="5"/>
        <v>-</v>
      </c>
      <c r="J77" s="382" t="str">
        <f t="shared" si="5"/>
        <v>-</v>
      </c>
      <c r="K77" s="882" t="s">
        <v>6</v>
      </c>
      <c r="L77" s="882" t="s">
        <v>6</v>
      </c>
      <c r="M77" s="1099" t="s">
        <v>6</v>
      </c>
      <c r="N77" s="1100"/>
      <c r="O77" s="1100"/>
      <c r="P77" s="1101"/>
      <c r="Q77" s="882" t="s">
        <v>6</v>
      </c>
      <c r="R77" s="1100" t="s">
        <v>6</v>
      </c>
      <c r="S77" s="1100"/>
      <c r="T77" s="1100"/>
      <c r="U77" s="1100"/>
      <c r="V77" s="1100"/>
      <c r="W77" s="883" t="s">
        <v>6</v>
      </c>
      <c r="X77" s="884" t="s">
        <v>6</v>
      </c>
    </row>
    <row r="78" spans="1:29">
      <c r="A78" s="6" t="str">
        <f t="shared" si="6"/>
        <v>$A$78</v>
      </c>
      <c r="B78" s="284"/>
      <c r="C78" s="365" t="str">
        <f t="shared" ca="1" si="7"/>
        <v>Ref 2 Grondstof 10</v>
      </c>
      <c r="D78" s="6"/>
      <c r="E78" s="207" t="str">
        <f t="shared" ca="1" si="4"/>
        <v>-</v>
      </c>
      <c r="F78" s="6"/>
      <c r="G78" s="1" t="str">
        <f t="shared" si="8"/>
        <v>-</v>
      </c>
      <c r="H78" s="392" t="str">
        <f t="shared" si="5"/>
        <v>-</v>
      </c>
      <c r="I78" s="369" t="str">
        <f t="shared" si="5"/>
        <v>-</v>
      </c>
      <c r="J78" s="382" t="str">
        <f t="shared" si="5"/>
        <v>-</v>
      </c>
      <c r="K78" s="882" t="s">
        <v>6</v>
      </c>
      <c r="L78" s="882" t="s">
        <v>6</v>
      </c>
      <c r="M78" s="1099" t="s">
        <v>6</v>
      </c>
      <c r="N78" s="1100"/>
      <c r="O78" s="1100"/>
      <c r="P78" s="1101"/>
      <c r="Q78" s="882" t="s">
        <v>6</v>
      </c>
      <c r="R78" s="1100" t="s">
        <v>6</v>
      </c>
      <c r="S78" s="1100"/>
      <c r="T78" s="1100"/>
      <c r="U78" s="1100"/>
      <c r="V78" s="1100"/>
      <c r="W78" s="883" t="s">
        <v>6</v>
      </c>
      <c r="X78" s="884" t="s">
        <v>6</v>
      </c>
    </row>
    <row r="79" spans="1:29">
      <c r="A79" s="6" t="str">
        <f t="shared" si="6"/>
        <v>$A$79</v>
      </c>
      <c r="B79" s="284"/>
      <c r="C79" s="359" t="str">
        <f t="shared" ca="1" si="7"/>
        <v>Ref 2 Energie 1</v>
      </c>
      <c r="D79" s="360"/>
      <c r="E79" s="206" t="str">
        <f t="shared" ca="1" si="4"/>
        <v>-</v>
      </c>
      <c r="F79" s="360"/>
      <c r="G79" s="411" t="str">
        <f t="shared" si="8"/>
        <v>-</v>
      </c>
      <c r="H79" s="412" t="str">
        <f t="shared" si="5"/>
        <v>-</v>
      </c>
      <c r="I79" s="364" t="str">
        <f t="shared" si="5"/>
        <v>-</v>
      </c>
      <c r="J79" s="381" t="str">
        <f t="shared" si="5"/>
        <v>-</v>
      </c>
      <c r="K79" s="885" t="s">
        <v>6</v>
      </c>
      <c r="L79" s="885" t="s">
        <v>6</v>
      </c>
      <c r="M79" s="1103" t="s">
        <v>6</v>
      </c>
      <c r="N79" s="1102"/>
      <c r="O79" s="1102"/>
      <c r="P79" s="1104"/>
      <c r="Q79" s="885" t="s">
        <v>6</v>
      </c>
      <c r="R79" s="1102" t="s">
        <v>6</v>
      </c>
      <c r="S79" s="1102"/>
      <c r="T79" s="1102"/>
      <c r="U79" s="1102"/>
      <c r="V79" s="1102"/>
      <c r="W79" s="886" t="s">
        <v>6</v>
      </c>
      <c r="X79" s="887" t="s">
        <v>6</v>
      </c>
    </row>
    <row r="80" spans="1:29">
      <c r="A80" s="6" t="str">
        <f t="shared" si="6"/>
        <v>$A$80</v>
      </c>
      <c r="B80" s="284"/>
      <c r="C80" s="365" t="str">
        <f t="shared" ca="1" si="7"/>
        <v>Ref 2 Energie 2</v>
      </c>
      <c r="D80" s="6"/>
      <c r="E80" s="207" t="str">
        <f t="shared" ca="1" si="4"/>
        <v>-</v>
      </c>
      <c r="F80" s="6"/>
      <c r="G80" s="1" t="str">
        <f t="shared" si="8"/>
        <v>-</v>
      </c>
      <c r="H80" s="392" t="str">
        <f t="shared" si="5"/>
        <v>-</v>
      </c>
      <c r="I80" s="369" t="str">
        <f t="shared" si="5"/>
        <v>-</v>
      </c>
      <c r="J80" s="382" t="str">
        <f t="shared" si="5"/>
        <v>-</v>
      </c>
      <c r="K80" s="882" t="s">
        <v>6</v>
      </c>
      <c r="L80" s="882" t="s">
        <v>6</v>
      </c>
      <c r="M80" s="1099" t="s">
        <v>6</v>
      </c>
      <c r="N80" s="1100"/>
      <c r="O80" s="1100"/>
      <c r="P80" s="1101"/>
      <c r="Q80" s="882" t="s">
        <v>6</v>
      </c>
      <c r="R80" s="1100" t="s">
        <v>6</v>
      </c>
      <c r="S80" s="1100"/>
      <c r="T80" s="1100"/>
      <c r="U80" s="1100"/>
      <c r="V80" s="1100"/>
      <c r="W80" s="883" t="s">
        <v>6</v>
      </c>
      <c r="X80" s="884" t="s">
        <v>6</v>
      </c>
    </row>
    <row r="81" spans="1:27">
      <c r="A81" s="6" t="str">
        <f t="shared" si="6"/>
        <v>$A$81</v>
      </c>
      <c r="B81" s="284"/>
      <c r="C81" s="365" t="str">
        <f t="shared" ca="1" si="7"/>
        <v>Ref 2 Energie 3</v>
      </c>
      <c r="D81" s="6"/>
      <c r="E81" s="207" t="str">
        <f t="shared" ca="1" si="4"/>
        <v>-</v>
      </c>
      <c r="F81" s="6"/>
      <c r="G81" s="1" t="str">
        <f t="shared" si="8"/>
        <v>-</v>
      </c>
      <c r="H81" s="392" t="str">
        <f t="shared" si="5"/>
        <v>-</v>
      </c>
      <c r="I81" s="369" t="str">
        <f t="shared" si="5"/>
        <v>-</v>
      </c>
      <c r="J81" s="382" t="str">
        <f t="shared" si="5"/>
        <v>-</v>
      </c>
      <c r="K81" s="882" t="s">
        <v>6</v>
      </c>
      <c r="L81" s="882" t="s">
        <v>6</v>
      </c>
      <c r="M81" s="1099" t="s">
        <v>6</v>
      </c>
      <c r="N81" s="1100"/>
      <c r="O81" s="1100"/>
      <c r="P81" s="1101"/>
      <c r="Q81" s="882" t="s">
        <v>6</v>
      </c>
      <c r="R81" s="1100" t="s">
        <v>6</v>
      </c>
      <c r="S81" s="1100"/>
      <c r="T81" s="1100"/>
      <c r="U81" s="1100"/>
      <c r="V81" s="1100"/>
      <c r="W81" s="883" t="s">
        <v>6</v>
      </c>
      <c r="X81" s="884" t="s">
        <v>6</v>
      </c>
    </row>
    <row r="82" spans="1:27">
      <c r="A82" s="6" t="str">
        <f t="shared" si="6"/>
        <v>$A$82</v>
      </c>
      <c r="B82" s="284"/>
      <c r="C82" s="365" t="str">
        <f t="shared" ca="1" si="7"/>
        <v>Ref 2 Energie 4</v>
      </c>
      <c r="D82" s="6"/>
      <c r="E82" s="207" t="str">
        <f t="shared" ca="1" si="4"/>
        <v>-</v>
      </c>
      <c r="F82" s="6"/>
      <c r="G82" s="1" t="str">
        <f t="shared" si="8"/>
        <v>-</v>
      </c>
      <c r="H82" s="392" t="str">
        <f t="shared" si="5"/>
        <v>-</v>
      </c>
      <c r="I82" s="369" t="str">
        <f t="shared" si="5"/>
        <v>-</v>
      </c>
      <c r="J82" s="382" t="str">
        <f t="shared" si="5"/>
        <v>-</v>
      </c>
      <c r="K82" s="882" t="s">
        <v>6</v>
      </c>
      <c r="L82" s="882" t="s">
        <v>6</v>
      </c>
      <c r="M82" s="1099" t="s">
        <v>6</v>
      </c>
      <c r="N82" s="1100"/>
      <c r="O82" s="1100"/>
      <c r="P82" s="1101"/>
      <c r="Q82" s="882" t="s">
        <v>6</v>
      </c>
      <c r="R82" s="1100" t="s">
        <v>6</v>
      </c>
      <c r="S82" s="1100"/>
      <c r="T82" s="1100"/>
      <c r="U82" s="1100"/>
      <c r="V82" s="1100"/>
      <c r="W82" s="883" t="s">
        <v>6</v>
      </c>
      <c r="X82" s="884" t="s">
        <v>6</v>
      </c>
    </row>
    <row r="83" spans="1:27">
      <c r="A83" s="6" t="str">
        <f t="shared" si="6"/>
        <v>$A$83</v>
      </c>
      <c r="B83" s="284"/>
      <c r="C83" s="370" t="str">
        <f t="shared" ca="1" si="7"/>
        <v>Ref 2 Energie 5</v>
      </c>
      <c r="D83" s="124"/>
      <c r="E83" s="391" t="str">
        <f t="shared" ca="1" si="4"/>
        <v>-</v>
      </c>
      <c r="F83" s="124"/>
      <c r="G83" s="388" t="str">
        <f t="shared" si="8"/>
        <v>-</v>
      </c>
      <c r="H83" s="393" t="str">
        <f t="shared" si="5"/>
        <v>-</v>
      </c>
      <c r="I83" s="374" t="str">
        <f t="shared" si="5"/>
        <v>-</v>
      </c>
      <c r="J83" s="383" t="str">
        <f t="shared" si="5"/>
        <v>-</v>
      </c>
      <c r="K83" s="888" t="s">
        <v>6</v>
      </c>
      <c r="L83" s="888" t="s">
        <v>6</v>
      </c>
      <c r="M83" s="1106" t="s">
        <v>6</v>
      </c>
      <c r="N83" s="1105"/>
      <c r="O83" s="1105"/>
      <c r="P83" s="1107"/>
      <c r="Q83" s="888" t="s">
        <v>6</v>
      </c>
      <c r="R83" s="1105" t="s">
        <v>6</v>
      </c>
      <c r="S83" s="1105"/>
      <c r="T83" s="1105"/>
      <c r="U83" s="1105"/>
      <c r="V83" s="1105"/>
      <c r="W83" s="889" t="s">
        <v>6</v>
      </c>
      <c r="X83" s="890" t="s">
        <v>6</v>
      </c>
    </row>
    <row r="84" spans="1:27" s="137" customFormat="1">
      <c r="A84" s="284"/>
      <c r="B84" s="284"/>
      <c r="C84" s="284"/>
      <c r="D84" s="284"/>
      <c r="E84" s="284"/>
      <c r="F84" s="284"/>
      <c r="G84" s="284"/>
      <c r="H84" s="284"/>
      <c r="I84" s="284"/>
      <c r="J84" s="284"/>
      <c r="K84" s="284"/>
      <c r="L84" s="134"/>
      <c r="M84" s="134"/>
      <c r="N84" s="134"/>
      <c r="O84" s="134"/>
      <c r="P84" s="134"/>
      <c r="Q84" s="134"/>
      <c r="R84" s="134"/>
      <c r="S84" s="134"/>
      <c r="T84" s="134"/>
      <c r="U84" s="134"/>
      <c r="V84" s="134"/>
    </row>
    <row r="85" spans="1:27" ht="23.25">
      <c r="A85" s="6"/>
      <c r="B85" s="284"/>
      <c r="C85" s="148" t="s">
        <v>252</v>
      </c>
      <c r="D85" s="313"/>
      <c r="E85" s="314"/>
      <c r="F85" s="314"/>
      <c r="G85" s="314"/>
      <c r="H85" s="314"/>
      <c r="I85" s="314"/>
      <c r="J85" s="314"/>
      <c r="K85" s="314"/>
      <c r="L85" s="313"/>
      <c r="M85" s="314"/>
      <c r="N85" s="314"/>
      <c r="O85" s="314"/>
      <c r="P85" s="314"/>
      <c r="Q85" s="313"/>
      <c r="R85" s="314"/>
      <c r="S85" s="313"/>
      <c r="T85" s="314"/>
      <c r="U85" s="314"/>
      <c r="V85" s="314"/>
      <c r="W85" s="314"/>
      <c r="X85" s="315"/>
      <c r="Z85" s="63"/>
      <c r="AA85" s="63"/>
    </row>
    <row r="86" spans="1:27" ht="47.25">
      <c r="A86" s="6"/>
      <c r="B86" s="284"/>
      <c r="C86" s="167" t="s">
        <v>238</v>
      </c>
      <c r="D86" s="201"/>
      <c r="E86" s="191" t="s">
        <v>237</v>
      </c>
      <c r="F86" s="200"/>
      <c r="G86" s="168" t="s">
        <v>568</v>
      </c>
      <c r="H86" s="194" t="s">
        <v>567</v>
      </c>
      <c r="I86" s="168" t="s">
        <v>569</v>
      </c>
      <c r="J86" s="194" t="s">
        <v>570</v>
      </c>
      <c r="K86" s="168" t="s">
        <v>16</v>
      </c>
      <c r="L86" s="201"/>
      <c r="M86" s="167" t="s">
        <v>248</v>
      </c>
      <c r="N86" s="348"/>
      <c r="O86" s="168"/>
      <c r="P86" s="169"/>
      <c r="Q86" s="268"/>
      <c r="R86" s="200" t="s">
        <v>571</v>
      </c>
      <c r="S86" s="268"/>
      <c r="T86" s="168"/>
      <c r="U86" s="168"/>
      <c r="V86" s="168"/>
      <c r="W86" s="194" t="s">
        <v>625</v>
      </c>
      <c r="X86" s="169" t="s">
        <v>249</v>
      </c>
      <c r="Z86" s="63"/>
      <c r="AA86" s="63"/>
    </row>
    <row r="87" spans="1:27" ht="14.45" customHeight="1">
      <c r="A87" s="6" t="str">
        <f t="shared" si="6"/>
        <v>$A$87</v>
      </c>
      <c r="B87" s="284"/>
      <c r="C87" s="359" t="str">
        <f t="shared" ref="C87:C105" ca="1" si="9">P25</f>
        <v>Ref 2 product 1</v>
      </c>
      <c r="D87" s="360"/>
      <c r="E87" s="413" t="str">
        <f t="shared" ref="E87:E112" ca="1" si="10">R25</f>
        <v>-</v>
      </c>
      <c r="F87" s="362"/>
      <c r="G87" s="363" t="str">
        <f t="shared" ref="G87:J103" si="11">T25</f>
        <v>-</v>
      </c>
      <c r="H87" s="378" t="str">
        <f t="shared" si="11"/>
        <v>-</v>
      </c>
      <c r="I87" s="364" t="str">
        <f t="shared" si="11"/>
        <v>-</v>
      </c>
      <c r="J87" s="381" t="str">
        <f t="shared" si="11"/>
        <v>-</v>
      </c>
      <c r="K87" s="885" t="s">
        <v>6</v>
      </c>
      <c r="L87" s="885" t="s">
        <v>6</v>
      </c>
      <c r="M87" s="1103" t="s">
        <v>6</v>
      </c>
      <c r="N87" s="1102"/>
      <c r="O87" s="1102"/>
      <c r="P87" s="1104"/>
      <c r="Q87" s="885" t="s">
        <v>6</v>
      </c>
      <c r="R87" s="1102" t="s">
        <v>6</v>
      </c>
      <c r="S87" s="1102"/>
      <c r="T87" s="1102"/>
      <c r="U87" s="1102"/>
      <c r="V87" s="1102"/>
      <c r="W87" s="886" t="s">
        <v>6</v>
      </c>
      <c r="X87" s="887" t="s">
        <v>6</v>
      </c>
    </row>
    <row r="88" spans="1:27">
      <c r="A88" s="6" t="str">
        <f t="shared" si="6"/>
        <v>$A$88</v>
      </c>
      <c r="B88" s="284"/>
      <c r="C88" s="365" t="str">
        <f t="shared" ca="1" si="9"/>
        <v>Ref 2 product 2</v>
      </c>
      <c r="D88" s="6"/>
      <c r="E88" s="414" t="str">
        <f t="shared" ca="1" si="10"/>
        <v>-</v>
      </c>
      <c r="F88" s="367"/>
      <c r="G88" s="368" t="str">
        <f t="shared" si="11"/>
        <v>-</v>
      </c>
      <c r="H88" s="379" t="str">
        <f t="shared" si="11"/>
        <v>-</v>
      </c>
      <c r="I88" s="369" t="str">
        <f t="shared" si="11"/>
        <v>-</v>
      </c>
      <c r="J88" s="382" t="str">
        <f t="shared" si="11"/>
        <v>-</v>
      </c>
      <c r="K88" s="882" t="s">
        <v>6</v>
      </c>
      <c r="L88" s="882" t="s">
        <v>6</v>
      </c>
      <c r="M88" s="1099" t="s">
        <v>6</v>
      </c>
      <c r="N88" s="1100"/>
      <c r="O88" s="1100"/>
      <c r="P88" s="1101"/>
      <c r="Q88" s="882" t="s">
        <v>6</v>
      </c>
      <c r="R88" s="1100" t="s">
        <v>6</v>
      </c>
      <c r="S88" s="1100"/>
      <c r="T88" s="1100"/>
      <c r="U88" s="1100"/>
      <c r="V88" s="1100"/>
      <c r="W88" s="883" t="s">
        <v>6</v>
      </c>
      <c r="X88" s="884" t="s">
        <v>6</v>
      </c>
    </row>
    <row r="89" spans="1:27">
      <c r="A89" s="6" t="str">
        <f t="shared" si="6"/>
        <v>$A$89</v>
      </c>
      <c r="B89" s="284"/>
      <c r="C89" s="365" t="str">
        <f t="shared" ca="1" si="9"/>
        <v>Ref 2 product 3</v>
      </c>
      <c r="D89" s="6"/>
      <c r="E89" s="414" t="str">
        <f t="shared" ca="1" si="10"/>
        <v>-</v>
      </c>
      <c r="F89" s="367"/>
      <c r="G89" s="368" t="str">
        <f t="shared" si="11"/>
        <v>-</v>
      </c>
      <c r="H89" s="379" t="str">
        <f t="shared" si="11"/>
        <v>-</v>
      </c>
      <c r="I89" s="369" t="str">
        <f t="shared" si="11"/>
        <v>-</v>
      </c>
      <c r="J89" s="382" t="str">
        <f t="shared" si="11"/>
        <v>-</v>
      </c>
      <c r="K89" s="882" t="s">
        <v>6</v>
      </c>
      <c r="L89" s="882" t="s">
        <v>6</v>
      </c>
      <c r="M89" s="1099" t="s">
        <v>6</v>
      </c>
      <c r="N89" s="1100"/>
      <c r="O89" s="1100"/>
      <c r="P89" s="1101"/>
      <c r="Q89" s="882" t="s">
        <v>6</v>
      </c>
      <c r="R89" s="1100" t="s">
        <v>6</v>
      </c>
      <c r="S89" s="1100"/>
      <c r="T89" s="1100"/>
      <c r="U89" s="1100"/>
      <c r="V89" s="1100"/>
      <c r="W89" s="883" t="s">
        <v>6</v>
      </c>
      <c r="X89" s="884" t="s">
        <v>6</v>
      </c>
    </row>
    <row r="90" spans="1:27">
      <c r="A90" s="6" t="str">
        <f t="shared" si="6"/>
        <v>$A$90</v>
      </c>
      <c r="B90" s="284"/>
      <c r="C90" s="365" t="str">
        <f t="shared" ca="1" si="9"/>
        <v>Ref 2 product 4</v>
      </c>
      <c r="D90" s="6"/>
      <c r="E90" s="414" t="str">
        <f t="shared" ca="1" si="10"/>
        <v>-</v>
      </c>
      <c r="F90" s="367"/>
      <c r="G90" s="368" t="str">
        <f t="shared" si="11"/>
        <v>-</v>
      </c>
      <c r="H90" s="379" t="str">
        <f t="shared" si="11"/>
        <v>-</v>
      </c>
      <c r="I90" s="369" t="str">
        <f t="shared" si="11"/>
        <v>-</v>
      </c>
      <c r="J90" s="382" t="str">
        <f t="shared" si="11"/>
        <v>-</v>
      </c>
      <c r="K90" s="882" t="s">
        <v>6</v>
      </c>
      <c r="L90" s="882" t="s">
        <v>6</v>
      </c>
      <c r="M90" s="1099" t="s">
        <v>6</v>
      </c>
      <c r="N90" s="1100"/>
      <c r="O90" s="1100"/>
      <c r="P90" s="1101"/>
      <c r="Q90" s="882" t="s">
        <v>6</v>
      </c>
      <c r="R90" s="1100" t="s">
        <v>6</v>
      </c>
      <c r="S90" s="1100"/>
      <c r="T90" s="1100"/>
      <c r="U90" s="1100"/>
      <c r="V90" s="1100"/>
      <c r="W90" s="883" t="s">
        <v>6</v>
      </c>
      <c r="X90" s="884" t="s">
        <v>6</v>
      </c>
    </row>
    <row r="91" spans="1:27">
      <c r="A91" s="6" t="str">
        <f t="shared" si="6"/>
        <v>$A$91</v>
      </c>
      <c r="B91" s="284"/>
      <c r="C91" s="365" t="str">
        <f t="shared" ca="1" si="9"/>
        <v>Ref 2 product 5</v>
      </c>
      <c r="D91" s="6"/>
      <c r="E91" s="414" t="str">
        <f t="shared" ca="1" si="10"/>
        <v>-</v>
      </c>
      <c r="F91" s="367"/>
      <c r="G91" s="368" t="str">
        <f t="shared" si="11"/>
        <v>-</v>
      </c>
      <c r="H91" s="379" t="str">
        <f t="shared" si="11"/>
        <v>-</v>
      </c>
      <c r="I91" s="369" t="str">
        <f t="shared" si="11"/>
        <v>-</v>
      </c>
      <c r="J91" s="382" t="str">
        <f t="shared" si="11"/>
        <v>-</v>
      </c>
      <c r="K91" s="882" t="s">
        <v>6</v>
      </c>
      <c r="L91" s="882" t="s">
        <v>6</v>
      </c>
      <c r="M91" s="1099" t="s">
        <v>6</v>
      </c>
      <c r="N91" s="1100"/>
      <c r="O91" s="1100"/>
      <c r="P91" s="1101"/>
      <c r="Q91" s="882" t="s">
        <v>6</v>
      </c>
      <c r="R91" s="1100" t="s">
        <v>6</v>
      </c>
      <c r="S91" s="1100"/>
      <c r="T91" s="1100"/>
      <c r="U91" s="1100"/>
      <c r="V91" s="1100"/>
      <c r="W91" s="883" t="s">
        <v>6</v>
      </c>
      <c r="X91" s="884" t="s">
        <v>6</v>
      </c>
    </row>
    <row r="92" spans="1:27">
      <c r="A92" s="6" t="str">
        <f t="shared" si="6"/>
        <v>$A$92</v>
      </c>
      <c r="B92" s="284"/>
      <c r="C92" s="365" t="str">
        <f t="shared" ca="1" si="9"/>
        <v>Ref 2 product 6</v>
      </c>
      <c r="D92" s="6"/>
      <c r="E92" s="414" t="str">
        <f t="shared" ca="1" si="10"/>
        <v>-</v>
      </c>
      <c r="F92" s="367"/>
      <c r="G92" s="368" t="str">
        <f t="shared" si="11"/>
        <v>-</v>
      </c>
      <c r="H92" s="379" t="str">
        <f t="shared" si="11"/>
        <v>-</v>
      </c>
      <c r="I92" s="369" t="str">
        <f t="shared" si="11"/>
        <v>-</v>
      </c>
      <c r="J92" s="382" t="str">
        <f t="shared" si="11"/>
        <v>-</v>
      </c>
      <c r="K92" s="882" t="s">
        <v>6</v>
      </c>
      <c r="L92" s="882" t="s">
        <v>6</v>
      </c>
      <c r="M92" s="1099" t="s">
        <v>6</v>
      </c>
      <c r="N92" s="1100"/>
      <c r="O92" s="1100"/>
      <c r="P92" s="1101"/>
      <c r="Q92" s="882" t="s">
        <v>6</v>
      </c>
      <c r="R92" s="1100" t="s">
        <v>6</v>
      </c>
      <c r="S92" s="1100"/>
      <c r="T92" s="1100"/>
      <c r="U92" s="1100"/>
      <c r="V92" s="1100"/>
      <c r="W92" s="883" t="s">
        <v>6</v>
      </c>
      <c r="X92" s="884" t="s">
        <v>6</v>
      </c>
    </row>
    <row r="93" spans="1:27">
      <c r="A93" s="6" t="str">
        <f t="shared" si="6"/>
        <v>$A$93</v>
      </c>
      <c r="B93" s="284"/>
      <c r="C93" s="365" t="str">
        <f t="shared" ca="1" si="9"/>
        <v>Ref 2 product 7</v>
      </c>
      <c r="D93" s="6"/>
      <c r="E93" s="414" t="str">
        <f t="shared" ca="1" si="10"/>
        <v>-</v>
      </c>
      <c r="F93" s="367"/>
      <c r="G93" s="368" t="str">
        <f t="shared" si="11"/>
        <v>-</v>
      </c>
      <c r="H93" s="379" t="str">
        <f t="shared" si="11"/>
        <v>-</v>
      </c>
      <c r="I93" s="369" t="str">
        <f t="shared" si="11"/>
        <v>-</v>
      </c>
      <c r="J93" s="382" t="str">
        <f t="shared" si="11"/>
        <v>-</v>
      </c>
      <c r="K93" s="882" t="s">
        <v>6</v>
      </c>
      <c r="L93" s="882" t="s">
        <v>6</v>
      </c>
      <c r="M93" s="1099" t="s">
        <v>6</v>
      </c>
      <c r="N93" s="1100"/>
      <c r="O93" s="1100"/>
      <c r="P93" s="1101"/>
      <c r="Q93" s="882" t="s">
        <v>6</v>
      </c>
      <c r="R93" s="1100" t="s">
        <v>6</v>
      </c>
      <c r="S93" s="1100"/>
      <c r="T93" s="1100"/>
      <c r="U93" s="1100"/>
      <c r="V93" s="1100"/>
      <c r="W93" s="883" t="s">
        <v>6</v>
      </c>
      <c r="X93" s="884" t="s">
        <v>6</v>
      </c>
    </row>
    <row r="94" spans="1:27">
      <c r="A94" s="6" t="str">
        <f t="shared" si="6"/>
        <v>$A$94</v>
      </c>
      <c r="B94" s="284"/>
      <c r="C94" s="365" t="str">
        <f t="shared" ca="1" si="9"/>
        <v>Ref 2 product 8</v>
      </c>
      <c r="D94" s="6"/>
      <c r="E94" s="414" t="str">
        <f t="shared" ca="1" si="10"/>
        <v>-</v>
      </c>
      <c r="F94" s="367"/>
      <c r="G94" s="368" t="str">
        <f t="shared" si="11"/>
        <v>-</v>
      </c>
      <c r="H94" s="379" t="str">
        <f t="shared" si="11"/>
        <v>-</v>
      </c>
      <c r="I94" s="369" t="str">
        <f t="shared" si="11"/>
        <v>-</v>
      </c>
      <c r="J94" s="382" t="str">
        <f t="shared" si="11"/>
        <v>-</v>
      </c>
      <c r="K94" s="882" t="s">
        <v>6</v>
      </c>
      <c r="L94" s="882" t="s">
        <v>6</v>
      </c>
      <c r="M94" s="1099" t="s">
        <v>6</v>
      </c>
      <c r="N94" s="1100"/>
      <c r="O94" s="1100"/>
      <c r="P94" s="1101"/>
      <c r="Q94" s="882" t="s">
        <v>6</v>
      </c>
      <c r="R94" s="1100" t="s">
        <v>6</v>
      </c>
      <c r="S94" s="1100"/>
      <c r="T94" s="1100"/>
      <c r="U94" s="1100"/>
      <c r="V94" s="1100"/>
      <c r="W94" s="883" t="s">
        <v>6</v>
      </c>
      <c r="X94" s="884" t="s">
        <v>6</v>
      </c>
    </row>
    <row r="95" spans="1:27">
      <c r="A95" s="6" t="str">
        <f t="shared" si="6"/>
        <v>$A$95</v>
      </c>
      <c r="B95" s="284"/>
      <c r="C95" s="365" t="str">
        <f t="shared" ca="1" si="9"/>
        <v>Ref 2 product 9</v>
      </c>
      <c r="D95" s="6"/>
      <c r="E95" s="414" t="str">
        <f t="shared" ca="1" si="10"/>
        <v>-</v>
      </c>
      <c r="F95" s="367"/>
      <c r="G95" s="368" t="str">
        <f t="shared" si="11"/>
        <v>-</v>
      </c>
      <c r="H95" s="379" t="str">
        <f t="shared" si="11"/>
        <v>-</v>
      </c>
      <c r="I95" s="369" t="str">
        <f t="shared" si="11"/>
        <v>-</v>
      </c>
      <c r="J95" s="382" t="str">
        <f t="shared" si="11"/>
        <v>-</v>
      </c>
      <c r="K95" s="882" t="s">
        <v>6</v>
      </c>
      <c r="L95" s="882" t="s">
        <v>6</v>
      </c>
      <c r="M95" s="1099" t="s">
        <v>6</v>
      </c>
      <c r="N95" s="1100"/>
      <c r="O95" s="1100"/>
      <c r="P95" s="1101"/>
      <c r="Q95" s="882" t="s">
        <v>6</v>
      </c>
      <c r="R95" s="1100" t="s">
        <v>6</v>
      </c>
      <c r="S95" s="1100"/>
      <c r="T95" s="1100"/>
      <c r="U95" s="1100"/>
      <c r="V95" s="1100"/>
      <c r="W95" s="883" t="s">
        <v>6</v>
      </c>
      <c r="X95" s="884" t="s">
        <v>6</v>
      </c>
    </row>
    <row r="96" spans="1:27">
      <c r="A96" s="6" t="str">
        <f t="shared" si="6"/>
        <v>$A$96</v>
      </c>
      <c r="B96" s="284"/>
      <c r="C96" s="365" t="str">
        <f t="shared" ca="1" si="9"/>
        <v>Ref 2 product 10</v>
      </c>
      <c r="D96" s="6"/>
      <c r="E96" s="414" t="str">
        <f t="shared" ca="1" si="10"/>
        <v>-</v>
      </c>
      <c r="F96" s="367"/>
      <c r="G96" s="368" t="str">
        <f t="shared" si="11"/>
        <v>-</v>
      </c>
      <c r="H96" s="379" t="str">
        <f t="shared" si="11"/>
        <v>-</v>
      </c>
      <c r="I96" s="369" t="str">
        <f t="shared" si="11"/>
        <v>-</v>
      </c>
      <c r="J96" s="382" t="str">
        <f t="shared" si="11"/>
        <v>-</v>
      </c>
      <c r="K96" s="882" t="s">
        <v>6</v>
      </c>
      <c r="L96" s="882" t="s">
        <v>6</v>
      </c>
      <c r="M96" s="1099" t="s">
        <v>6</v>
      </c>
      <c r="N96" s="1100"/>
      <c r="O96" s="1100"/>
      <c r="P96" s="1101"/>
      <c r="Q96" s="882" t="s">
        <v>6</v>
      </c>
      <c r="R96" s="1100" t="s">
        <v>6</v>
      </c>
      <c r="S96" s="1100"/>
      <c r="T96" s="1100"/>
      <c r="U96" s="1100"/>
      <c r="V96" s="1100"/>
      <c r="W96" s="883" t="s">
        <v>6</v>
      </c>
      <c r="X96" s="884" t="s">
        <v>6</v>
      </c>
    </row>
    <row r="97" spans="1:24">
      <c r="A97" s="6" t="str">
        <f t="shared" si="6"/>
        <v>$A$97</v>
      </c>
      <c r="B97" s="284"/>
      <c r="C97" s="359" t="str">
        <f t="shared" ca="1" si="9"/>
        <v>Ref 2 Co-product 1</v>
      </c>
      <c r="D97" s="360"/>
      <c r="E97" s="413" t="str">
        <f ca="1">R35</f>
        <v>-</v>
      </c>
      <c r="F97" s="362"/>
      <c r="G97" s="363" t="str">
        <f t="shared" si="11"/>
        <v>-</v>
      </c>
      <c r="H97" s="378" t="str">
        <f t="shared" si="11"/>
        <v>-</v>
      </c>
      <c r="I97" s="364" t="str">
        <f t="shared" si="11"/>
        <v>-</v>
      </c>
      <c r="J97" s="381" t="str">
        <f t="shared" si="11"/>
        <v>-</v>
      </c>
      <c r="K97" s="885" t="s">
        <v>6</v>
      </c>
      <c r="L97" s="885" t="s">
        <v>6</v>
      </c>
      <c r="M97" s="1103" t="s">
        <v>6</v>
      </c>
      <c r="N97" s="1102"/>
      <c r="O97" s="1102"/>
      <c r="P97" s="1104"/>
      <c r="Q97" s="885" t="s">
        <v>6</v>
      </c>
      <c r="R97" s="1102" t="s">
        <v>6</v>
      </c>
      <c r="S97" s="1102"/>
      <c r="T97" s="1102"/>
      <c r="U97" s="1102"/>
      <c r="V97" s="1102"/>
      <c r="W97" s="886" t="s">
        <v>6</v>
      </c>
      <c r="X97" s="887" t="s">
        <v>6</v>
      </c>
    </row>
    <row r="98" spans="1:24">
      <c r="A98" s="6" t="str">
        <f t="shared" si="6"/>
        <v>$A$98</v>
      </c>
      <c r="B98" s="284"/>
      <c r="C98" s="365" t="str">
        <f t="shared" ca="1" si="9"/>
        <v>Ref 2 Co-product 2</v>
      </c>
      <c r="D98" s="6"/>
      <c r="E98" s="414" t="str">
        <f t="shared" ca="1" si="10"/>
        <v>-</v>
      </c>
      <c r="F98" s="367"/>
      <c r="G98" s="368" t="str">
        <f t="shared" si="11"/>
        <v>-</v>
      </c>
      <c r="H98" s="379" t="str">
        <f t="shared" si="11"/>
        <v>-</v>
      </c>
      <c r="I98" s="369" t="str">
        <f t="shared" si="11"/>
        <v>-</v>
      </c>
      <c r="J98" s="382" t="str">
        <f t="shared" si="11"/>
        <v>-</v>
      </c>
      <c r="K98" s="882" t="s">
        <v>6</v>
      </c>
      <c r="L98" s="882" t="s">
        <v>6</v>
      </c>
      <c r="M98" s="1099" t="s">
        <v>6</v>
      </c>
      <c r="N98" s="1100"/>
      <c r="O98" s="1100"/>
      <c r="P98" s="1101"/>
      <c r="Q98" s="882" t="s">
        <v>6</v>
      </c>
      <c r="R98" s="1100" t="s">
        <v>6</v>
      </c>
      <c r="S98" s="1100"/>
      <c r="T98" s="1100"/>
      <c r="U98" s="1100"/>
      <c r="V98" s="1100"/>
      <c r="W98" s="883" t="s">
        <v>6</v>
      </c>
      <c r="X98" s="884" t="s">
        <v>6</v>
      </c>
    </row>
    <row r="99" spans="1:24">
      <c r="A99" s="6" t="str">
        <f t="shared" si="6"/>
        <v>$A$99</v>
      </c>
      <c r="B99" s="284"/>
      <c r="C99" s="365" t="str">
        <f t="shared" ca="1" si="9"/>
        <v>Ref 2 Co-product 3</v>
      </c>
      <c r="D99" s="6"/>
      <c r="E99" s="414" t="str">
        <f t="shared" ca="1" si="10"/>
        <v>-</v>
      </c>
      <c r="F99" s="367"/>
      <c r="G99" s="368" t="str">
        <f t="shared" si="11"/>
        <v>-</v>
      </c>
      <c r="H99" s="379" t="str">
        <f t="shared" si="11"/>
        <v>-</v>
      </c>
      <c r="I99" s="369" t="str">
        <f t="shared" si="11"/>
        <v>-</v>
      </c>
      <c r="J99" s="382" t="str">
        <f t="shared" si="11"/>
        <v>-</v>
      </c>
      <c r="K99" s="882" t="s">
        <v>6</v>
      </c>
      <c r="L99" s="882" t="s">
        <v>6</v>
      </c>
      <c r="M99" s="1099" t="s">
        <v>6</v>
      </c>
      <c r="N99" s="1100"/>
      <c r="O99" s="1100"/>
      <c r="P99" s="1101"/>
      <c r="Q99" s="882" t="s">
        <v>6</v>
      </c>
      <c r="R99" s="1100" t="s">
        <v>6</v>
      </c>
      <c r="S99" s="1100"/>
      <c r="T99" s="1100"/>
      <c r="U99" s="1100"/>
      <c r="V99" s="1100"/>
      <c r="W99" s="883" t="s">
        <v>6</v>
      </c>
      <c r="X99" s="884" t="s">
        <v>6</v>
      </c>
    </row>
    <row r="100" spans="1:24">
      <c r="A100" s="6" t="str">
        <f t="shared" si="6"/>
        <v>$A$100</v>
      </c>
      <c r="B100" s="284"/>
      <c r="C100" s="365" t="str">
        <f t="shared" ca="1" si="9"/>
        <v>Ref 2 Co-product 4</v>
      </c>
      <c r="D100" s="6"/>
      <c r="E100" s="414" t="str">
        <f t="shared" ca="1" si="10"/>
        <v>-</v>
      </c>
      <c r="F100" s="367"/>
      <c r="G100" s="368" t="str">
        <f t="shared" si="11"/>
        <v>-</v>
      </c>
      <c r="H100" s="379" t="str">
        <f t="shared" si="11"/>
        <v>-</v>
      </c>
      <c r="I100" s="369" t="str">
        <f t="shared" si="11"/>
        <v>-</v>
      </c>
      <c r="J100" s="382" t="str">
        <f t="shared" si="11"/>
        <v>-</v>
      </c>
      <c r="K100" s="882" t="s">
        <v>6</v>
      </c>
      <c r="L100" s="882" t="s">
        <v>6</v>
      </c>
      <c r="M100" s="1099" t="s">
        <v>6</v>
      </c>
      <c r="N100" s="1100"/>
      <c r="O100" s="1100"/>
      <c r="P100" s="1101"/>
      <c r="Q100" s="882" t="s">
        <v>6</v>
      </c>
      <c r="R100" s="1100" t="s">
        <v>6</v>
      </c>
      <c r="S100" s="1100"/>
      <c r="T100" s="1100"/>
      <c r="U100" s="1100"/>
      <c r="V100" s="1100"/>
      <c r="W100" s="883" t="s">
        <v>6</v>
      </c>
      <c r="X100" s="884" t="s">
        <v>6</v>
      </c>
    </row>
    <row r="101" spans="1:24">
      <c r="A101" s="6" t="str">
        <f t="shared" si="6"/>
        <v>$A$101</v>
      </c>
      <c r="B101" s="284"/>
      <c r="C101" s="365" t="str">
        <f t="shared" ca="1" si="9"/>
        <v>Ref 2 Co-product 5</v>
      </c>
      <c r="D101" s="6"/>
      <c r="E101" s="414" t="str">
        <f t="shared" ca="1" si="10"/>
        <v>-</v>
      </c>
      <c r="F101" s="367"/>
      <c r="G101" s="368" t="str">
        <f t="shared" si="11"/>
        <v>-</v>
      </c>
      <c r="H101" s="379" t="str">
        <f t="shared" si="11"/>
        <v>-</v>
      </c>
      <c r="I101" s="369" t="str">
        <f t="shared" si="11"/>
        <v>-</v>
      </c>
      <c r="J101" s="382" t="str">
        <f t="shared" si="11"/>
        <v>-</v>
      </c>
      <c r="K101" s="882" t="s">
        <v>6</v>
      </c>
      <c r="L101" s="882" t="s">
        <v>6</v>
      </c>
      <c r="M101" s="1099" t="s">
        <v>6</v>
      </c>
      <c r="N101" s="1100"/>
      <c r="O101" s="1100"/>
      <c r="P101" s="1101"/>
      <c r="Q101" s="882" t="s">
        <v>6</v>
      </c>
      <c r="R101" s="1100" t="s">
        <v>6</v>
      </c>
      <c r="S101" s="1100"/>
      <c r="T101" s="1100"/>
      <c r="U101" s="1100"/>
      <c r="V101" s="1100"/>
      <c r="W101" s="883" t="s">
        <v>6</v>
      </c>
      <c r="X101" s="884" t="s">
        <v>6</v>
      </c>
    </row>
    <row r="102" spans="1:24">
      <c r="A102" s="6" t="str">
        <f t="shared" si="6"/>
        <v>$A$102</v>
      </c>
      <c r="B102" s="284"/>
      <c r="C102" s="359" t="str">
        <f t="shared" ca="1" si="9"/>
        <v>Ref 2 Emissie 1</v>
      </c>
      <c r="D102" s="360"/>
      <c r="E102" s="413" t="str">
        <f t="shared" ca="1" si="10"/>
        <v>-</v>
      </c>
      <c r="F102" s="362"/>
      <c r="G102" s="363" t="str">
        <f t="shared" si="11"/>
        <v>-</v>
      </c>
      <c r="H102" s="378" t="str">
        <f t="shared" si="11"/>
        <v>-</v>
      </c>
      <c r="I102" s="364" t="str">
        <f t="shared" si="11"/>
        <v>-</v>
      </c>
      <c r="J102" s="381" t="str">
        <f t="shared" si="11"/>
        <v>-</v>
      </c>
      <c r="K102" s="885" t="s">
        <v>6</v>
      </c>
      <c r="L102" s="885" t="s">
        <v>6</v>
      </c>
      <c r="M102" s="1103" t="s">
        <v>6</v>
      </c>
      <c r="N102" s="1102"/>
      <c r="O102" s="1102"/>
      <c r="P102" s="1104"/>
      <c r="Q102" s="885" t="s">
        <v>6</v>
      </c>
      <c r="R102" s="1102" t="s">
        <v>6</v>
      </c>
      <c r="S102" s="1102"/>
      <c r="T102" s="1102"/>
      <c r="U102" s="1102"/>
      <c r="V102" s="1102"/>
      <c r="W102" s="886" t="s">
        <v>6</v>
      </c>
      <c r="X102" s="887" t="s">
        <v>6</v>
      </c>
    </row>
    <row r="103" spans="1:24">
      <c r="A103" s="6" t="str">
        <f t="shared" si="6"/>
        <v>$A$103</v>
      </c>
      <c r="B103" s="284"/>
      <c r="C103" s="365" t="str">
        <f t="shared" ca="1" si="9"/>
        <v>Ref 2 Emissie 2</v>
      </c>
      <c r="D103" s="6"/>
      <c r="E103" s="414" t="str">
        <f t="shared" ca="1" si="10"/>
        <v>-</v>
      </c>
      <c r="F103" s="367"/>
      <c r="G103" s="368" t="str">
        <f t="shared" si="11"/>
        <v>-</v>
      </c>
      <c r="H103" s="379" t="str">
        <f t="shared" si="11"/>
        <v>-</v>
      </c>
      <c r="I103" s="369" t="str">
        <f t="shared" si="11"/>
        <v>-</v>
      </c>
      <c r="J103" s="382" t="str">
        <f t="shared" si="11"/>
        <v>-</v>
      </c>
      <c r="K103" s="882" t="s">
        <v>6</v>
      </c>
      <c r="L103" s="882" t="s">
        <v>6</v>
      </c>
      <c r="M103" s="1099" t="s">
        <v>6</v>
      </c>
      <c r="N103" s="1100"/>
      <c r="O103" s="1100"/>
      <c r="P103" s="1101"/>
      <c r="Q103" s="882" t="s">
        <v>6</v>
      </c>
      <c r="R103" s="1100" t="s">
        <v>6</v>
      </c>
      <c r="S103" s="1100"/>
      <c r="T103" s="1100"/>
      <c r="U103" s="1100"/>
      <c r="V103" s="1100"/>
      <c r="W103" s="883" t="s">
        <v>6</v>
      </c>
      <c r="X103" s="884" t="s">
        <v>6</v>
      </c>
    </row>
    <row r="104" spans="1:24">
      <c r="A104" s="6" t="str">
        <f t="shared" si="6"/>
        <v>$A$104</v>
      </c>
      <c r="B104" s="284"/>
      <c r="C104" s="365" t="str">
        <f t="shared" ca="1" si="9"/>
        <v>Ref 2 Emissie 3</v>
      </c>
      <c r="D104" s="6"/>
      <c r="E104" s="414" t="str">
        <f t="shared" ca="1" si="10"/>
        <v>-</v>
      </c>
      <c r="F104" s="367"/>
      <c r="G104" s="368" t="str">
        <f t="shared" ref="G104:J112" si="12">T42</f>
        <v>-</v>
      </c>
      <c r="H104" s="379" t="str">
        <f t="shared" si="12"/>
        <v>-</v>
      </c>
      <c r="I104" s="369" t="str">
        <f t="shared" si="12"/>
        <v>-</v>
      </c>
      <c r="J104" s="382" t="str">
        <f t="shared" si="12"/>
        <v>-</v>
      </c>
      <c r="K104" s="882" t="s">
        <v>6</v>
      </c>
      <c r="L104" s="882" t="s">
        <v>6</v>
      </c>
      <c r="M104" s="1099" t="s">
        <v>6</v>
      </c>
      <c r="N104" s="1100"/>
      <c r="O104" s="1100"/>
      <c r="P104" s="1101"/>
      <c r="Q104" s="882" t="s">
        <v>6</v>
      </c>
      <c r="R104" s="1100" t="s">
        <v>6</v>
      </c>
      <c r="S104" s="1100"/>
      <c r="T104" s="1100"/>
      <c r="U104" s="1100"/>
      <c r="V104" s="1100"/>
      <c r="W104" s="883" t="s">
        <v>6</v>
      </c>
      <c r="X104" s="884" t="s">
        <v>6</v>
      </c>
    </row>
    <row r="105" spans="1:24">
      <c r="A105" s="6" t="str">
        <f t="shared" si="6"/>
        <v>$A$105</v>
      </c>
      <c r="B105" s="284"/>
      <c r="C105" s="365" t="str">
        <f t="shared" ca="1" si="9"/>
        <v>Ref 2 Emissie 4</v>
      </c>
      <c r="D105" s="6"/>
      <c r="E105" s="414" t="str">
        <f t="shared" ca="1" si="10"/>
        <v>-</v>
      </c>
      <c r="F105" s="367"/>
      <c r="G105" s="368" t="str">
        <f t="shared" si="12"/>
        <v>-</v>
      </c>
      <c r="H105" s="379" t="str">
        <f t="shared" si="12"/>
        <v>-</v>
      </c>
      <c r="I105" s="369" t="str">
        <f t="shared" si="12"/>
        <v>-</v>
      </c>
      <c r="J105" s="382" t="str">
        <f t="shared" si="12"/>
        <v>-</v>
      </c>
      <c r="K105" s="882" t="s">
        <v>6</v>
      </c>
      <c r="L105" s="882" t="s">
        <v>6</v>
      </c>
      <c r="M105" s="1099" t="s">
        <v>6</v>
      </c>
      <c r="N105" s="1100"/>
      <c r="O105" s="1100"/>
      <c r="P105" s="1101"/>
      <c r="Q105" s="882" t="s">
        <v>6</v>
      </c>
      <c r="R105" s="1100" t="s">
        <v>6</v>
      </c>
      <c r="S105" s="1100"/>
      <c r="T105" s="1100"/>
      <c r="U105" s="1100"/>
      <c r="V105" s="1100"/>
      <c r="W105" s="883" t="s">
        <v>6</v>
      </c>
      <c r="X105" s="884" t="s">
        <v>6</v>
      </c>
    </row>
    <row r="106" spans="1:24">
      <c r="A106" s="6" t="str">
        <f t="shared" si="6"/>
        <v>$A$106</v>
      </c>
      <c r="B106" s="284"/>
      <c r="C106" s="370" t="str">
        <f ca="1">P44</f>
        <v>Ref 2 Emissie 5</v>
      </c>
      <c r="D106" s="124"/>
      <c r="E106" s="415" t="str">
        <f t="shared" ca="1" si="10"/>
        <v>-</v>
      </c>
      <c r="F106" s="372"/>
      <c r="G106" s="373" t="str">
        <f t="shared" si="12"/>
        <v>-</v>
      </c>
      <c r="H106" s="380" t="str">
        <f t="shared" si="12"/>
        <v>-</v>
      </c>
      <c r="I106" s="374" t="str">
        <f t="shared" si="12"/>
        <v>-</v>
      </c>
      <c r="J106" s="383" t="str">
        <f t="shared" si="12"/>
        <v>-</v>
      </c>
      <c r="K106" s="888" t="s">
        <v>6</v>
      </c>
      <c r="L106" s="888" t="s">
        <v>6</v>
      </c>
      <c r="M106" s="1106" t="s">
        <v>6</v>
      </c>
      <c r="N106" s="1105"/>
      <c r="O106" s="1105"/>
      <c r="P106" s="1107"/>
      <c r="Q106" s="888" t="s">
        <v>6</v>
      </c>
      <c r="R106" s="1105" t="s">
        <v>6</v>
      </c>
      <c r="S106" s="1105"/>
      <c r="T106" s="1105"/>
      <c r="U106" s="1105"/>
      <c r="V106" s="1105"/>
      <c r="W106" s="889" t="s">
        <v>6</v>
      </c>
      <c r="X106" s="890" t="s">
        <v>6</v>
      </c>
    </row>
    <row r="107" spans="1:24">
      <c r="A107" s="6" t="str">
        <f t="shared" si="6"/>
        <v>$A$107</v>
      </c>
      <c r="B107" s="284"/>
      <c r="C107" s="359" t="str">
        <f t="shared" ref="C107:C112" ca="1" si="13">P45</f>
        <v>Ref 2 Afvalstof 1</v>
      </c>
      <c r="D107" s="360"/>
      <c r="E107" s="413" t="str">
        <f t="shared" ca="1" si="10"/>
        <v>-</v>
      </c>
      <c r="F107" s="362"/>
      <c r="G107" s="363" t="str">
        <f t="shared" si="12"/>
        <v>-</v>
      </c>
      <c r="H107" s="378" t="str">
        <f t="shared" si="12"/>
        <v>-</v>
      </c>
      <c r="I107" s="364" t="str">
        <f t="shared" si="12"/>
        <v>-</v>
      </c>
      <c r="J107" s="381" t="str">
        <f t="shared" si="12"/>
        <v>-</v>
      </c>
      <c r="K107" s="885" t="s">
        <v>6</v>
      </c>
      <c r="L107" s="885" t="s">
        <v>6</v>
      </c>
      <c r="M107" s="1103" t="s">
        <v>6</v>
      </c>
      <c r="N107" s="1102"/>
      <c r="O107" s="1102"/>
      <c r="P107" s="1104"/>
      <c r="Q107" s="885" t="s">
        <v>6</v>
      </c>
      <c r="R107" s="1102" t="s">
        <v>6</v>
      </c>
      <c r="S107" s="1102"/>
      <c r="T107" s="1102"/>
      <c r="U107" s="1102"/>
      <c r="V107" s="1102"/>
      <c r="W107" s="886" t="s">
        <v>6</v>
      </c>
      <c r="X107" s="887" t="s">
        <v>6</v>
      </c>
    </row>
    <row r="108" spans="1:24">
      <c r="A108" s="6" t="str">
        <f t="shared" si="6"/>
        <v>$A$108</v>
      </c>
      <c r="B108" s="284"/>
      <c r="C108" s="365" t="str">
        <f t="shared" ca="1" si="13"/>
        <v>Ref 2 Afvalstof 2</v>
      </c>
      <c r="D108" s="6"/>
      <c r="E108" s="414" t="str">
        <f t="shared" ca="1" si="10"/>
        <v>-</v>
      </c>
      <c r="F108" s="367"/>
      <c r="G108" s="368" t="str">
        <f t="shared" si="12"/>
        <v>-</v>
      </c>
      <c r="H108" s="379" t="str">
        <f t="shared" si="12"/>
        <v>-</v>
      </c>
      <c r="I108" s="369" t="str">
        <f t="shared" si="12"/>
        <v>-</v>
      </c>
      <c r="J108" s="382" t="str">
        <f t="shared" si="12"/>
        <v>-</v>
      </c>
      <c r="K108" s="882" t="s">
        <v>6</v>
      </c>
      <c r="L108" s="882" t="s">
        <v>6</v>
      </c>
      <c r="M108" s="1099" t="s">
        <v>6</v>
      </c>
      <c r="N108" s="1100"/>
      <c r="O108" s="1100"/>
      <c r="P108" s="1101"/>
      <c r="Q108" s="882" t="s">
        <v>6</v>
      </c>
      <c r="R108" s="1100" t="s">
        <v>6</v>
      </c>
      <c r="S108" s="1100"/>
      <c r="T108" s="1100"/>
      <c r="U108" s="1100"/>
      <c r="V108" s="1100"/>
      <c r="W108" s="883" t="s">
        <v>6</v>
      </c>
      <c r="X108" s="884" t="s">
        <v>6</v>
      </c>
    </row>
    <row r="109" spans="1:24">
      <c r="A109" s="6" t="str">
        <f t="shared" si="6"/>
        <v>$A$109</v>
      </c>
      <c r="B109" s="284"/>
      <c r="C109" s="365" t="str">
        <f t="shared" ca="1" si="13"/>
        <v>Ref 2 Afvalstof 3</v>
      </c>
      <c r="D109" s="6"/>
      <c r="E109" s="414" t="str">
        <f t="shared" ca="1" si="10"/>
        <v>-</v>
      </c>
      <c r="F109" s="367"/>
      <c r="G109" s="368" t="str">
        <f t="shared" si="12"/>
        <v>-</v>
      </c>
      <c r="H109" s="379" t="str">
        <f t="shared" si="12"/>
        <v>-</v>
      </c>
      <c r="I109" s="369" t="str">
        <f t="shared" si="12"/>
        <v>-</v>
      </c>
      <c r="J109" s="382" t="str">
        <f t="shared" si="12"/>
        <v>-</v>
      </c>
      <c r="K109" s="882" t="s">
        <v>6</v>
      </c>
      <c r="L109" s="882" t="s">
        <v>6</v>
      </c>
      <c r="M109" s="1099" t="s">
        <v>6</v>
      </c>
      <c r="N109" s="1100"/>
      <c r="O109" s="1100"/>
      <c r="P109" s="1101"/>
      <c r="Q109" s="882" t="s">
        <v>6</v>
      </c>
      <c r="R109" s="1100" t="s">
        <v>6</v>
      </c>
      <c r="S109" s="1100"/>
      <c r="T109" s="1100"/>
      <c r="U109" s="1100"/>
      <c r="V109" s="1100"/>
      <c r="W109" s="883" t="s">
        <v>6</v>
      </c>
      <c r="X109" s="884" t="s">
        <v>6</v>
      </c>
    </row>
    <row r="110" spans="1:24">
      <c r="A110" s="6" t="str">
        <f t="shared" si="6"/>
        <v>$A$110</v>
      </c>
      <c r="B110" s="284"/>
      <c r="C110" s="365" t="str">
        <f t="shared" ca="1" si="13"/>
        <v>Ref 2 Afvalstof 4</v>
      </c>
      <c r="D110" s="6"/>
      <c r="E110" s="414" t="str">
        <f t="shared" ca="1" si="10"/>
        <v>-</v>
      </c>
      <c r="F110" s="367"/>
      <c r="G110" s="368" t="str">
        <f t="shared" si="12"/>
        <v>-</v>
      </c>
      <c r="H110" s="379" t="str">
        <f t="shared" si="12"/>
        <v>-</v>
      </c>
      <c r="I110" s="369" t="str">
        <f t="shared" si="12"/>
        <v>-</v>
      </c>
      <c r="J110" s="382" t="str">
        <f t="shared" si="12"/>
        <v>-</v>
      </c>
      <c r="K110" s="882" t="s">
        <v>6</v>
      </c>
      <c r="L110" s="882" t="s">
        <v>6</v>
      </c>
      <c r="M110" s="1099" t="s">
        <v>6</v>
      </c>
      <c r="N110" s="1100"/>
      <c r="O110" s="1100"/>
      <c r="P110" s="1101"/>
      <c r="Q110" s="882" t="s">
        <v>6</v>
      </c>
      <c r="R110" s="1100" t="s">
        <v>6</v>
      </c>
      <c r="S110" s="1100"/>
      <c r="T110" s="1100"/>
      <c r="U110" s="1100"/>
      <c r="V110" s="1100"/>
      <c r="W110" s="883" t="s">
        <v>6</v>
      </c>
      <c r="X110" s="884" t="s">
        <v>6</v>
      </c>
    </row>
    <row r="111" spans="1:24">
      <c r="A111" s="6" t="str">
        <f t="shared" si="6"/>
        <v>$A$111</v>
      </c>
      <c r="B111" s="284"/>
      <c r="C111" s="370" t="str">
        <f t="shared" ca="1" si="13"/>
        <v>Ref 2 Afvalstof 5</v>
      </c>
      <c r="D111" s="124"/>
      <c r="E111" s="415" t="str">
        <f t="shared" ca="1" si="10"/>
        <v>-</v>
      </c>
      <c r="F111" s="372"/>
      <c r="G111" s="373" t="str">
        <f t="shared" si="12"/>
        <v>-</v>
      </c>
      <c r="H111" s="380" t="str">
        <f t="shared" si="12"/>
        <v>-</v>
      </c>
      <c r="I111" s="374" t="str">
        <f t="shared" si="12"/>
        <v>-</v>
      </c>
      <c r="J111" s="383" t="str">
        <f t="shared" si="12"/>
        <v>-</v>
      </c>
      <c r="K111" s="888" t="s">
        <v>6</v>
      </c>
      <c r="L111" s="888" t="s">
        <v>6</v>
      </c>
      <c r="M111" s="1106" t="s">
        <v>6</v>
      </c>
      <c r="N111" s="1105"/>
      <c r="O111" s="1105"/>
      <c r="P111" s="1107"/>
      <c r="Q111" s="888" t="s">
        <v>6</v>
      </c>
      <c r="R111" s="1105" t="s">
        <v>6</v>
      </c>
      <c r="S111" s="1105"/>
      <c r="T111" s="1105"/>
      <c r="U111" s="1105"/>
      <c r="V111" s="1105"/>
      <c r="W111" s="889" t="s">
        <v>6</v>
      </c>
      <c r="X111" s="890" t="s">
        <v>6</v>
      </c>
    </row>
    <row r="112" spans="1:24">
      <c r="A112" s="6" t="str">
        <f t="shared" si="6"/>
        <v>$A$112</v>
      </c>
      <c r="B112" s="284"/>
      <c r="C112" s="370" t="str">
        <f t="shared" ca="1" si="13"/>
        <v>Ref 2 Overige BKG emissies</v>
      </c>
      <c r="D112" s="124"/>
      <c r="E112" s="415" t="str">
        <f t="shared" ca="1" si="10"/>
        <v>-</v>
      </c>
      <c r="F112" s="372"/>
      <c r="G112" s="373" t="str">
        <f t="shared" si="12"/>
        <v>-</v>
      </c>
      <c r="H112" s="380">
        <f t="shared" si="12"/>
        <v>0</v>
      </c>
      <c r="I112" s="374" t="str">
        <f t="shared" si="12"/>
        <v>-</v>
      </c>
      <c r="J112" s="383" t="str">
        <f t="shared" si="12"/>
        <v>-</v>
      </c>
      <c r="K112" s="888" t="s">
        <v>6</v>
      </c>
      <c r="L112" s="888" t="s">
        <v>6</v>
      </c>
      <c r="M112" s="1106" t="s">
        <v>6</v>
      </c>
      <c r="N112" s="1105"/>
      <c r="O112" s="1105"/>
      <c r="P112" s="1107"/>
      <c r="Q112" s="888" t="s">
        <v>6</v>
      </c>
      <c r="R112" s="1105" t="s">
        <v>6</v>
      </c>
      <c r="S112" s="1105"/>
      <c r="T112" s="1105"/>
      <c r="U112" s="1105"/>
      <c r="V112" s="1105"/>
      <c r="W112" s="889" t="s">
        <v>6</v>
      </c>
      <c r="X112" s="890" t="s">
        <v>6</v>
      </c>
    </row>
    <row r="113" spans="1:26" s="137" customFormat="1">
      <c r="A113" s="284"/>
      <c r="B113" s="284"/>
      <c r="C113" s="284"/>
      <c r="D113" s="284"/>
      <c r="E113" s="357"/>
      <c r="F113" s="357"/>
      <c r="G113" s="357"/>
      <c r="H113" s="357"/>
      <c r="I113" s="284"/>
      <c r="J113" s="284"/>
      <c r="K113" s="284"/>
      <c r="L113" s="358"/>
      <c r="M113" s="358"/>
    </row>
    <row r="114" spans="1:26" ht="18.75">
      <c r="C114" s="164" t="s">
        <v>226</v>
      </c>
      <c r="D114" s="8"/>
      <c r="E114" s="165"/>
      <c r="F114" s="165"/>
      <c r="G114" s="165"/>
      <c r="H114" s="165"/>
      <c r="I114" s="165"/>
      <c r="J114" s="165"/>
      <c r="K114" s="165"/>
      <c r="L114" s="8"/>
      <c r="M114" s="165"/>
      <c r="N114" s="165"/>
      <c r="O114" s="165"/>
      <c r="P114" s="165"/>
      <c r="Q114" s="8"/>
      <c r="R114" s="165"/>
      <c r="S114" s="8"/>
      <c r="T114" s="165"/>
      <c r="U114" s="165"/>
      <c r="V114" s="165"/>
      <c r="W114" s="165"/>
      <c r="X114" s="166"/>
      <c r="Y114"/>
      <c r="Z114"/>
    </row>
    <row r="115" spans="1:26">
      <c r="C115" s="789"/>
      <c r="D115" s="790"/>
      <c r="E115" s="790"/>
      <c r="F115" s="790"/>
      <c r="G115" s="790"/>
      <c r="H115" s="790"/>
      <c r="I115" s="790"/>
      <c r="J115" s="790"/>
      <c r="K115" s="790"/>
      <c r="L115" s="790"/>
      <c r="M115" s="790"/>
      <c r="N115" s="790"/>
      <c r="O115" s="790"/>
      <c r="P115" s="790"/>
      <c r="Q115" s="790"/>
      <c r="R115" s="790"/>
      <c r="S115" s="790"/>
      <c r="T115" s="790"/>
      <c r="U115" s="790"/>
      <c r="V115" s="790"/>
      <c r="W115" s="790"/>
      <c r="X115" s="791"/>
      <c r="Y115"/>
      <c r="Z115"/>
    </row>
    <row r="116" spans="1:26">
      <c r="C116" s="789"/>
      <c r="D116" s="790"/>
      <c r="E116" s="790"/>
      <c r="F116" s="790"/>
      <c r="G116" s="790"/>
      <c r="H116" s="790"/>
      <c r="I116" s="790"/>
      <c r="J116" s="790"/>
      <c r="K116" s="790"/>
      <c r="L116" s="790"/>
      <c r="M116" s="790"/>
      <c r="N116" s="790"/>
      <c r="O116" s="790"/>
      <c r="P116" s="790"/>
      <c r="Q116" s="790"/>
      <c r="R116" s="790"/>
      <c r="S116" s="790"/>
      <c r="T116" s="790"/>
      <c r="U116" s="790"/>
      <c r="V116" s="790"/>
      <c r="W116" s="790"/>
      <c r="X116" s="791"/>
      <c r="Y116"/>
      <c r="Z116"/>
    </row>
    <row r="117" spans="1:26">
      <c r="C117" s="789"/>
      <c r="D117" s="790"/>
      <c r="E117" s="790"/>
      <c r="F117" s="790"/>
      <c r="G117" s="790"/>
      <c r="H117" s="790"/>
      <c r="I117" s="790"/>
      <c r="J117" s="790"/>
      <c r="K117" s="790"/>
      <c r="L117" s="790"/>
      <c r="M117" s="790"/>
      <c r="N117" s="790"/>
      <c r="O117" s="790"/>
      <c r="P117" s="790"/>
      <c r="Q117" s="790"/>
      <c r="R117" s="790"/>
      <c r="S117" s="790"/>
      <c r="T117" s="790"/>
      <c r="U117" s="790"/>
      <c r="V117" s="790"/>
      <c r="W117" s="790"/>
      <c r="X117" s="791"/>
      <c r="Y117"/>
      <c r="Z117"/>
    </row>
    <row r="118" spans="1:26">
      <c r="C118" s="789"/>
      <c r="D118" s="790"/>
      <c r="E118" s="790"/>
      <c r="F118" s="790"/>
      <c r="G118" s="790"/>
      <c r="H118" s="790"/>
      <c r="I118" s="790"/>
      <c r="J118" s="790"/>
      <c r="K118" s="790"/>
      <c r="L118" s="790"/>
      <c r="M118" s="790"/>
      <c r="N118" s="790"/>
      <c r="O118" s="790"/>
      <c r="P118" s="790"/>
      <c r="Q118" s="790"/>
      <c r="R118" s="790"/>
      <c r="S118" s="790"/>
      <c r="T118" s="790"/>
      <c r="U118" s="790"/>
      <c r="V118" s="790"/>
      <c r="W118" s="790"/>
      <c r="X118" s="791"/>
      <c r="Y118"/>
      <c r="Z118"/>
    </row>
    <row r="119" spans="1:26">
      <c r="C119" s="789"/>
      <c r="D119" s="790"/>
      <c r="E119" s="790"/>
      <c r="F119" s="790"/>
      <c r="G119" s="790"/>
      <c r="H119" s="790"/>
      <c r="I119" s="790"/>
      <c r="J119" s="790"/>
      <c r="K119" s="790"/>
      <c r="L119" s="790"/>
      <c r="M119" s="790"/>
      <c r="N119" s="790"/>
      <c r="O119" s="790"/>
      <c r="P119" s="790"/>
      <c r="Q119" s="790"/>
      <c r="R119" s="790"/>
      <c r="S119" s="790"/>
      <c r="T119" s="790"/>
      <c r="U119" s="790"/>
      <c r="V119" s="790"/>
      <c r="W119" s="790"/>
      <c r="X119" s="791"/>
      <c r="Y119"/>
      <c r="Z119"/>
    </row>
    <row r="120" spans="1:26">
      <c r="C120" s="789"/>
      <c r="D120" s="790"/>
      <c r="E120" s="790"/>
      <c r="F120" s="790"/>
      <c r="G120" s="790"/>
      <c r="H120" s="790"/>
      <c r="I120" s="790"/>
      <c r="J120" s="790"/>
      <c r="K120" s="790"/>
      <c r="L120" s="790"/>
      <c r="M120" s="790"/>
      <c r="N120" s="790"/>
      <c r="O120" s="790"/>
      <c r="P120" s="790"/>
      <c r="Q120" s="790"/>
      <c r="R120" s="790"/>
      <c r="S120" s="790"/>
      <c r="T120" s="790"/>
      <c r="U120" s="790"/>
      <c r="V120" s="790"/>
      <c r="W120" s="790"/>
      <c r="X120" s="791"/>
      <c r="Y120"/>
      <c r="Z120"/>
    </row>
    <row r="121" spans="1:26">
      <c r="C121" s="789"/>
      <c r="D121" s="790"/>
      <c r="E121" s="790"/>
      <c r="F121" s="790"/>
      <c r="G121" s="790"/>
      <c r="H121" s="790"/>
      <c r="I121" s="790"/>
      <c r="J121" s="790"/>
      <c r="K121" s="790"/>
      <c r="L121" s="790"/>
      <c r="M121" s="790"/>
      <c r="N121" s="790"/>
      <c r="O121" s="790"/>
      <c r="P121" s="790"/>
      <c r="Q121" s="790"/>
      <c r="R121" s="790"/>
      <c r="S121" s="790"/>
      <c r="T121" s="790"/>
      <c r="U121" s="790"/>
      <c r="V121" s="790"/>
      <c r="W121" s="790"/>
      <c r="X121" s="791"/>
      <c r="Y121"/>
      <c r="Z121"/>
    </row>
    <row r="122" spans="1:26">
      <c r="C122" s="789"/>
      <c r="D122" s="790"/>
      <c r="E122" s="790"/>
      <c r="F122" s="790"/>
      <c r="G122" s="790"/>
      <c r="H122" s="790"/>
      <c r="I122" s="790"/>
      <c r="J122" s="790"/>
      <c r="K122" s="790"/>
      <c r="L122" s="790"/>
      <c r="M122" s="790"/>
      <c r="N122" s="790"/>
      <c r="O122" s="790"/>
      <c r="P122" s="790"/>
      <c r="Q122" s="790"/>
      <c r="R122" s="790"/>
      <c r="S122" s="790"/>
      <c r="T122" s="790"/>
      <c r="U122" s="790"/>
      <c r="V122" s="790"/>
      <c r="W122" s="790"/>
      <c r="X122" s="791"/>
      <c r="Y122"/>
      <c r="Z122"/>
    </row>
    <row r="123" spans="1:26">
      <c r="C123" s="789"/>
      <c r="D123" s="790"/>
      <c r="E123" s="790"/>
      <c r="F123" s="790"/>
      <c r="G123" s="790"/>
      <c r="H123" s="790"/>
      <c r="I123" s="790"/>
      <c r="J123" s="790"/>
      <c r="K123" s="790"/>
      <c r="L123" s="790"/>
      <c r="M123" s="790"/>
      <c r="N123" s="790"/>
      <c r="O123" s="790"/>
      <c r="P123" s="790"/>
      <c r="Q123" s="790"/>
      <c r="R123" s="790"/>
      <c r="S123" s="790"/>
      <c r="T123" s="790"/>
      <c r="U123" s="790"/>
      <c r="V123" s="790"/>
      <c r="W123" s="790"/>
      <c r="X123" s="791"/>
      <c r="Y123"/>
      <c r="Z123"/>
    </row>
    <row r="124" spans="1:26">
      <c r="C124" s="789"/>
      <c r="D124" s="790"/>
      <c r="E124" s="790"/>
      <c r="F124" s="790"/>
      <c r="G124" s="790"/>
      <c r="H124" s="790"/>
      <c r="I124" s="790"/>
      <c r="J124" s="790"/>
      <c r="K124" s="790"/>
      <c r="L124" s="790"/>
      <c r="M124" s="790"/>
      <c r="N124" s="790"/>
      <c r="O124" s="790"/>
      <c r="P124" s="790"/>
      <c r="Q124" s="790"/>
      <c r="R124" s="790"/>
      <c r="S124" s="790"/>
      <c r="T124" s="790"/>
      <c r="U124" s="790"/>
      <c r="V124" s="790"/>
      <c r="W124" s="790"/>
      <c r="X124" s="791"/>
      <c r="Y124"/>
      <c r="Z124"/>
    </row>
    <row r="125" spans="1:26">
      <c r="C125" s="789"/>
      <c r="D125" s="790"/>
      <c r="E125" s="790"/>
      <c r="F125" s="790"/>
      <c r="G125" s="790"/>
      <c r="H125" s="790"/>
      <c r="I125" s="790"/>
      <c r="J125" s="790"/>
      <c r="K125" s="790"/>
      <c r="L125" s="790"/>
      <c r="M125" s="790"/>
      <c r="N125" s="790"/>
      <c r="O125" s="790"/>
      <c r="P125" s="790"/>
      <c r="Q125" s="790"/>
      <c r="R125" s="790"/>
      <c r="S125" s="790"/>
      <c r="T125" s="790"/>
      <c r="U125" s="790"/>
      <c r="V125" s="790"/>
      <c r="W125" s="790"/>
      <c r="X125" s="791"/>
      <c r="Y125"/>
      <c r="Z125"/>
    </row>
    <row r="126" spans="1:26">
      <c r="C126" s="789"/>
      <c r="D126" s="790"/>
      <c r="E126" s="790"/>
      <c r="F126" s="790"/>
      <c r="G126" s="790"/>
      <c r="H126" s="790"/>
      <c r="I126" s="790"/>
      <c r="J126" s="790"/>
      <c r="K126" s="790"/>
      <c r="L126" s="790"/>
      <c r="M126" s="790"/>
      <c r="N126" s="790"/>
      <c r="O126" s="790"/>
      <c r="P126" s="790"/>
      <c r="Q126" s="790"/>
      <c r="R126" s="790"/>
      <c r="S126" s="790"/>
      <c r="T126" s="790"/>
      <c r="U126" s="790"/>
      <c r="V126" s="790"/>
      <c r="W126" s="790"/>
      <c r="X126" s="791"/>
      <c r="Y126"/>
      <c r="Z126"/>
    </row>
    <row r="127" spans="1:26">
      <c r="C127" s="789"/>
      <c r="D127" s="790"/>
      <c r="E127" s="790"/>
      <c r="F127" s="790"/>
      <c r="G127" s="790"/>
      <c r="H127" s="790"/>
      <c r="I127" s="790"/>
      <c r="J127" s="790"/>
      <c r="K127" s="790"/>
      <c r="L127" s="790"/>
      <c r="M127" s="790"/>
      <c r="N127" s="790"/>
      <c r="O127" s="790"/>
      <c r="P127" s="790"/>
      <c r="Q127" s="790"/>
      <c r="R127" s="790"/>
      <c r="S127" s="790"/>
      <c r="T127" s="790"/>
      <c r="U127" s="790"/>
      <c r="V127" s="790"/>
      <c r="W127" s="790"/>
      <c r="X127" s="791"/>
      <c r="Y127"/>
      <c r="Z127"/>
    </row>
    <row r="128" spans="1:26">
      <c r="C128" s="789"/>
      <c r="D128" s="790"/>
      <c r="E128" s="790"/>
      <c r="F128" s="790"/>
      <c r="G128" s="790"/>
      <c r="H128" s="790"/>
      <c r="I128" s="790"/>
      <c r="J128" s="790"/>
      <c r="K128" s="790"/>
      <c r="L128" s="790"/>
      <c r="M128" s="790"/>
      <c r="N128" s="790"/>
      <c r="O128" s="790"/>
      <c r="P128" s="790"/>
      <c r="Q128" s="790"/>
      <c r="R128" s="790"/>
      <c r="S128" s="790"/>
      <c r="T128" s="790"/>
      <c r="U128" s="790"/>
      <c r="V128" s="790"/>
      <c r="W128" s="790"/>
      <c r="X128" s="791"/>
      <c r="Y128"/>
      <c r="Z128"/>
    </row>
    <row r="129" spans="3:26">
      <c r="C129" s="789"/>
      <c r="D129" s="790"/>
      <c r="E129" s="790"/>
      <c r="F129" s="790"/>
      <c r="G129" s="790"/>
      <c r="H129" s="790"/>
      <c r="I129" s="790"/>
      <c r="J129" s="790"/>
      <c r="K129" s="790"/>
      <c r="L129" s="790"/>
      <c r="M129" s="790"/>
      <c r="N129" s="790"/>
      <c r="O129" s="790"/>
      <c r="P129" s="790"/>
      <c r="Q129" s="790"/>
      <c r="R129" s="790"/>
      <c r="S129" s="790"/>
      <c r="T129" s="790"/>
      <c r="U129" s="790"/>
      <c r="V129" s="790"/>
      <c r="W129" s="790"/>
      <c r="X129" s="791"/>
      <c r="Y129"/>
      <c r="Z129"/>
    </row>
    <row r="130" spans="3:26">
      <c r="C130" s="789"/>
      <c r="D130" s="790"/>
      <c r="E130" s="790"/>
      <c r="F130" s="790"/>
      <c r="G130" s="790"/>
      <c r="H130" s="790"/>
      <c r="I130" s="790"/>
      <c r="J130" s="790"/>
      <c r="K130" s="790"/>
      <c r="L130" s="790"/>
      <c r="M130" s="790"/>
      <c r="N130" s="790"/>
      <c r="O130" s="790"/>
      <c r="P130" s="790"/>
      <c r="Q130" s="790"/>
      <c r="R130" s="790"/>
      <c r="S130" s="790"/>
      <c r="T130" s="790"/>
      <c r="U130" s="790"/>
      <c r="V130" s="790"/>
      <c r="W130" s="790"/>
      <c r="X130" s="791"/>
      <c r="Y130"/>
      <c r="Z130"/>
    </row>
    <row r="131" spans="3:26">
      <c r="C131" s="789"/>
      <c r="D131" s="790"/>
      <c r="E131" s="790"/>
      <c r="F131" s="790"/>
      <c r="G131" s="790"/>
      <c r="H131" s="790"/>
      <c r="I131" s="790"/>
      <c r="J131" s="790"/>
      <c r="K131" s="790"/>
      <c r="L131" s="790"/>
      <c r="M131" s="790"/>
      <c r="N131" s="790"/>
      <c r="O131" s="790"/>
      <c r="P131" s="790"/>
      <c r="Q131" s="790"/>
      <c r="R131" s="790"/>
      <c r="S131" s="790"/>
      <c r="T131" s="790"/>
      <c r="U131" s="790"/>
      <c r="V131" s="790"/>
      <c r="W131" s="790"/>
      <c r="X131" s="791"/>
      <c r="Y131"/>
      <c r="Z131"/>
    </row>
    <row r="132" spans="3:26">
      <c r="C132" s="789"/>
      <c r="D132" s="790"/>
      <c r="E132" s="790"/>
      <c r="F132" s="790"/>
      <c r="G132" s="790"/>
      <c r="H132" s="790"/>
      <c r="I132" s="790"/>
      <c r="J132" s="790"/>
      <c r="K132" s="790"/>
      <c r="L132" s="790"/>
      <c r="M132" s="790"/>
      <c r="N132" s="790"/>
      <c r="O132" s="790"/>
      <c r="P132" s="790"/>
      <c r="Q132" s="790"/>
      <c r="R132" s="790"/>
      <c r="S132" s="790"/>
      <c r="T132" s="790"/>
      <c r="U132" s="790"/>
      <c r="V132" s="790"/>
      <c r="W132" s="790"/>
      <c r="X132" s="791"/>
      <c r="Y132"/>
      <c r="Z132"/>
    </row>
    <row r="133" spans="3:26">
      <c r="C133" s="789"/>
      <c r="D133" s="790"/>
      <c r="E133" s="790"/>
      <c r="F133" s="790"/>
      <c r="G133" s="790"/>
      <c r="H133" s="790"/>
      <c r="I133" s="790"/>
      <c r="J133" s="790"/>
      <c r="K133" s="790"/>
      <c r="L133" s="790"/>
      <c r="M133" s="790"/>
      <c r="N133" s="790"/>
      <c r="O133" s="790"/>
      <c r="P133" s="790"/>
      <c r="Q133" s="790"/>
      <c r="R133" s="790"/>
      <c r="S133" s="790"/>
      <c r="T133" s="790"/>
      <c r="U133" s="790"/>
      <c r="V133" s="790"/>
      <c r="W133" s="790"/>
      <c r="X133" s="791"/>
      <c r="Y133"/>
      <c r="Z133"/>
    </row>
    <row r="134" spans="3:26">
      <c r="C134" s="789"/>
      <c r="D134" s="790"/>
      <c r="E134" s="790"/>
      <c r="F134" s="790"/>
      <c r="G134" s="790"/>
      <c r="H134" s="790"/>
      <c r="I134" s="790"/>
      <c r="J134" s="790"/>
      <c r="K134" s="790"/>
      <c r="L134" s="790"/>
      <c r="M134" s="790"/>
      <c r="N134" s="790"/>
      <c r="O134" s="790"/>
      <c r="P134" s="790"/>
      <c r="Q134" s="790"/>
      <c r="R134" s="790"/>
      <c r="S134" s="790"/>
      <c r="T134" s="790"/>
      <c r="U134" s="790"/>
      <c r="V134" s="790"/>
      <c r="W134" s="790"/>
      <c r="X134" s="791"/>
      <c r="Y134"/>
      <c r="Z134"/>
    </row>
    <row r="135" spans="3:26">
      <c r="C135" s="789"/>
      <c r="D135" s="790"/>
      <c r="E135" s="790"/>
      <c r="F135" s="790"/>
      <c r="G135" s="790"/>
      <c r="H135" s="790"/>
      <c r="I135" s="790"/>
      <c r="J135" s="790"/>
      <c r="K135" s="790"/>
      <c r="L135" s="790"/>
      <c r="M135" s="790"/>
      <c r="N135" s="790"/>
      <c r="O135" s="790"/>
      <c r="P135" s="790"/>
      <c r="Q135" s="790"/>
      <c r="R135" s="790"/>
      <c r="S135" s="790"/>
      <c r="T135" s="790"/>
      <c r="U135" s="790"/>
      <c r="V135" s="790"/>
      <c r="W135" s="790"/>
      <c r="X135" s="791"/>
      <c r="Y135"/>
      <c r="Z135"/>
    </row>
    <row r="136" spans="3:26">
      <c r="C136" s="789"/>
      <c r="D136" s="790"/>
      <c r="E136" s="790"/>
      <c r="F136" s="790"/>
      <c r="G136" s="790"/>
      <c r="H136" s="790"/>
      <c r="I136" s="790"/>
      <c r="J136" s="790"/>
      <c r="K136" s="790"/>
      <c r="L136" s="790"/>
      <c r="M136" s="790"/>
      <c r="N136" s="790"/>
      <c r="O136" s="790"/>
      <c r="P136" s="790"/>
      <c r="Q136" s="790"/>
      <c r="R136" s="790"/>
      <c r="S136" s="790"/>
      <c r="T136" s="790"/>
      <c r="U136" s="790"/>
      <c r="V136" s="790"/>
      <c r="W136" s="790"/>
      <c r="X136" s="791"/>
      <c r="Y136"/>
      <c r="Z136"/>
    </row>
    <row r="137" spans="3:26">
      <c r="C137" s="789"/>
      <c r="D137" s="790"/>
      <c r="E137" s="790"/>
      <c r="F137" s="790"/>
      <c r="G137" s="790"/>
      <c r="H137" s="790"/>
      <c r="I137" s="790"/>
      <c r="J137" s="790"/>
      <c r="K137" s="790"/>
      <c r="L137" s="790"/>
      <c r="M137" s="790"/>
      <c r="N137" s="790"/>
      <c r="O137" s="790"/>
      <c r="P137" s="790"/>
      <c r="Q137" s="790"/>
      <c r="R137" s="790"/>
      <c r="S137" s="790"/>
      <c r="T137" s="790"/>
      <c r="U137" s="790"/>
      <c r="V137" s="790"/>
      <c r="W137" s="790"/>
      <c r="X137" s="791"/>
      <c r="Y137"/>
      <c r="Z137"/>
    </row>
    <row r="138" spans="3:26">
      <c r="C138" s="789"/>
      <c r="D138" s="790"/>
      <c r="E138" s="790"/>
      <c r="F138" s="790"/>
      <c r="G138" s="790"/>
      <c r="H138" s="790"/>
      <c r="I138" s="790"/>
      <c r="J138" s="790"/>
      <c r="K138" s="790"/>
      <c r="L138" s="790"/>
      <c r="M138" s="790"/>
      <c r="N138" s="790"/>
      <c r="O138" s="790"/>
      <c r="P138" s="790"/>
      <c r="Q138" s="790"/>
      <c r="R138" s="790"/>
      <c r="S138" s="790"/>
      <c r="T138" s="790"/>
      <c r="U138" s="790"/>
      <c r="V138" s="790"/>
      <c r="W138" s="790"/>
      <c r="X138" s="791"/>
      <c r="Y138"/>
      <c r="Z138"/>
    </row>
    <row r="139" spans="3:26">
      <c r="C139" s="789"/>
      <c r="D139" s="790"/>
      <c r="E139" s="790"/>
      <c r="F139" s="790"/>
      <c r="G139" s="790"/>
      <c r="H139" s="790"/>
      <c r="I139" s="790"/>
      <c r="J139" s="790"/>
      <c r="K139" s="790"/>
      <c r="L139" s="790"/>
      <c r="M139" s="790"/>
      <c r="N139" s="790"/>
      <c r="O139" s="790"/>
      <c r="P139" s="790"/>
      <c r="Q139" s="790"/>
      <c r="R139" s="790"/>
      <c r="S139" s="790"/>
      <c r="T139" s="790"/>
      <c r="U139" s="790"/>
      <c r="V139" s="790"/>
      <c r="W139" s="790"/>
      <c r="X139" s="791"/>
      <c r="Y139"/>
      <c r="Z139"/>
    </row>
    <row r="140" spans="3:26">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Y140"/>
      <c r="Z140"/>
    </row>
    <row r="141" spans="3:26">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c r="Y141"/>
      <c r="Z141"/>
    </row>
    <row r="142" spans="3:26">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c r="Y142"/>
      <c r="Z142"/>
    </row>
    <row r="143" spans="3:26">
      <c r="C143" s="792"/>
      <c r="D143" s="793"/>
      <c r="E143" s="793"/>
      <c r="F143" s="793"/>
      <c r="G143" s="793"/>
      <c r="H143" s="793"/>
      <c r="I143" s="793"/>
      <c r="J143" s="793"/>
      <c r="K143" s="793"/>
      <c r="L143" s="793"/>
      <c r="M143" s="793"/>
      <c r="N143" s="793"/>
      <c r="O143" s="793"/>
      <c r="P143" s="793"/>
      <c r="Q143" s="793"/>
      <c r="R143" s="793"/>
      <c r="S143" s="793"/>
      <c r="T143" s="793"/>
      <c r="U143" s="793"/>
      <c r="V143" s="793"/>
      <c r="W143" s="793"/>
      <c r="X143" s="794"/>
      <c r="Y143"/>
      <c r="Z143"/>
    </row>
    <row r="144" spans="3:26" s="137" customFormat="1"/>
    <row r="145" hidden="1"/>
  </sheetData>
  <sheetProtection algorithmName="SHA-512" hashValue="V3M+wQSaRUeo07dUQyxBcOe0jxUu9e4Lay+EhwEtK5Ve5J1wt9vf6TV9HbSUxsHyoDD+5si4z9OhmjaXrkLCHw==" saltValue="Fr9Hho9AJkSGL1Pv3DWSmA==" spinCount="100000" sheet="1" objects="1" scenarios="1"/>
  <mergeCells count="85">
    <mergeCell ref="M110:P110"/>
    <mergeCell ref="R110:V110"/>
    <mergeCell ref="M111:P111"/>
    <mergeCell ref="R111:V111"/>
    <mergeCell ref="M112:P112"/>
    <mergeCell ref="R112:V112"/>
    <mergeCell ref="M107:P107"/>
    <mergeCell ref="R107:V107"/>
    <mergeCell ref="M108:P108"/>
    <mergeCell ref="R108:V108"/>
    <mergeCell ref="M109:P109"/>
    <mergeCell ref="R109:V109"/>
    <mergeCell ref="M104:P104"/>
    <mergeCell ref="R104:V104"/>
    <mergeCell ref="M105:P105"/>
    <mergeCell ref="R105:V105"/>
    <mergeCell ref="M106:P106"/>
    <mergeCell ref="R106:V106"/>
    <mergeCell ref="M101:P101"/>
    <mergeCell ref="R101:V101"/>
    <mergeCell ref="M102:P102"/>
    <mergeCell ref="R102:V102"/>
    <mergeCell ref="M103:P103"/>
    <mergeCell ref="R103:V103"/>
    <mergeCell ref="M98:P98"/>
    <mergeCell ref="R98:V98"/>
    <mergeCell ref="M99:P99"/>
    <mergeCell ref="R99:V99"/>
    <mergeCell ref="M100:P100"/>
    <mergeCell ref="R100:V100"/>
    <mergeCell ref="M95:P95"/>
    <mergeCell ref="R95:V95"/>
    <mergeCell ref="M96:P96"/>
    <mergeCell ref="R96:V96"/>
    <mergeCell ref="M97:P97"/>
    <mergeCell ref="R97:V97"/>
    <mergeCell ref="M92:P92"/>
    <mergeCell ref="R92:V92"/>
    <mergeCell ref="M93:P93"/>
    <mergeCell ref="R93:V93"/>
    <mergeCell ref="M94:P94"/>
    <mergeCell ref="R94:V94"/>
    <mergeCell ref="M89:P89"/>
    <mergeCell ref="R89:V89"/>
    <mergeCell ref="M90:P90"/>
    <mergeCell ref="R90:V90"/>
    <mergeCell ref="M91:P91"/>
    <mergeCell ref="R91:V91"/>
    <mergeCell ref="M83:P83"/>
    <mergeCell ref="R83:V83"/>
    <mergeCell ref="M87:P87"/>
    <mergeCell ref="R87:V87"/>
    <mergeCell ref="M88:P88"/>
    <mergeCell ref="R88:V88"/>
    <mergeCell ref="M80:P80"/>
    <mergeCell ref="R80:V80"/>
    <mergeCell ref="M81:P81"/>
    <mergeCell ref="R81:V81"/>
    <mergeCell ref="M82:P82"/>
    <mergeCell ref="R82:V82"/>
    <mergeCell ref="M77:P77"/>
    <mergeCell ref="R77:V77"/>
    <mergeCell ref="M78:P78"/>
    <mergeCell ref="R78:V78"/>
    <mergeCell ref="M79:P79"/>
    <mergeCell ref="R79:V79"/>
    <mergeCell ref="M74:P74"/>
    <mergeCell ref="R74:V74"/>
    <mergeCell ref="M75:P75"/>
    <mergeCell ref="R75:V75"/>
    <mergeCell ref="M76:P76"/>
    <mergeCell ref="R76:V76"/>
    <mergeCell ref="M71:P71"/>
    <mergeCell ref="R71:V71"/>
    <mergeCell ref="M72:P72"/>
    <mergeCell ref="R72:V72"/>
    <mergeCell ref="M73:P73"/>
    <mergeCell ref="R73:V73"/>
    <mergeCell ref="M70:P70"/>
    <mergeCell ref="R70:V70"/>
    <mergeCell ref="C10:X10"/>
    <mergeCell ref="E61:X61"/>
    <mergeCell ref="C64:X64"/>
    <mergeCell ref="M69:P69"/>
    <mergeCell ref="R69:V69"/>
  </mergeCells>
  <conditionalFormatting sqref="N55:N57">
    <cfRule type="cellIs" dxfId="14" priority="2" operator="between">
      <formula>0.1</formula>
      <formula>-0.1</formula>
    </cfRule>
    <cfRule type="cellIs" dxfId="13" priority="3" operator="notBetween">
      <formula>0.1</formula>
      <formula>-0.1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ndsWith" priority="1" operator="endsWith" id="{849159CA-407B-4DA0-A91A-8DE7AEB67188}">
            <xm:f>RIGHT(N55,LEN("-"))="-"</xm:f>
            <xm:f>"-"</xm:f>
            <x14:dxf>
              <fill>
                <patternFill>
                  <bgColor rgb="FFFFC000"/>
                </patternFill>
              </fill>
            </x14:dxf>
          </x14:cfRule>
          <xm:sqref>N55:N57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6648E-B6DA-4D33-AC08-540AA8460D9B}">
  <sheetPr>
    <tabColor theme="5" tint="0.39997558519241921"/>
    <pageSetUpPr autoPageBreaks="0"/>
  </sheetPr>
  <dimension ref="A1:AE145"/>
  <sheetViews>
    <sheetView topLeftCell="B1" zoomScale="80" zoomScaleNormal="80" workbookViewId="0">
      <selection activeCell="B1" sqref="B1"/>
    </sheetView>
  </sheetViews>
  <sheetFormatPr defaultColWidth="0" defaultRowHeight="15" customHeight="1" zeroHeight="1"/>
  <cols>
    <col min="1" max="1" width="4.28515625" style="4" hidden="1" customWidth="1"/>
    <col min="2" max="2" width="4.28515625" style="137" customWidth="1"/>
    <col min="3" max="3" width="29.28515625" style="4" customWidth="1"/>
    <col min="4" max="4" width="5.42578125" style="4" hidden="1" customWidth="1"/>
    <col min="5" max="5" width="32.42578125" style="4" customWidth="1"/>
    <col min="6" max="6" width="8.7109375" style="4" hidden="1" customWidth="1"/>
    <col min="7" max="7" width="14" style="4" customWidth="1"/>
    <col min="8" max="8" width="15.28515625" style="4" customWidth="1"/>
    <col min="9" max="9" width="11.85546875" style="4" customWidth="1"/>
    <col min="10" max="10" width="15.28515625" style="4" customWidth="1"/>
    <col min="11" max="11" width="16" style="4" customWidth="1"/>
    <col min="12" max="12" width="8.7109375" style="4" hidden="1" customWidth="1"/>
    <col min="13" max="13" width="20.42578125" style="4" customWidth="1"/>
    <col min="14" max="14" width="15.7109375" style="4" customWidth="1"/>
    <col min="15" max="15" width="13.140625" style="4" customWidth="1"/>
    <col min="16" max="16" width="23.28515625" style="4" customWidth="1"/>
    <col min="17" max="17" width="5.7109375" style="4" hidden="1" customWidth="1"/>
    <col min="18" max="18" width="20" style="4" customWidth="1"/>
    <col min="19" max="19" width="6.28515625" style="4" hidden="1" customWidth="1"/>
    <col min="20" max="20" width="15.140625" style="4" customWidth="1"/>
    <col min="21" max="21" width="16" style="4" customWidth="1"/>
    <col min="22" max="22" width="13.7109375" style="4" customWidth="1"/>
    <col min="23" max="23" width="16.28515625" style="4" customWidth="1"/>
    <col min="24" max="24" width="35.42578125" style="4" customWidth="1"/>
    <col min="25" max="25" width="10.42578125" style="4" hidden="1" customWidth="1"/>
    <col min="26" max="26" width="9.28515625" style="4" hidden="1" customWidth="1"/>
    <col min="27" max="27" width="15.5703125" style="4" hidden="1" customWidth="1"/>
    <col min="28" max="28" width="17.42578125" style="4" hidden="1" customWidth="1"/>
    <col min="29" max="29" width="19.42578125" style="4" hidden="1" customWidth="1"/>
    <col min="30" max="30" width="9.140625" style="4" hidden="1" customWidth="1"/>
    <col min="31" max="31" width="4.28515625" style="137" customWidth="1"/>
    <col min="32" max="16384" width="9.140625" style="4" hidden="1"/>
  </cols>
  <sheetData>
    <row r="1" spans="3:30" ht="28.5">
      <c r="C1" s="395" t="s">
        <v>206</v>
      </c>
      <c r="D1" s="87"/>
      <c r="E1" s="396"/>
      <c r="F1" s="87"/>
      <c r="G1" s="396"/>
      <c r="H1" s="396"/>
      <c r="I1" s="396"/>
      <c r="J1" s="396"/>
      <c r="K1" s="396"/>
      <c r="L1" s="87"/>
      <c r="M1" s="396"/>
      <c r="N1" s="396"/>
      <c r="O1" s="396"/>
      <c r="P1" s="396"/>
      <c r="Q1" s="87"/>
      <c r="R1" s="396"/>
      <c r="S1" s="87"/>
      <c r="T1" s="396"/>
      <c r="U1" s="396"/>
      <c r="V1" s="396"/>
      <c r="W1" s="397"/>
      <c r="X1" s="44" t="s">
        <v>198</v>
      </c>
      <c r="Z1" s="31"/>
      <c r="AA1" s="13" t="s">
        <v>850</v>
      </c>
      <c r="AB1" s="4" t="str">
        <f ca="1">RIGHT(CELL("filename",A1),LEN(CELL("filename",A1))-FIND("]",CELL("filename",A1)))</f>
        <v>S4 MEB Ref 3</v>
      </c>
      <c r="AD1" s="31"/>
    </row>
    <row r="2" spans="3:30" ht="18.75">
      <c r="C2" s="398" t="s">
        <v>1285</v>
      </c>
      <c r="E2" s="399"/>
      <c r="G2" s="399"/>
      <c r="H2" s="399"/>
      <c r="I2" s="399"/>
      <c r="J2" s="399"/>
      <c r="K2" s="399"/>
      <c r="M2" s="399"/>
      <c r="N2" s="399"/>
      <c r="O2" s="399"/>
      <c r="P2" s="399"/>
      <c r="R2" s="399"/>
      <c r="T2" s="399"/>
      <c r="U2" s="399"/>
      <c r="V2" s="399"/>
      <c r="W2" s="400"/>
      <c r="X2" s="45" t="s">
        <v>1</v>
      </c>
      <c r="AA2" s="13" t="s">
        <v>1289</v>
      </c>
      <c r="AB2" s="4" t="str">
        <f ca="1">'S3 Grenzen Ref 3'!S1</f>
        <v>S3 Grenzen Ref 3</v>
      </c>
      <c r="AC2" s="4" t="str">
        <f ca="1">"'" &amp; AB2 &amp; "'!"</f>
        <v>'S3 Grenzen Ref 3'!</v>
      </c>
    </row>
    <row r="3" spans="3:30" ht="15" customHeight="1">
      <c r="C3" s="401"/>
      <c r="E3" s="399"/>
      <c r="G3" s="399"/>
      <c r="H3" s="399"/>
      <c r="I3" s="399"/>
      <c r="J3" s="399"/>
      <c r="K3" s="399"/>
      <c r="M3" s="399"/>
      <c r="N3" s="399"/>
      <c r="O3" s="399"/>
      <c r="P3" s="399"/>
      <c r="R3" s="399"/>
      <c r="T3" s="399"/>
      <c r="U3" s="399"/>
      <c r="V3" s="399"/>
      <c r="W3" s="400"/>
      <c r="X3" s="46" t="s">
        <v>2</v>
      </c>
    </row>
    <row r="4" spans="3:30" ht="18" customHeight="1">
      <c r="C4" s="402"/>
      <c r="D4" s="66"/>
      <c r="E4" s="403"/>
      <c r="F4" s="340"/>
      <c r="G4" s="403"/>
      <c r="H4" s="403"/>
      <c r="I4" s="403"/>
      <c r="J4" s="403"/>
      <c r="K4" s="403"/>
      <c r="L4" s="340"/>
      <c r="M4" s="403"/>
      <c r="N4" s="403"/>
      <c r="O4" s="403"/>
      <c r="P4" s="403"/>
      <c r="Q4" s="340"/>
      <c r="R4" s="403"/>
      <c r="S4" s="340"/>
      <c r="T4" s="403"/>
      <c r="U4" s="404"/>
      <c r="V4" s="403"/>
      <c r="W4" s="405"/>
      <c r="X4" s="47" t="s">
        <v>231</v>
      </c>
    </row>
    <row r="5" spans="3:30" s="137" customFormat="1" ht="18" customHeight="1">
      <c r="D5" s="285"/>
      <c r="E5" s="285"/>
      <c r="F5" s="285"/>
      <c r="G5" s="285"/>
      <c r="H5" s="285"/>
      <c r="I5" s="285"/>
      <c r="J5" s="285"/>
      <c r="K5" s="285"/>
      <c r="L5" s="285"/>
      <c r="M5" s="285"/>
      <c r="N5" s="285"/>
      <c r="O5" s="285"/>
      <c r="P5" s="285"/>
      <c r="Q5" s="285"/>
      <c r="R5" s="285"/>
      <c r="S5" s="285"/>
      <c r="T5" s="285"/>
    </row>
    <row r="6" spans="3:30" ht="22.5" customHeight="1">
      <c r="C6" s="209" t="s">
        <v>1117</v>
      </c>
      <c r="D6" s="325"/>
      <c r="E6" s="326"/>
      <c r="F6" s="325"/>
      <c r="G6" s="326"/>
      <c r="H6" s="326"/>
      <c r="I6" s="326"/>
      <c r="J6" s="326"/>
      <c r="K6" s="326"/>
      <c r="L6" s="325"/>
      <c r="M6" s="326"/>
      <c r="N6" s="326"/>
      <c r="O6" s="326"/>
      <c r="P6" s="326"/>
      <c r="Q6" s="325"/>
      <c r="R6" s="326"/>
      <c r="S6" s="325"/>
      <c r="T6" s="326"/>
      <c r="U6" s="327"/>
      <c r="V6" s="327"/>
      <c r="W6" s="327"/>
      <c r="X6" s="328"/>
    </row>
    <row r="7" spans="3:30" ht="22.5" customHeight="1">
      <c r="C7" s="210" t="s">
        <v>1118</v>
      </c>
      <c r="D7" s="15"/>
      <c r="E7" s="61"/>
      <c r="F7" s="15"/>
      <c r="G7" s="61"/>
      <c r="H7" s="61"/>
      <c r="I7" s="61"/>
      <c r="J7" s="61"/>
      <c r="K7" s="61"/>
      <c r="L7" s="15"/>
      <c r="M7" s="61"/>
      <c r="N7" s="61"/>
      <c r="O7" s="61"/>
      <c r="P7" s="61"/>
      <c r="Q7" s="15"/>
      <c r="R7" s="61"/>
      <c r="S7" s="15"/>
      <c r="T7" s="61"/>
      <c r="U7" s="31"/>
      <c r="V7" s="31"/>
      <c r="W7" s="31"/>
      <c r="X7" s="329"/>
    </row>
    <row r="8" spans="3:30" ht="22.5" customHeight="1">
      <c r="C8" s="210" t="s">
        <v>1119</v>
      </c>
      <c r="D8" s="15"/>
      <c r="E8" s="61"/>
      <c r="F8" s="15"/>
      <c r="G8" s="61"/>
      <c r="H8" s="61"/>
      <c r="I8" s="61"/>
      <c r="J8" s="61"/>
      <c r="K8" s="61"/>
      <c r="L8" s="15"/>
      <c r="M8" s="61"/>
      <c r="N8" s="61"/>
      <c r="O8" s="61"/>
      <c r="P8" s="61"/>
      <c r="Q8" s="15"/>
      <c r="R8" s="61"/>
      <c r="S8" s="15"/>
      <c r="T8" s="61"/>
      <c r="U8" s="31"/>
      <c r="V8" s="31"/>
      <c r="W8" s="31"/>
      <c r="X8" s="329"/>
    </row>
    <row r="9" spans="3:30" ht="22.5" customHeight="1">
      <c r="C9" s="210" t="s">
        <v>1302</v>
      </c>
      <c r="E9" s="31"/>
      <c r="G9" s="31"/>
      <c r="H9" s="31"/>
      <c r="I9" s="31"/>
      <c r="J9" s="31"/>
      <c r="K9" s="31"/>
      <c r="M9" s="31"/>
      <c r="N9" s="31"/>
      <c r="O9" s="31"/>
      <c r="P9" s="31"/>
      <c r="R9" s="31"/>
      <c r="T9" s="31"/>
      <c r="U9" s="31"/>
      <c r="V9" s="31"/>
      <c r="W9" s="31"/>
      <c r="X9" s="329"/>
    </row>
    <row r="10" spans="3:30" ht="37.5" customHeight="1">
      <c r="C10" s="1029" t="s">
        <v>1149</v>
      </c>
      <c r="D10" s="1030"/>
      <c r="E10" s="1030"/>
      <c r="F10" s="1030"/>
      <c r="G10" s="1030"/>
      <c r="H10" s="1030"/>
      <c r="I10" s="1030"/>
      <c r="J10" s="1030"/>
      <c r="K10" s="1030"/>
      <c r="L10" s="1030"/>
      <c r="M10" s="1030"/>
      <c r="N10" s="1030"/>
      <c r="O10" s="1030"/>
      <c r="P10" s="1030"/>
      <c r="Q10" s="1030"/>
      <c r="R10" s="1030"/>
      <c r="S10" s="1030"/>
      <c r="T10" s="1030"/>
      <c r="U10" s="1030"/>
      <c r="V10" s="1030"/>
      <c r="W10" s="1030"/>
      <c r="X10" s="1031"/>
    </row>
    <row r="11" spans="3:30" ht="22.5" customHeight="1">
      <c r="C11" s="691" t="s">
        <v>1153</v>
      </c>
      <c r="E11" s="31"/>
      <c r="G11" s="31"/>
      <c r="H11" s="31"/>
      <c r="I11" s="31"/>
      <c r="J11" s="31"/>
      <c r="K11" s="31"/>
      <c r="M11" s="31"/>
      <c r="N11" s="31"/>
      <c r="O11" s="31"/>
      <c r="P11" s="31"/>
      <c r="R11" s="31"/>
      <c r="T11" s="31"/>
      <c r="U11" s="31"/>
      <c r="V11" s="31"/>
      <c r="W11" s="31"/>
      <c r="X11" s="329"/>
    </row>
    <row r="12" spans="3:30" ht="22.5" customHeight="1">
      <c r="C12" s="210" t="s">
        <v>1121</v>
      </c>
      <c r="E12" s="31"/>
      <c r="G12" s="31"/>
      <c r="H12" s="31"/>
      <c r="I12" s="31"/>
      <c r="J12" s="31"/>
      <c r="K12" s="31"/>
      <c r="M12" s="31"/>
      <c r="N12" s="31"/>
      <c r="O12" s="31"/>
      <c r="P12" s="31"/>
      <c r="R12" s="31"/>
      <c r="T12" s="31"/>
      <c r="U12" s="31"/>
      <c r="V12" s="31"/>
      <c r="W12" s="31"/>
      <c r="X12" s="329"/>
    </row>
    <row r="13" spans="3:30" ht="22.5" customHeight="1">
      <c r="C13" s="210" t="s">
        <v>1122</v>
      </c>
      <c r="E13" s="31"/>
      <c r="G13" s="31"/>
      <c r="H13" s="31"/>
      <c r="I13" s="31"/>
      <c r="J13" s="31"/>
      <c r="K13" s="31"/>
      <c r="M13" s="31"/>
      <c r="N13" s="31"/>
      <c r="O13" s="31"/>
      <c r="P13" s="31"/>
      <c r="R13" s="31"/>
      <c r="T13" s="31"/>
      <c r="U13" s="31"/>
      <c r="V13" s="31"/>
      <c r="W13" s="31"/>
      <c r="X13" s="329"/>
    </row>
    <row r="14" spans="3:30" ht="22.5" customHeight="1">
      <c r="C14" s="210" t="s">
        <v>1123</v>
      </c>
      <c r="E14" s="31"/>
      <c r="G14" s="31"/>
      <c r="H14" s="31"/>
      <c r="I14" s="31"/>
      <c r="J14" s="31"/>
      <c r="K14" s="31"/>
      <c r="M14" s="31"/>
      <c r="N14" s="31"/>
      <c r="O14" s="31"/>
      <c r="P14" s="31"/>
      <c r="R14" s="31"/>
      <c r="T14" s="31"/>
      <c r="U14" s="31"/>
      <c r="V14" s="31"/>
      <c r="W14" s="31"/>
      <c r="X14" s="329"/>
    </row>
    <row r="15" spans="3:30" ht="20.25" customHeight="1">
      <c r="C15" s="210" t="s">
        <v>1124</v>
      </c>
      <c r="E15" s="31"/>
      <c r="G15" s="31"/>
      <c r="H15" s="31"/>
      <c r="I15" s="31"/>
      <c r="J15" s="31"/>
      <c r="K15" s="31"/>
      <c r="M15" s="31"/>
      <c r="N15" s="31"/>
      <c r="O15" s="31"/>
      <c r="P15" s="31"/>
      <c r="R15" s="31"/>
      <c r="T15" s="31"/>
      <c r="U15" s="31"/>
      <c r="V15" s="31"/>
      <c r="W15" s="31"/>
      <c r="X15" s="329"/>
    </row>
    <row r="16" spans="3:30" ht="20.25" hidden="1" customHeight="1">
      <c r="C16" s="210"/>
      <c r="E16" s="31"/>
      <c r="G16" s="31"/>
      <c r="H16" s="31"/>
      <c r="I16" s="31"/>
      <c r="J16" s="31"/>
      <c r="K16" s="31"/>
      <c r="M16" s="31"/>
      <c r="N16" s="31"/>
      <c r="O16" s="31"/>
      <c r="P16" s="31"/>
      <c r="R16" s="31"/>
      <c r="T16" s="31"/>
      <c r="U16" s="31"/>
      <c r="V16" s="31"/>
      <c r="W16" s="31"/>
      <c r="X16" s="329"/>
    </row>
    <row r="17" spans="1:28" ht="20.25" hidden="1" customHeight="1">
      <c r="C17" s="210"/>
      <c r="E17" s="31"/>
      <c r="G17" s="31"/>
      <c r="H17" s="31"/>
      <c r="I17" s="31"/>
      <c r="J17" s="31"/>
      <c r="K17" s="31"/>
      <c r="M17" s="31"/>
      <c r="N17" s="31"/>
      <c r="O17" s="31"/>
      <c r="P17" s="31"/>
      <c r="R17" s="31"/>
      <c r="T17" s="31"/>
      <c r="U17" s="31"/>
      <c r="V17" s="31"/>
      <c r="W17" s="31"/>
      <c r="X17" s="329"/>
    </row>
    <row r="18" spans="1:28" ht="20.25" hidden="1" customHeight="1">
      <c r="C18" s="210"/>
      <c r="E18" s="31"/>
      <c r="G18" s="31"/>
      <c r="H18" s="31"/>
      <c r="I18" s="31"/>
      <c r="J18" s="31"/>
      <c r="K18" s="31"/>
      <c r="M18" s="31"/>
      <c r="N18" s="31"/>
      <c r="O18" s="31"/>
      <c r="P18" s="31"/>
      <c r="R18" s="31"/>
      <c r="T18" s="31"/>
      <c r="U18" s="31"/>
      <c r="V18" s="31"/>
      <c r="W18" s="31"/>
      <c r="X18" s="329"/>
    </row>
    <row r="19" spans="1:28" ht="20.25" hidden="1" customHeight="1">
      <c r="C19" s="210"/>
      <c r="E19" s="31"/>
      <c r="G19" s="31"/>
      <c r="H19" s="31"/>
      <c r="I19" s="31"/>
      <c r="J19" s="31"/>
      <c r="K19" s="31"/>
      <c r="M19" s="31"/>
      <c r="N19" s="31"/>
      <c r="O19" s="31"/>
      <c r="P19" s="31"/>
      <c r="R19" s="31"/>
      <c r="T19" s="31"/>
      <c r="U19" s="31"/>
      <c r="V19" s="31"/>
      <c r="W19" s="31"/>
      <c r="X19" s="329"/>
    </row>
    <row r="20" spans="1:28" ht="20.25" hidden="1" customHeight="1">
      <c r="C20" s="210"/>
      <c r="E20" s="31"/>
      <c r="G20" s="31"/>
      <c r="H20" s="31"/>
      <c r="I20" s="31"/>
      <c r="J20" s="31"/>
      <c r="K20" s="31"/>
      <c r="M20" s="31"/>
      <c r="N20" s="31"/>
      <c r="O20" s="31"/>
      <c r="P20" s="31"/>
      <c r="R20" s="31"/>
      <c r="T20" s="31"/>
      <c r="U20" s="31"/>
      <c r="V20" s="31"/>
      <c r="W20" s="31"/>
      <c r="X20" s="329"/>
    </row>
    <row r="21" spans="1:28" ht="20.25" customHeight="1">
      <c r="C21" s="220"/>
      <c r="D21" s="66"/>
      <c r="E21" s="330"/>
      <c r="F21" s="66"/>
      <c r="G21" s="330"/>
      <c r="H21" s="330"/>
      <c r="I21" s="330"/>
      <c r="J21" s="330"/>
      <c r="K21" s="330"/>
      <c r="L21" s="66"/>
      <c r="M21" s="330"/>
      <c r="N21" s="330"/>
      <c r="O21" s="330"/>
      <c r="P21" s="330"/>
      <c r="Q21" s="66"/>
      <c r="R21" s="330"/>
      <c r="S21" s="66"/>
      <c r="T21" s="330"/>
      <c r="U21" s="330"/>
      <c r="V21" s="330"/>
      <c r="W21" s="330"/>
      <c r="X21" s="331"/>
    </row>
    <row r="22" spans="1:28" s="137" customFormat="1" ht="17.45" customHeight="1">
      <c r="A22" s="136"/>
      <c r="B22" s="136"/>
      <c r="D22" s="136" t="s">
        <v>78</v>
      </c>
      <c r="F22" s="136" t="s">
        <v>78</v>
      </c>
      <c r="L22" s="136" t="s">
        <v>78</v>
      </c>
      <c r="Q22" s="136" t="s">
        <v>78</v>
      </c>
      <c r="S22" s="136" t="s">
        <v>78</v>
      </c>
      <c r="Y22" s="136" t="s">
        <v>78</v>
      </c>
    </row>
    <row r="23" spans="1:28" ht="24.75" customHeight="1">
      <c r="C23" s="148" t="s">
        <v>60</v>
      </c>
      <c r="D23" s="313"/>
      <c r="E23" s="314"/>
      <c r="F23" s="314"/>
      <c r="G23" s="314"/>
      <c r="H23" s="314"/>
      <c r="I23" s="314"/>
      <c r="J23" s="314"/>
      <c r="K23" s="315"/>
      <c r="L23" s="67"/>
      <c r="M23" s="286"/>
      <c r="N23" s="287"/>
      <c r="O23" s="137"/>
      <c r="P23" s="148" t="s">
        <v>59</v>
      </c>
      <c r="Q23" s="313"/>
      <c r="R23" s="314"/>
      <c r="S23" s="313"/>
      <c r="T23" s="314"/>
      <c r="U23" s="314"/>
      <c r="V23" s="314"/>
      <c r="W23" s="314"/>
      <c r="X23" s="315"/>
      <c r="Z23" s="63"/>
      <c r="AA23" s="67"/>
      <c r="AB23" s="63"/>
    </row>
    <row r="24" spans="1:28" ht="51.75" customHeight="1">
      <c r="C24" s="167" t="s">
        <v>246</v>
      </c>
      <c r="D24" s="201"/>
      <c r="E24" s="191" t="s">
        <v>240</v>
      </c>
      <c r="F24" s="200"/>
      <c r="G24" s="168" t="s">
        <v>568</v>
      </c>
      <c r="H24" s="194" t="s">
        <v>567</v>
      </c>
      <c r="I24" s="168" t="s">
        <v>569</v>
      </c>
      <c r="J24" s="194" t="s">
        <v>570</v>
      </c>
      <c r="K24" s="169" t="s">
        <v>241</v>
      </c>
      <c r="L24" s="60"/>
      <c r="M24" s="288"/>
      <c r="N24" s="151"/>
      <c r="O24" s="151"/>
      <c r="P24" s="167" t="s">
        <v>238</v>
      </c>
      <c r="Q24" s="201"/>
      <c r="R24" s="191" t="s">
        <v>237</v>
      </c>
      <c r="S24" s="201"/>
      <c r="T24" s="168" t="s">
        <v>568</v>
      </c>
      <c r="U24" s="194" t="s">
        <v>567</v>
      </c>
      <c r="V24" s="168" t="s">
        <v>569</v>
      </c>
      <c r="W24" s="194" t="s">
        <v>570</v>
      </c>
      <c r="X24" s="169" t="s">
        <v>241</v>
      </c>
      <c r="Z24" s="9"/>
      <c r="AA24" s="40"/>
    </row>
    <row r="25" spans="1:28">
      <c r="C25" s="256" t="str" cm="1">
        <f t="array" aca="1" ref="C25" ca="1">INDIRECT(_xlfn.CONCAT($AC$2,D25))</f>
        <v>Ref 3 Grondstof 1</v>
      </c>
      <c r="D25" s="257" t="s">
        <v>136</v>
      </c>
      <c r="E25" s="265" t="str" cm="1">
        <f t="array" aca="1" ref="E25" ca="1">_xlfn.SWITCH(INDIRECT(_xlfn.CONCAT($AC$2,F25)),"-","-",0,"-",INDIRECT(_xlfn.CONCAT($AC$2,F25)))</f>
        <v>-</v>
      </c>
      <c r="F25" s="316" t="s">
        <v>138</v>
      </c>
      <c r="G25" s="861" t="s">
        <v>6</v>
      </c>
      <c r="H25" s="860" t="s">
        <v>6</v>
      </c>
      <c r="I25" s="863" t="s">
        <v>6</v>
      </c>
      <c r="J25" s="862" t="s">
        <v>6</v>
      </c>
      <c r="K25" s="317" t="str">
        <f t="shared" ref="K25:K39" ca="1" si="0">HYPERLINK(_xlfn.CONCAT("#'",$AB$1,"'!",L25),L25)</f>
        <v>$A$69</v>
      </c>
      <c r="L25" s="80" t="str">
        <f t="shared" ref="L25:L39" si="1">A69</f>
        <v>$A$69</v>
      </c>
      <c r="M25" s="289"/>
      <c r="N25" s="137"/>
      <c r="O25" s="137"/>
      <c r="P25" s="256" t="str" cm="1">
        <f t="array" aca="1" ref="P25" ca="1">INDIRECT(_xlfn.CONCAT($AC$2,Q25))</f>
        <v>Ref 3 product 1</v>
      </c>
      <c r="Q25" s="257" t="s">
        <v>655</v>
      </c>
      <c r="R25" s="265" t="str" cm="1">
        <f t="array" aca="1" ref="R25" ca="1">_xlfn.SWITCH(INDIRECT(_xlfn.CONCAT($AC$2,S25)),"-","-",0,"-",INDIRECT(_xlfn.CONCAT($AC$2,S25)))</f>
        <v>-</v>
      </c>
      <c r="S25" s="257" t="s">
        <v>746</v>
      </c>
      <c r="T25" s="891" t="s">
        <v>6</v>
      </c>
      <c r="U25" s="876" t="s">
        <v>6</v>
      </c>
      <c r="V25" s="863" t="s">
        <v>6</v>
      </c>
      <c r="W25" s="862" t="s">
        <v>6</v>
      </c>
      <c r="X25" s="317" t="str">
        <f t="shared" ref="X25:X50" ca="1" si="2">HYPERLINK(_xlfn.CONCAT("#'",$AB$1,"'!",Y25),Y25)</f>
        <v>$A$87</v>
      </c>
      <c r="Y25" s="80" t="str">
        <f t="shared" ref="Y25:Y50" si="3">A87</f>
        <v>$A$87</v>
      </c>
      <c r="Z25" s="64"/>
    </row>
    <row r="26" spans="1:28">
      <c r="C26" s="258" t="str" cm="1">
        <f t="array" aca="1" ref="C26" ca="1">INDIRECT(_xlfn.CONCAT($AC$2,D26))</f>
        <v>Ref 3 Grondstof 2</v>
      </c>
      <c r="D26" s="27" t="s">
        <v>137</v>
      </c>
      <c r="E26" s="407" t="str" cm="1">
        <f t="array" aca="1" ref="E26" ca="1">_xlfn.SWITCH(INDIRECT(_xlfn.CONCAT($AC$2,F26)),"-","-",0,"-",INDIRECT(_xlfn.CONCAT($AC$2,F26)))</f>
        <v>-</v>
      </c>
      <c r="F26" s="318" t="s">
        <v>139</v>
      </c>
      <c r="G26" s="865" t="s">
        <v>6</v>
      </c>
      <c r="H26" s="864" t="s">
        <v>6</v>
      </c>
      <c r="I26" s="867" t="s">
        <v>6</v>
      </c>
      <c r="J26" s="866" t="s">
        <v>6</v>
      </c>
      <c r="K26" s="319" t="str">
        <f t="shared" ca="1" si="0"/>
        <v>$A$70</v>
      </c>
      <c r="L26" s="80" t="str">
        <f t="shared" si="1"/>
        <v>$A$70</v>
      </c>
      <c r="M26" s="289"/>
      <c r="N26" s="137"/>
      <c r="O26" s="137"/>
      <c r="P26" s="258" t="str" cm="1">
        <f t="array" aca="1" ref="P26" ca="1">INDIRECT(_xlfn.CONCAT($AC$2,Q26))</f>
        <v>Ref 3 product 2</v>
      </c>
      <c r="Q26" s="27" t="s">
        <v>657</v>
      </c>
      <c r="R26" s="266" t="str" cm="1">
        <f t="array" aca="1" ref="R26" ca="1">_xlfn.SWITCH(INDIRECT(_xlfn.CONCAT($AC$2,S26)),"-","-",0,"-",INDIRECT(_xlfn.CONCAT($AC$2,S26)))</f>
        <v>-</v>
      </c>
      <c r="S26" s="27" t="s">
        <v>747</v>
      </c>
      <c r="T26" s="892" t="s">
        <v>6</v>
      </c>
      <c r="U26" s="877" t="s">
        <v>6</v>
      </c>
      <c r="V26" s="867" t="s">
        <v>6</v>
      </c>
      <c r="W26" s="866" t="s">
        <v>6</v>
      </c>
      <c r="X26" s="319" t="str">
        <f t="shared" ca="1" si="2"/>
        <v>$A$88</v>
      </c>
      <c r="Y26" s="80" t="str">
        <f t="shared" si="3"/>
        <v>$A$88</v>
      </c>
      <c r="Z26" s="64"/>
    </row>
    <row r="27" spans="1:28">
      <c r="C27" s="258" t="str" cm="1">
        <f t="array" aca="1" ref="C27" ca="1">INDIRECT(_xlfn.CONCAT($AC$2,D27))</f>
        <v>Ref 3 Grondstof 3</v>
      </c>
      <c r="D27" s="27" t="s">
        <v>140</v>
      </c>
      <c r="E27" s="407" t="str" cm="1">
        <f t="array" aca="1" ref="E27" ca="1">_xlfn.SWITCH(INDIRECT(_xlfn.CONCAT($AC$2,F27)),"-","-",0,"-",INDIRECT(_xlfn.CONCAT($AC$2,F27)))</f>
        <v>-</v>
      </c>
      <c r="F27" s="318" t="s">
        <v>178</v>
      </c>
      <c r="G27" s="865" t="s">
        <v>6</v>
      </c>
      <c r="H27" s="864" t="s">
        <v>6</v>
      </c>
      <c r="I27" s="867" t="s">
        <v>6</v>
      </c>
      <c r="J27" s="866" t="s">
        <v>6</v>
      </c>
      <c r="K27" s="319" t="str">
        <f t="shared" ca="1" si="0"/>
        <v>$A$71</v>
      </c>
      <c r="L27" s="80" t="str">
        <f t="shared" si="1"/>
        <v>$A$71</v>
      </c>
      <c r="M27" s="289"/>
      <c r="N27" s="137"/>
      <c r="O27" s="137"/>
      <c r="P27" s="258" t="str" cm="1">
        <f t="array" aca="1" ref="P27" ca="1">INDIRECT(_xlfn.CONCAT($AC$2,Q27))</f>
        <v>Ref 3 product 3</v>
      </c>
      <c r="Q27" s="27" t="s">
        <v>658</v>
      </c>
      <c r="R27" s="266" t="str" cm="1">
        <f t="array" aca="1" ref="R27" ca="1">_xlfn.SWITCH(INDIRECT(_xlfn.CONCAT($AC$2,S27)),"-","-",0,"-",INDIRECT(_xlfn.CONCAT($AC$2,S27)))</f>
        <v>-</v>
      </c>
      <c r="S27" s="27" t="s">
        <v>748</v>
      </c>
      <c r="T27" s="892" t="s">
        <v>6</v>
      </c>
      <c r="U27" s="877" t="s">
        <v>6</v>
      </c>
      <c r="V27" s="867" t="s">
        <v>6</v>
      </c>
      <c r="W27" s="866" t="s">
        <v>6</v>
      </c>
      <c r="X27" s="319" t="str">
        <f t="shared" ca="1" si="2"/>
        <v>$A$89</v>
      </c>
      <c r="Y27" s="80" t="str">
        <f t="shared" si="3"/>
        <v>$A$89</v>
      </c>
      <c r="Z27" s="64"/>
    </row>
    <row r="28" spans="1:28">
      <c r="C28" s="258" t="str" cm="1">
        <f t="array" aca="1" ref="C28" ca="1">INDIRECT(_xlfn.CONCAT($AC$2,D28))</f>
        <v>Ref 3 Grondstof 4</v>
      </c>
      <c r="D28" s="27" t="s">
        <v>141</v>
      </c>
      <c r="E28" s="407" t="str" cm="1">
        <f t="array" aca="1" ref="E28" ca="1">_xlfn.SWITCH(INDIRECT(_xlfn.CONCAT($AC$2,F28)),"-","-",0,"-",INDIRECT(_xlfn.CONCAT($AC$2,F28)))</f>
        <v>-</v>
      </c>
      <c r="F28" s="318" t="s">
        <v>179</v>
      </c>
      <c r="G28" s="865" t="s">
        <v>6</v>
      </c>
      <c r="H28" s="864" t="s">
        <v>6</v>
      </c>
      <c r="I28" s="867" t="s">
        <v>6</v>
      </c>
      <c r="J28" s="866" t="s">
        <v>6</v>
      </c>
      <c r="K28" s="319" t="str">
        <f t="shared" ca="1" si="0"/>
        <v>$A$72</v>
      </c>
      <c r="L28" s="80" t="str">
        <f t="shared" si="1"/>
        <v>$A$72</v>
      </c>
      <c r="M28" s="289"/>
      <c r="N28" s="137"/>
      <c r="O28" s="137"/>
      <c r="P28" s="258" t="str" cm="1">
        <f t="array" aca="1" ref="P28" ca="1">INDIRECT(_xlfn.CONCAT($AC$2,Q28))</f>
        <v>Ref 3 product 4</v>
      </c>
      <c r="Q28" s="27" t="s">
        <v>659</v>
      </c>
      <c r="R28" s="266" t="str" cm="1">
        <f t="array" aca="1" ref="R28" ca="1">_xlfn.SWITCH(INDIRECT(_xlfn.CONCAT($AC$2,S28)),"-","-",0,"-",INDIRECT(_xlfn.CONCAT($AC$2,S28)))</f>
        <v>-</v>
      </c>
      <c r="S28" s="27" t="s">
        <v>749</v>
      </c>
      <c r="T28" s="892" t="s">
        <v>6</v>
      </c>
      <c r="U28" s="877" t="s">
        <v>6</v>
      </c>
      <c r="V28" s="867" t="s">
        <v>6</v>
      </c>
      <c r="W28" s="866" t="s">
        <v>6</v>
      </c>
      <c r="X28" s="319" t="str">
        <f t="shared" ca="1" si="2"/>
        <v>$A$90</v>
      </c>
      <c r="Y28" s="80" t="str">
        <f t="shared" si="3"/>
        <v>$A$90</v>
      </c>
      <c r="Z28" s="64"/>
    </row>
    <row r="29" spans="1:28">
      <c r="C29" s="258" t="str" cm="1">
        <f t="array" aca="1" ref="C29" ca="1">INDIRECT(_xlfn.CONCAT($AC$2,D29))</f>
        <v>Ref 3 Grondstof 5</v>
      </c>
      <c r="D29" s="27" t="s">
        <v>244</v>
      </c>
      <c r="E29" s="407" t="str" cm="1">
        <f t="array" aca="1" ref="E29" ca="1">_xlfn.SWITCH(INDIRECT(_xlfn.CONCAT($AC$2,F29)),"-","-",0,"-",INDIRECT(_xlfn.CONCAT($AC$2,F29)))</f>
        <v>-</v>
      </c>
      <c r="F29" s="318" t="s">
        <v>242</v>
      </c>
      <c r="G29" s="865" t="s">
        <v>6</v>
      </c>
      <c r="H29" s="864" t="s">
        <v>6</v>
      </c>
      <c r="I29" s="867" t="s">
        <v>6</v>
      </c>
      <c r="J29" s="866" t="s">
        <v>6</v>
      </c>
      <c r="K29" s="319" t="str">
        <f t="shared" ca="1" si="0"/>
        <v>$A$73</v>
      </c>
      <c r="L29" s="80" t="str">
        <f t="shared" si="1"/>
        <v>$A$73</v>
      </c>
      <c r="M29" s="289"/>
      <c r="N29" s="137"/>
      <c r="O29" s="137"/>
      <c r="P29" s="258" t="str" cm="1">
        <f t="array" aca="1" ref="P29" ca="1">INDIRECT(_xlfn.CONCAT($AC$2,Q29))</f>
        <v>Ref 3 product 5</v>
      </c>
      <c r="Q29" s="27" t="s">
        <v>660</v>
      </c>
      <c r="R29" s="266" t="str" cm="1">
        <f t="array" aca="1" ref="R29" ca="1">_xlfn.SWITCH(INDIRECT(_xlfn.CONCAT($AC$2,S29)),"-","-",0,"-",INDIRECT(_xlfn.CONCAT($AC$2,S29)))</f>
        <v>-</v>
      </c>
      <c r="S29" s="27" t="s">
        <v>750</v>
      </c>
      <c r="T29" s="893" t="s">
        <v>6</v>
      </c>
      <c r="U29" s="878" t="s">
        <v>6</v>
      </c>
      <c r="V29" s="867" t="s">
        <v>6</v>
      </c>
      <c r="W29" s="866" t="s">
        <v>6</v>
      </c>
      <c r="X29" s="319" t="str">
        <f t="shared" ca="1" si="2"/>
        <v>$A$91</v>
      </c>
      <c r="Y29" s="80" t="str">
        <f t="shared" si="3"/>
        <v>$A$91</v>
      </c>
      <c r="Z29" s="64"/>
    </row>
    <row r="30" spans="1:28">
      <c r="C30" s="258" t="str" cm="1">
        <f t="array" aca="1" ref="C30" ca="1">INDIRECT(_xlfn.CONCAT($AC$2,D30))</f>
        <v>Ref 3 Grondstof 6</v>
      </c>
      <c r="D30" s="27" t="s">
        <v>245</v>
      </c>
      <c r="E30" s="407" t="str" cm="1">
        <f t="array" aca="1" ref="E30" ca="1">_xlfn.SWITCH(INDIRECT(_xlfn.CONCAT($AC$2,F30)),"-","-",0,"-",INDIRECT(_xlfn.CONCAT($AC$2,F30)))</f>
        <v>-</v>
      </c>
      <c r="F30" s="318" t="s">
        <v>243</v>
      </c>
      <c r="G30" s="869" t="s">
        <v>6</v>
      </c>
      <c r="H30" s="868" t="s">
        <v>6</v>
      </c>
      <c r="I30" s="867" t="s">
        <v>6</v>
      </c>
      <c r="J30" s="866" t="s">
        <v>6</v>
      </c>
      <c r="K30" s="319" t="str">
        <f t="shared" ca="1" si="0"/>
        <v>$A$74</v>
      </c>
      <c r="L30" s="80" t="str">
        <f t="shared" si="1"/>
        <v>$A$74</v>
      </c>
      <c r="M30" s="289"/>
      <c r="N30" s="137"/>
      <c r="O30" s="137"/>
      <c r="P30" s="258" t="str" cm="1">
        <f t="array" aca="1" ref="P30" ca="1">INDIRECT(_xlfn.CONCAT($AC$2,Q30))</f>
        <v>Ref 3 product 6</v>
      </c>
      <c r="Q30" s="27" t="s">
        <v>661</v>
      </c>
      <c r="R30" s="266" t="str" cm="1">
        <f t="array" aca="1" ref="R30" ca="1">_xlfn.SWITCH(INDIRECT(_xlfn.CONCAT($AC$2,S30)),"-","-",0,"-",INDIRECT(_xlfn.CONCAT($AC$2,S30)))</f>
        <v>-</v>
      </c>
      <c r="S30" s="27" t="s">
        <v>751</v>
      </c>
      <c r="T30" s="893" t="s">
        <v>6</v>
      </c>
      <c r="U30" s="878" t="s">
        <v>6</v>
      </c>
      <c r="V30" s="867" t="s">
        <v>6</v>
      </c>
      <c r="W30" s="866" t="s">
        <v>6</v>
      </c>
      <c r="X30" s="319" t="str">
        <f t="shared" ca="1" si="2"/>
        <v>$A$92</v>
      </c>
      <c r="Y30" s="80" t="str">
        <f t="shared" si="3"/>
        <v>$A$92</v>
      </c>
      <c r="Z30" s="64"/>
    </row>
    <row r="31" spans="1:28">
      <c r="C31" s="258" t="str" cm="1">
        <f t="array" aca="1" ref="C31" ca="1">INDIRECT(_xlfn.CONCAT($AC$2,D31))</f>
        <v>Ref 3 Grondstof 7</v>
      </c>
      <c r="D31" s="27" t="s">
        <v>250</v>
      </c>
      <c r="E31" s="407" t="str" cm="1">
        <f t="array" aca="1" ref="E31" ca="1">_xlfn.SWITCH(INDIRECT(_xlfn.CONCAT($AC$2,F31)),"-","-",0,"-",INDIRECT(_xlfn.CONCAT($AC$2,F31)))</f>
        <v>-</v>
      </c>
      <c r="F31" s="318" t="s">
        <v>251</v>
      </c>
      <c r="G31" s="869" t="s">
        <v>6</v>
      </c>
      <c r="H31" s="868" t="s">
        <v>6</v>
      </c>
      <c r="I31" s="867" t="s">
        <v>6</v>
      </c>
      <c r="J31" s="866" t="s">
        <v>6</v>
      </c>
      <c r="K31" s="319" t="str">
        <f t="shared" ca="1" si="0"/>
        <v>$A$75</v>
      </c>
      <c r="L31" s="80" t="str">
        <f t="shared" si="1"/>
        <v>$A$75</v>
      </c>
      <c r="M31" s="289"/>
      <c r="N31" s="137"/>
      <c r="O31" s="137"/>
      <c r="P31" s="258" t="str" cm="1">
        <f t="array" aca="1" ref="P31" ca="1">INDIRECT(_xlfn.CONCAT($AC$2,Q31))</f>
        <v>Ref 3 product 7</v>
      </c>
      <c r="Q31" s="27" t="s">
        <v>662</v>
      </c>
      <c r="R31" s="266" t="str" cm="1">
        <f t="array" aca="1" ref="R31" ca="1">_xlfn.SWITCH(INDIRECT(_xlfn.CONCAT($AC$2,S31)),"-","-",0,"-",INDIRECT(_xlfn.CONCAT($AC$2,S31)))</f>
        <v>-</v>
      </c>
      <c r="S31" s="27" t="s">
        <v>752</v>
      </c>
      <c r="T31" s="893" t="s">
        <v>6</v>
      </c>
      <c r="U31" s="878" t="s">
        <v>6</v>
      </c>
      <c r="V31" s="867" t="s">
        <v>6</v>
      </c>
      <c r="W31" s="866" t="s">
        <v>6</v>
      </c>
      <c r="X31" s="319" t="str">
        <f t="shared" ca="1" si="2"/>
        <v>$A$93</v>
      </c>
      <c r="Y31" s="80" t="str">
        <f t="shared" si="3"/>
        <v>$A$93</v>
      </c>
      <c r="Z31" s="64"/>
    </row>
    <row r="32" spans="1:28">
      <c r="C32" s="258" t="str" cm="1">
        <f t="array" aca="1" ref="C32" ca="1">INDIRECT(_xlfn.CONCAT($AC$2,D32))</f>
        <v>Ref 3 Grondstof 8</v>
      </c>
      <c r="D32" s="27" t="s">
        <v>281</v>
      </c>
      <c r="E32" s="407" t="str" cm="1">
        <f t="array" aca="1" ref="E32" ca="1">_xlfn.SWITCH(INDIRECT(_xlfn.CONCAT($AC$2,F32)),"-","-",0,"-",INDIRECT(_xlfn.CONCAT($AC$2,F32)))</f>
        <v>-</v>
      </c>
      <c r="F32" s="318" t="s">
        <v>288</v>
      </c>
      <c r="G32" s="869" t="s">
        <v>6</v>
      </c>
      <c r="H32" s="868" t="s">
        <v>6</v>
      </c>
      <c r="I32" s="867" t="s">
        <v>6</v>
      </c>
      <c r="J32" s="866" t="s">
        <v>6</v>
      </c>
      <c r="K32" s="319" t="str">
        <f t="shared" ca="1" si="0"/>
        <v>$A$76</v>
      </c>
      <c r="L32" s="80" t="str">
        <f t="shared" si="1"/>
        <v>$A$76</v>
      </c>
      <c r="M32" s="289"/>
      <c r="N32" s="137"/>
      <c r="O32" s="137"/>
      <c r="P32" s="258" t="str" cm="1">
        <f t="array" aca="1" ref="P32" ca="1">INDIRECT(_xlfn.CONCAT($AC$2,Q32))</f>
        <v>Ref 3 product 8</v>
      </c>
      <c r="Q32" s="27" t="s">
        <v>663</v>
      </c>
      <c r="R32" s="266" t="str" cm="1">
        <f t="array" aca="1" ref="R32" ca="1">_xlfn.SWITCH(INDIRECT(_xlfn.CONCAT($AC$2,S32)),"-","-",0,"-",INDIRECT(_xlfn.CONCAT($AC$2,S32)))</f>
        <v>-</v>
      </c>
      <c r="S32" s="27" t="s">
        <v>753</v>
      </c>
      <c r="T32" s="893" t="s">
        <v>6</v>
      </c>
      <c r="U32" s="878" t="s">
        <v>6</v>
      </c>
      <c r="V32" s="867" t="s">
        <v>6</v>
      </c>
      <c r="W32" s="866" t="s">
        <v>6</v>
      </c>
      <c r="X32" s="319" t="str">
        <f t="shared" ca="1" si="2"/>
        <v>$A$94</v>
      </c>
      <c r="Y32" s="80" t="str">
        <f t="shared" si="3"/>
        <v>$A$94</v>
      </c>
      <c r="Z32" s="64"/>
    </row>
    <row r="33" spans="3:26">
      <c r="C33" s="258" t="str" cm="1">
        <f t="array" aca="1" ref="C33" ca="1">INDIRECT(_xlfn.CONCAT($AC$2,D33))</f>
        <v>Ref 3 Grondstof 9</v>
      </c>
      <c r="D33" s="27" t="s">
        <v>282</v>
      </c>
      <c r="E33" s="407" t="str" cm="1">
        <f t="array" aca="1" ref="E33" ca="1">_xlfn.SWITCH(INDIRECT(_xlfn.CONCAT($AC$2,F33)),"-","-",0,"-",INDIRECT(_xlfn.CONCAT($AC$2,F33)))</f>
        <v>-</v>
      </c>
      <c r="F33" s="318" t="s">
        <v>289</v>
      </c>
      <c r="G33" s="869" t="s">
        <v>6</v>
      </c>
      <c r="H33" s="868" t="s">
        <v>6</v>
      </c>
      <c r="I33" s="867" t="s">
        <v>6</v>
      </c>
      <c r="J33" s="866" t="s">
        <v>6</v>
      </c>
      <c r="K33" s="319" t="str">
        <f t="shared" ca="1" si="0"/>
        <v>$A$77</v>
      </c>
      <c r="L33" s="81" t="str">
        <f t="shared" si="1"/>
        <v>$A$77</v>
      </c>
      <c r="M33" s="290"/>
      <c r="N33" s="137"/>
      <c r="O33" s="137"/>
      <c r="P33" s="258" t="str" cm="1">
        <f t="array" aca="1" ref="P33" ca="1">INDIRECT(_xlfn.CONCAT($AC$2,Q33))</f>
        <v>Ref 3 product 9</v>
      </c>
      <c r="Q33" s="27" t="s">
        <v>664</v>
      </c>
      <c r="R33" s="266" t="str" cm="1">
        <f t="array" aca="1" ref="R33" ca="1">_xlfn.SWITCH(INDIRECT(_xlfn.CONCAT($AC$2,S33)),"-","-",0,"-",INDIRECT(_xlfn.CONCAT($AC$2,S33)))</f>
        <v>-</v>
      </c>
      <c r="S33" s="27" t="s">
        <v>754</v>
      </c>
      <c r="T33" s="893" t="s">
        <v>6</v>
      </c>
      <c r="U33" s="878" t="s">
        <v>6</v>
      </c>
      <c r="V33" s="867" t="s">
        <v>6</v>
      </c>
      <c r="W33" s="866" t="s">
        <v>6</v>
      </c>
      <c r="X33" s="319" t="str">
        <f t="shared" ca="1" si="2"/>
        <v>$A$95</v>
      </c>
      <c r="Y33" s="81" t="str">
        <f t="shared" si="3"/>
        <v>$A$95</v>
      </c>
      <c r="Z33" s="64"/>
    </row>
    <row r="34" spans="3:26">
      <c r="C34" s="258" t="str" cm="1">
        <f t="array" aca="1" ref="C34" ca="1">INDIRECT(_xlfn.CONCAT($AC$2,D34))</f>
        <v>Ref 3 Grondstof 10</v>
      </c>
      <c r="D34" s="27" t="s">
        <v>283</v>
      </c>
      <c r="E34" s="407" t="str" cm="1">
        <f t="array" aca="1" ref="E34" ca="1">_xlfn.SWITCH(INDIRECT(_xlfn.CONCAT($AC$2,F34)),"-","-",0,"-",INDIRECT(_xlfn.CONCAT($AC$2,F34)))</f>
        <v>-</v>
      </c>
      <c r="F34" s="318" t="s">
        <v>110</v>
      </c>
      <c r="G34" s="869" t="s">
        <v>6</v>
      </c>
      <c r="H34" s="868" t="s">
        <v>6</v>
      </c>
      <c r="I34" s="867" t="s">
        <v>6</v>
      </c>
      <c r="J34" s="866" t="s">
        <v>6</v>
      </c>
      <c r="K34" s="319" t="str">
        <f t="shared" ca="1" si="0"/>
        <v>$A$78</v>
      </c>
      <c r="L34" s="81" t="str">
        <f t="shared" si="1"/>
        <v>$A$78</v>
      </c>
      <c r="M34" s="290"/>
      <c r="N34" s="137"/>
      <c r="O34" s="137"/>
      <c r="P34" s="258" t="str" cm="1">
        <f t="array" aca="1" ref="P34" ca="1">INDIRECT(_xlfn.CONCAT($AC$2,Q34))</f>
        <v>Ref 3 product 10</v>
      </c>
      <c r="Q34" s="27" t="s">
        <v>665</v>
      </c>
      <c r="R34" s="266" t="str" cm="1">
        <f t="array" aca="1" ref="R34" ca="1">_xlfn.SWITCH(INDIRECT(_xlfn.CONCAT($AC$2,S34)),"-","-",0,"-",INDIRECT(_xlfn.CONCAT($AC$2,S34)))</f>
        <v>-</v>
      </c>
      <c r="S34" s="27" t="s">
        <v>755</v>
      </c>
      <c r="T34" s="893" t="s">
        <v>6</v>
      </c>
      <c r="U34" s="878" t="s">
        <v>6</v>
      </c>
      <c r="V34" s="867" t="s">
        <v>6</v>
      </c>
      <c r="W34" s="866" t="s">
        <v>6</v>
      </c>
      <c r="X34" s="319" t="str">
        <f t="shared" ca="1" si="2"/>
        <v>$A$96</v>
      </c>
      <c r="Y34" s="81" t="str">
        <f t="shared" si="3"/>
        <v>$A$96</v>
      </c>
      <c r="Z34" s="64"/>
    </row>
    <row r="35" spans="3:26">
      <c r="C35" s="256" t="str" cm="1">
        <f t="array" aca="1" ref="C35" ca="1">INDIRECT(_xlfn.CONCAT($AC$2,D35))</f>
        <v>Ref 3 Energie 1</v>
      </c>
      <c r="D35" s="257" t="s">
        <v>284</v>
      </c>
      <c r="E35" s="406" t="str" cm="1">
        <f t="array" aca="1" ref="E35" ca="1">_xlfn.SWITCH(INDIRECT(_xlfn.CONCAT($AC$2,F35)),"-","-",0,"-",INDIRECT(_xlfn.CONCAT($AC$2,F35)))</f>
        <v>-</v>
      </c>
      <c r="F35" s="316" t="s">
        <v>111</v>
      </c>
      <c r="G35" s="871" t="s">
        <v>6</v>
      </c>
      <c r="H35" s="870" t="s">
        <v>6</v>
      </c>
      <c r="I35" s="863" t="s">
        <v>6</v>
      </c>
      <c r="J35" s="862" t="s">
        <v>6</v>
      </c>
      <c r="K35" s="317" t="str">
        <f t="shared" ca="1" si="0"/>
        <v>$A$79</v>
      </c>
      <c r="L35" s="81" t="str">
        <f t="shared" si="1"/>
        <v>$A$79</v>
      </c>
      <c r="M35" s="290"/>
      <c r="N35" s="137"/>
      <c r="O35" s="137"/>
      <c r="P35" s="256" t="str" cm="1">
        <f t="array" aca="1" ref="P35" ca="1">INDIRECT(_xlfn.CONCAT($AC$2,Q35))</f>
        <v>Ref 3 Co-product 1</v>
      </c>
      <c r="Q35" s="257" t="s">
        <v>666</v>
      </c>
      <c r="R35" s="265" t="str" cm="1">
        <f t="array" aca="1" ref="R35" ca="1">_xlfn.SWITCH(INDIRECT(_xlfn.CONCAT($AC$2,S35)),"-","-",0,"-",INDIRECT(_xlfn.CONCAT($AC$2,S35)))</f>
        <v>-</v>
      </c>
      <c r="S35" s="257" t="s">
        <v>756</v>
      </c>
      <c r="T35" s="894" t="s">
        <v>6</v>
      </c>
      <c r="U35" s="879" t="s">
        <v>6</v>
      </c>
      <c r="V35" s="863" t="s">
        <v>6</v>
      </c>
      <c r="W35" s="862" t="s">
        <v>6</v>
      </c>
      <c r="X35" s="317" t="str">
        <f t="shared" ca="1" si="2"/>
        <v>$A$97</v>
      </c>
      <c r="Y35" s="81" t="str">
        <f t="shared" si="3"/>
        <v>$A$97</v>
      </c>
      <c r="Z35" s="64"/>
    </row>
    <row r="36" spans="3:26">
      <c r="C36" s="258" t="str" cm="1">
        <f t="array" aca="1" ref="C36" ca="1">INDIRECT(_xlfn.CONCAT($AC$2,D36))</f>
        <v>Ref 3 Energie 2</v>
      </c>
      <c r="D36" s="27" t="s">
        <v>285</v>
      </c>
      <c r="E36" s="407" t="str" cm="1">
        <f t="array" aca="1" ref="E36" ca="1">_xlfn.SWITCH(INDIRECT(_xlfn.CONCAT($AC$2,F36)),"-","-",0,"-",INDIRECT(_xlfn.CONCAT($AC$2,F36)))</f>
        <v>-</v>
      </c>
      <c r="F36" s="318" t="s">
        <v>112</v>
      </c>
      <c r="G36" s="869" t="s">
        <v>6</v>
      </c>
      <c r="H36" s="868" t="s">
        <v>6</v>
      </c>
      <c r="I36" s="867" t="s">
        <v>6</v>
      </c>
      <c r="J36" s="866" t="s">
        <v>6</v>
      </c>
      <c r="K36" s="319" t="str">
        <f t="shared" ca="1" si="0"/>
        <v>$A$80</v>
      </c>
      <c r="L36" s="80" t="str">
        <f t="shared" si="1"/>
        <v>$A$80</v>
      </c>
      <c r="M36" s="289"/>
      <c r="N36" s="137"/>
      <c r="O36" s="137"/>
      <c r="P36" s="258" t="str" cm="1">
        <f t="array" aca="1" ref="P36" ca="1">INDIRECT(_xlfn.CONCAT($AC$2,Q36))</f>
        <v>Ref 3 Co-product 2</v>
      </c>
      <c r="Q36" s="27" t="s">
        <v>667</v>
      </c>
      <c r="R36" s="266" t="str" cm="1">
        <f t="array" aca="1" ref="R36" ca="1">_xlfn.SWITCH(INDIRECT(_xlfn.CONCAT($AC$2,S36)),"-","-",0,"-",INDIRECT(_xlfn.CONCAT($AC$2,S36)))</f>
        <v>-</v>
      </c>
      <c r="S36" s="27" t="s">
        <v>757</v>
      </c>
      <c r="T36" s="893" t="s">
        <v>6</v>
      </c>
      <c r="U36" s="878" t="s">
        <v>6</v>
      </c>
      <c r="V36" s="867" t="s">
        <v>6</v>
      </c>
      <c r="W36" s="866" t="s">
        <v>6</v>
      </c>
      <c r="X36" s="319" t="str">
        <f t="shared" ca="1" si="2"/>
        <v>$A$98</v>
      </c>
      <c r="Y36" s="81" t="str">
        <f t="shared" si="3"/>
        <v>$A$98</v>
      </c>
      <c r="Z36" s="64"/>
    </row>
    <row r="37" spans="3:26">
      <c r="C37" s="258" t="str" cm="1">
        <f t="array" aca="1" ref="C37" ca="1">INDIRECT(_xlfn.CONCAT($AC$2,D37))</f>
        <v>Ref 3 Energie 3</v>
      </c>
      <c r="D37" s="27" t="s">
        <v>297</v>
      </c>
      <c r="E37" s="407" t="str" cm="1">
        <f t="array" aca="1" ref="E37" ca="1">_xlfn.SWITCH(INDIRECT(_xlfn.CONCAT($AC$2,F37)),"-","-",0,"-",INDIRECT(_xlfn.CONCAT($AC$2,F37)))</f>
        <v>-</v>
      </c>
      <c r="F37" s="318" t="s">
        <v>113</v>
      </c>
      <c r="G37" s="869" t="s">
        <v>6</v>
      </c>
      <c r="H37" s="868" t="s">
        <v>6</v>
      </c>
      <c r="I37" s="867" t="s">
        <v>6</v>
      </c>
      <c r="J37" s="866" t="s">
        <v>6</v>
      </c>
      <c r="K37" s="319" t="str">
        <f t="shared" ca="1" si="0"/>
        <v>$A$81</v>
      </c>
      <c r="L37" s="80" t="str">
        <f t="shared" si="1"/>
        <v>$A$81</v>
      </c>
      <c r="M37" s="289"/>
      <c r="N37" s="137"/>
      <c r="O37" s="137"/>
      <c r="P37" s="258" t="str" cm="1">
        <f t="array" aca="1" ref="P37" ca="1">INDIRECT(_xlfn.CONCAT($AC$2,Q37))</f>
        <v>Ref 3 Co-product 3</v>
      </c>
      <c r="Q37" s="27" t="s">
        <v>668</v>
      </c>
      <c r="R37" s="266" t="str" cm="1">
        <f t="array" aca="1" ref="R37" ca="1">_xlfn.SWITCH(INDIRECT(_xlfn.CONCAT($AC$2,S37)),"-","-",0,"-",INDIRECT(_xlfn.CONCAT($AC$2,S37)))</f>
        <v>-</v>
      </c>
      <c r="S37" s="27" t="s">
        <v>758</v>
      </c>
      <c r="T37" s="893" t="s">
        <v>6</v>
      </c>
      <c r="U37" s="878" t="s">
        <v>6</v>
      </c>
      <c r="V37" s="867" t="s">
        <v>6</v>
      </c>
      <c r="W37" s="866" t="s">
        <v>6</v>
      </c>
      <c r="X37" s="319" t="str">
        <f t="shared" ca="1" si="2"/>
        <v>$A$99</v>
      </c>
      <c r="Y37" s="81" t="str">
        <f t="shared" si="3"/>
        <v>$A$99</v>
      </c>
      <c r="Z37" s="64"/>
    </row>
    <row r="38" spans="3:26">
      <c r="C38" s="258" t="str" cm="1">
        <f t="array" aca="1" ref="C38" ca="1">INDIRECT(_xlfn.CONCAT($AC$2,D38))</f>
        <v>Ref 3 Energie 4</v>
      </c>
      <c r="D38" s="27" t="s">
        <v>299</v>
      </c>
      <c r="E38" s="407" t="str" cm="1">
        <f t="array" aca="1" ref="E38" ca="1">_xlfn.SWITCH(INDIRECT(_xlfn.CONCAT($AC$2,F38)),"-","-",0,"-",INDIRECT(_xlfn.CONCAT($AC$2,F38)))</f>
        <v>-</v>
      </c>
      <c r="F38" s="318" t="s">
        <v>114</v>
      </c>
      <c r="G38" s="869" t="s">
        <v>6</v>
      </c>
      <c r="H38" s="868" t="s">
        <v>6</v>
      </c>
      <c r="I38" s="867" t="s">
        <v>6</v>
      </c>
      <c r="J38" s="866" t="s">
        <v>6</v>
      </c>
      <c r="K38" s="319" t="str">
        <f t="shared" ca="1" si="0"/>
        <v>$A$82</v>
      </c>
      <c r="L38" s="80" t="str">
        <f t="shared" si="1"/>
        <v>$A$82</v>
      </c>
      <c r="M38" s="289"/>
      <c r="N38" s="137"/>
      <c r="O38" s="137"/>
      <c r="P38" s="258" t="str" cm="1">
        <f t="array" aca="1" ref="P38" ca="1">INDIRECT(_xlfn.CONCAT($AC$2,Q38))</f>
        <v>Ref 3 Co-product 4</v>
      </c>
      <c r="Q38" s="27" t="s">
        <v>669</v>
      </c>
      <c r="R38" s="266" t="str" cm="1">
        <f t="array" aca="1" ref="R38" ca="1">_xlfn.SWITCH(INDIRECT(_xlfn.CONCAT($AC$2,S38)),"-","-",0,"-",INDIRECT(_xlfn.CONCAT($AC$2,S38)))</f>
        <v>-</v>
      </c>
      <c r="S38" s="27" t="s">
        <v>759</v>
      </c>
      <c r="T38" s="893" t="s">
        <v>6</v>
      </c>
      <c r="U38" s="878" t="s">
        <v>6</v>
      </c>
      <c r="V38" s="867" t="s">
        <v>6</v>
      </c>
      <c r="W38" s="866" t="s">
        <v>6</v>
      </c>
      <c r="X38" s="319" t="str">
        <f t="shared" ca="1" si="2"/>
        <v>$A$100</v>
      </c>
      <c r="Y38" s="81" t="str">
        <f t="shared" si="3"/>
        <v>$A$100</v>
      </c>
      <c r="Z38" s="64"/>
    </row>
    <row r="39" spans="3:26">
      <c r="C39" s="259" t="str" cm="1">
        <f t="array" aca="1" ref="C39" ca="1">INDIRECT(_xlfn.CONCAT($AC$2,D39))</f>
        <v>Ref 3 Energie 5</v>
      </c>
      <c r="D39" s="260" t="s">
        <v>300</v>
      </c>
      <c r="E39" s="408" t="str" cm="1">
        <f t="array" aca="1" ref="E39" ca="1">_xlfn.SWITCH(INDIRECT(_xlfn.CONCAT($AC$2,F39)),"-","-",0,"-",INDIRECT(_xlfn.CONCAT($AC$2,F39)))</f>
        <v>-</v>
      </c>
      <c r="F39" s="320" t="s">
        <v>117</v>
      </c>
      <c r="G39" s="873" t="s">
        <v>6</v>
      </c>
      <c r="H39" s="872" t="s">
        <v>6</v>
      </c>
      <c r="I39" s="875" t="s">
        <v>6</v>
      </c>
      <c r="J39" s="874" t="s">
        <v>6</v>
      </c>
      <c r="K39" s="321" t="str">
        <f t="shared" ca="1" si="0"/>
        <v>$A$83</v>
      </c>
      <c r="L39" s="80" t="str">
        <f t="shared" si="1"/>
        <v>$A$83</v>
      </c>
      <c r="M39" s="289"/>
      <c r="N39" s="137"/>
      <c r="O39" s="137"/>
      <c r="P39" s="258" t="str" cm="1">
        <f t="array" aca="1" ref="P39" ca="1">INDIRECT(_xlfn.CONCAT($AC$2,Q39))</f>
        <v>Ref 3 Co-product 5</v>
      </c>
      <c r="Q39" s="27" t="s">
        <v>670</v>
      </c>
      <c r="R39" s="266" t="str" cm="1">
        <f t="array" aca="1" ref="R39" ca="1">_xlfn.SWITCH(INDIRECT(_xlfn.CONCAT($AC$2,S39)),"-","-",0,"-",INDIRECT(_xlfn.CONCAT($AC$2,S39)))</f>
        <v>-</v>
      </c>
      <c r="S39" s="27" t="s">
        <v>760</v>
      </c>
      <c r="T39" s="893" t="s">
        <v>6</v>
      </c>
      <c r="U39" s="878" t="s">
        <v>6</v>
      </c>
      <c r="V39" s="867" t="s">
        <v>6</v>
      </c>
      <c r="W39" s="866" t="s">
        <v>6</v>
      </c>
      <c r="X39" s="319" t="str">
        <f t="shared" ca="1" si="2"/>
        <v>$A$101</v>
      </c>
      <c r="Y39" s="80" t="str">
        <f t="shared" si="3"/>
        <v>$A$101</v>
      </c>
      <c r="Z39" s="64"/>
    </row>
    <row r="40" spans="3:26">
      <c r="C40" s="137"/>
      <c r="D40" s="137"/>
      <c r="E40" s="137"/>
      <c r="F40" s="137"/>
      <c r="G40" s="137"/>
      <c r="H40" s="137"/>
      <c r="I40" s="137"/>
      <c r="J40" s="137"/>
      <c r="K40" s="137"/>
      <c r="L40" s="137"/>
      <c r="M40" s="137"/>
      <c r="N40" s="137"/>
      <c r="O40" s="137"/>
      <c r="P40" s="256" t="str" cm="1">
        <f t="array" aca="1" ref="P40" ca="1">INDIRECT(_xlfn.CONCAT($AC$2,Q40))</f>
        <v>Ref 3 Emissie 1</v>
      </c>
      <c r="Q40" s="257" t="s">
        <v>671</v>
      </c>
      <c r="R40" s="265" t="str" cm="1">
        <f t="array" aca="1" ref="R40" ca="1">_xlfn.SWITCH(INDIRECT(_xlfn.CONCAT($AC$2,S40)),"-","-",0,"-",INDIRECT(_xlfn.CONCAT($AC$2,S40)))</f>
        <v>-</v>
      </c>
      <c r="S40" s="257" t="s">
        <v>761</v>
      </c>
      <c r="T40" s="894" t="s">
        <v>6</v>
      </c>
      <c r="U40" s="879" t="s">
        <v>6</v>
      </c>
      <c r="V40" s="863" t="s">
        <v>6</v>
      </c>
      <c r="W40" s="862" t="s">
        <v>6</v>
      </c>
      <c r="X40" s="317" t="str">
        <f t="shared" ca="1" si="2"/>
        <v>$A$102</v>
      </c>
      <c r="Y40" s="80" t="str">
        <f t="shared" si="3"/>
        <v>$A$102</v>
      </c>
      <c r="Z40" s="64"/>
    </row>
    <row r="41" spans="3:26">
      <c r="C41" s="137"/>
      <c r="D41" s="137"/>
      <c r="E41" s="137"/>
      <c r="F41" s="137"/>
      <c r="G41" s="137"/>
      <c r="H41" s="137"/>
      <c r="I41" s="137"/>
      <c r="J41" s="137"/>
      <c r="K41" s="137"/>
      <c r="L41" s="137"/>
      <c r="M41" s="137"/>
      <c r="N41" s="137"/>
      <c r="O41" s="137"/>
      <c r="P41" s="258" t="str" cm="1">
        <f t="array" aca="1" ref="P41" ca="1">INDIRECT(_xlfn.CONCAT($AC$2,Q41))</f>
        <v>Ref 3 Emissie 2</v>
      </c>
      <c r="Q41" s="27" t="s">
        <v>672</v>
      </c>
      <c r="R41" s="266" t="str" cm="1">
        <f t="array" aca="1" ref="R41" ca="1">_xlfn.SWITCH(INDIRECT(_xlfn.CONCAT($AC$2,S41)),"-","-",0,"-",INDIRECT(_xlfn.CONCAT($AC$2,S41)))</f>
        <v>-</v>
      </c>
      <c r="S41" s="27" t="s">
        <v>762</v>
      </c>
      <c r="T41" s="893" t="s">
        <v>6</v>
      </c>
      <c r="U41" s="878" t="s">
        <v>6</v>
      </c>
      <c r="V41" s="867" t="s">
        <v>6</v>
      </c>
      <c r="W41" s="866" t="s">
        <v>6</v>
      </c>
      <c r="X41" s="319" t="str">
        <f t="shared" ca="1" si="2"/>
        <v>$A$103</v>
      </c>
      <c r="Y41" s="80" t="str">
        <f t="shared" si="3"/>
        <v>$A$103</v>
      </c>
      <c r="Z41" s="64"/>
    </row>
    <row r="42" spans="3:26">
      <c r="C42" s="137"/>
      <c r="D42" s="137"/>
      <c r="E42" s="137"/>
      <c r="F42" s="137"/>
      <c r="G42" s="137"/>
      <c r="H42" s="137"/>
      <c r="I42" s="137"/>
      <c r="J42" s="291"/>
      <c r="K42" s="291"/>
      <c r="L42" s="291"/>
      <c r="M42" s="291"/>
      <c r="N42" s="137"/>
      <c r="O42" s="137"/>
      <c r="P42" s="258" t="str" cm="1">
        <f t="array" aca="1" ref="P42" ca="1">INDIRECT(_xlfn.CONCAT($AC$2,Q42))</f>
        <v>Ref 3 Emissie 3</v>
      </c>
      <c r="Q42" s="27" t="s">
        <v>673</v>
      </c>
      <c r="R42" s="266" t="str" cm="1">
        <f t="array" aca="1" ref="R42" ca="1">_xlfn.SWITCH(INDIRECT(_xlfn.CONCAT($AC$2,S42)),"-","-",0,"-",INDIRECT(_xlfn.CONCAT($AC$2,S42)))</f>
        <v>-</v>
      </c>
      <c r="S42" s="27" t="s">
        <v>763</v>
      </c>
      <c r="T42" s="893" t="s">
        <v>6</v>
      </c>
      <c r="U42" s="878" t="s">
        <v>6</v>
      </c>
      <c r="V42" s="867" t="s">
        <v>6</v>
      </c>
      <c r="W42" s="866" t="s">
        <v>6</v>
      </c>
      <c r="X42" s="319" t="str">
        <f t="shared" ca="1" si="2"/>
        <v>$A$104</v>
      </c>
      <c r="Y42" s="80" t="str">
        <f t="shared" si="3"/>
        <v>$A$104</v>
      </c>
      <c r="Z42" s="64"/>
    </row>
    <row r="43" spans="3:26">
      <c r="C43" s="137"/>
      <c r="D43" s="137"/>
      <c r="E43" s="137"/>
      <c r="F43" s="137"/>
      <c r="G43" s="137"/>
      <c r="H43" s="137"/>
      <c r="I43" s="137"/>
      <c r="J43" s="291"/>
      <c r="K43" s="291"/>
      <c r="L43" s="291"/>
      <c r="M43" s="291"/>
      <c r="N43" s="137"/>
      <c r="O43" s="137"/>
      <c r="P43" s="258" t="str" cm="1">
        <f t="array" aca="1" ref="P43" ca="1">INDIRECT(_xlfn.CONCAT($AC$2,Q43))</f>
        <v>Ref 3 Emissie 4</v>
      </c>
      <c r="Q43" s="27" t="s">
        <v>674</v>
      </c>
      <c r="R43" s="266" t="str" cm="1">
        <f t="array" aca="1" ref="R43" ca="1">_xlfn.SWITCH(INDIRECT(_xlfn.CONCAT($AC$2,S43)),"-","-",0,"-",INDIRECT(_xlfn.CONCAT($AC$2,S43)))</f>
        <v>-</v>
      </c>
      <c r="S43" s="27" t="s">
        <v>764</v>
      </c>
      <c r="T43" s="893" t="s">
        <v>6</v>
      </c>
      <c r="U43" s="878" t="s">
        <v>6</v>
      </c>
      <c r="V43" s="867" t="s">
        <v>6</v>
      </c>
      <c r="W43" s="866" t="s">
        <v>6</v>
      </c>
      <c r="X43" s="319" t="str">
        <f t="shared" ca="1" si="2"/>
        <v>$A$105</v>
      </c>
      <c r="Y43" s="80" t="str">
        <f t="shared" si="3"/>
        <v>$A$105</v>
      </c>
      <c r="Z43" s="64"/>
    </row>
    <row r="44" spans="3:26">
      <c r="C44" s="137"/>
      <c r="D44" s="137"/>
      <c r="E44" s="137"/>
      <c r="F44" s="137"/>
      <c r="G44" s="137"/>
      <c r="H44" s="137"/>
      <c r="I44" s="137"/>
      <c r="J44" s="291"/>
      <c r="K44" s="291"/>
      <c r="L44" s="291"/>
      <c r="M44" s="291"/>
      <c r="N44" s="137"/>
      <c r="O44" s="137"/>
      <c r="P44" s="258" t="str" cm="1">
        <f t="array" aca="1" ref="P44" ca="1">INDIRECT(_xlfn.CONCAT($AC$2,Q44))</f>
        <v>Ref 3 Emissie 5</v>
      </c>
      <c r="Q44" s="27" t="s">
        <v>675</v>
      </c>
      <c r="R44" s="266" t="str" cm="1">
        <f t="array" aca="1" ref="R44" ca="1">_xlfn.SWITCH(INDIRECT(_xlfn.CONCAT($AC$2,S44)),"-","-",0,"-",INDIRECT(_xlfn.CONCAT($AC$2,S44)))</f>
        <v>-</v>
      </c>
      <c r="S44" s="27" t="s">
        <v>765</v>
      </c>
      <c r="T44" s="893" t="s">
        <v>6</v>
      </c>
      <c r="U44" s="878" t="s">
        <v>6</v>
      </c>
      <c r="V44" s="867" t="s">
        <v>6</v>
      </c>
      <c r="W44" s="874" t="s">
        <v>6</v>
      </c>
      <c r="X44" s="319" t="str">
        <f t="shared" ca="1" si="2"/>
        <v>$A$106</v>
      </c>
      <c r="Y44" s="80" t="str">
        <f t="shared" si="3"/>
        <v>$A$106</v>
      </c>
      <c r="Z44" s="64"/>
    </row>
    <row r="45" spans="3:26">
      <c r="C45" s="137"/>
      <c r="D45" s="137"/>
      <c r="E45" s="137"/>
      <c r="F45" s="137"/>
      <c r="G45" s="137"/>
      <c r="H45" s="137"/>
      <c r="I45" s="137"/>
      <c r="J45" s="291"/>
      <c r="K45" s="291"/>
      <c r="L45" s="291"/>
      <c r="M45" s="291"/>
      <c r="N45" s="137"/>
      <c r="O45" s="137"/>
      <c r="P45" s="256" t="str" cm="1">
        <f t="array" aca="1" ref="P45" ca="1">INDIRECT(_xlfn.CONCAT($AC$2,Q45))</f>
        <v>Ref 3 Afvalstof 1</v>
      </c>
      <c r="Q45" s="257" t="s">
        <v>960</v>
      </c>
      <c r="R45" s="265" t="str" cm="1">
        <f t="array" aca="1" ref="R45" ca="1">_xlfn.SWITCH(INDIRECT(_xlfn.CONCAT($AC$2,S45)),"-","-",0,"-",INDIRECT(_xlfn.CONCAT($AC$2,S45)))</f>
        <v>-</v>
      </c>
      <c r="S45" s="257" t="s">
        <v>972</v>
      </c>
      <c r="T45" s="894" t="s">
        <v>6</v>
      </c>
      <c r="U45" s="879" t="s">
        <v>6</v>
      </c>
      <c r="V45" s="863" t="s">
        <v>6</v>
      </c>
      <c r="W45" s="862" t="s">
        <v>6</v>
      </c>
      <c r="X45" s="322" t="str">
        <f t="shared" ca="1" si="2"/>
        <v>$A$107</v>
      </c>
      <c r="Y45" s="80" t="str">
        <f t="shared" si="3"/>
        <v>$A$107</v>
      </c>
      <c r="Z45" s="64"/>
    </row>
    <row r="46" spans="3:26">
      <c r="C46" s="137"/>
      <c r="D46" s="137"/>
      <c r="E46" s="137"/>
      <c r="F46" s="137"/>
      <c r="G46" s="137"/>
      <c r="H46" s="137"/>
      <c r="I46" s="137"/>
      <c r="J46" s="291"/>
      <c r="K46" s="291"/>
      <c r="L46" s="291"/>
      <c r="M46" s="291"/>
      <c r="N46" s="137"/>
      <c r="O46" s="137"/>
      <c r="P46" s="258" t="str" cm="1">
        <f t="array" aca="1" ref="P46" ca="1">INDIRECT(_xlfn.CONCAT($AC$2,Q46))</f>
        <v>Ref 3 Afvalstof 2</v>
      </c>
      <c r="Q46" s="27" t="s">
        <v>962</v>
      </c>
      <c r="R46" s="266" t="str" cm="1">
        <f t="array" aca="1" ref="R46" ca="1">_xlfn.SWITCH(INDIRECT(_xlfn.CONCAT($AC$2,S46)),"-","-",0,"-",INDIRECT(_xlfn.CONCAT($AC$2,S46)))</f>
        <v>-</v>
      </c>
      <c r="S46" s="27" t="s">
        <v>973</v>
      </c>
      <c r="T46" s="893" t="s">
        <v>6</v>
      </c>
      <c r="U46" s="878" t="s">
        <v>6</v>
      </c>
      <c r="V46" s="867" t="s">
        <v>6</v>
      </c>
      <c r="W46" s="866" t="s">
        <v>6</v>
      </c>
      <c r="X46" s="323" t="str">
        <f t="shared" ca="1" si="2"/>
        <v>$A$108</v>
      </c>
      <c r="Y46" s="80" t="str">
        <f t="shared" si="3"/>
        <v>$A$108</v>
      </c>
      <c r="Z46" s="64"/>
    </row>
    <row r="47" spans="3:26">
      <c r="C47" s="137"/>
      <c r="D47" s="137"/>
      <c r="E47" s="137"/>
      <c r="F47" s="137"/>
      <c r="G47" s="137"/>
      <c r="H47" s="137"/>
      <c r="I47" s="137"/>
      <c r="J47" s="291"/>
      <c r="K47" s="291"/>
      <c r="L47" s="291"/>
      <c r="M47" s="291"/>
      <c r="N47" s="137"/>
      <c r="O47" s="137"/>
      <c r="P47" s="258" t="str" cm="1">
        <f t="array" aca="1" ref="P47" ca="1">INDIRECT(_xlfn.CONCAT($AC$2,Q47))</f>
        <v>Ref 3 Afvalstof 3</v>
      </c>
      <c r="Q47" s="27" t="s">
        <v>964</v>
      </c>
      <c r="R47" s="266" t="str" cm="1">
        <f t="array" aca="1" ref="R47" ca="1">_xlfn.SWITCH(INDIRECT(_xlfn.CONCAT($AC$2,S47)),"-","-",0,"-",INDIRECT(_xlfn.CONCAT($AC$2,S47)))</f>
        <v>-</v>
      </c>
      <c r="S47" s="27" t="s">
        <v>974</v>
      </c>
      <c r="T47" s="893" t="s">
        <v>6</v>
      </c>
      <c r="U47" s="878" t="s">
        <v>6</v>
      </c>
      <c r="V47" s="867" t="s">
        <v>6</v>
      </c>
      <c r="W47" s="866" t="s">
        <v>6</v>
      </c>
      <c r="X47" s="323" t="str">
        <f t="shared" ca="1" si="2"/>
        <v>$A$109</v>
      </c>
      <c r="Y47" s="80" t="str">
        <f t="shared" si="3"/>
        <v>$A$109</v>
      </c>
      <c r="Z47" s="64"/>
    </row>
    <row r="48" spans="3:26">
      <c r="C48" s="137"/>
      <c r="D48" s="137"/>
      <c r="E48" s="137"/>
      <c r="F48" s="137"/>
      <c r="G48" s="137"/>
      <c r="H48" s="137"/>
      <c r="I48" s="137"/>
      <c r="J48" s="291"/>
      <c r="K48" s="291"/>
      <c r="L48" s="291"/>
      <c r="M48" s="291"/>
      <c r="N48" s="137"/>
      <c r="O48" s="137"/>
      <c r="P48" s="258" t="str" cm="1">
        <f t="array" aca="1" ref="P48" ca="1">INDIRECT(_xlfn.CONCAT($AC$2,Q48))</f>
        <v>Ref 3 Afvalstof 4</v>
      </c>
      <c r="Q48" s="27" t="s">
        <v>966</v>
      </c>
      <c r="R48" s="266" t="str" cm="1">
        <f t="array" aca="1" ref="R48" ca="1">_xlfn.SWITCH(INDIRECT(_xlfn.CONCAT($AC$2,S48)),"-","-",0,"-",INDIRECT(_xlfn.CONCAT($AC$2,S48)))</f>
        <v>-</v>
      </c>
      <c r="S48" s="27" t="s">
        <v>975</v>
      </c>
      <c r="T48" s="893" t="s">
        <v>6</v>
      </c>
      <c r="U48" s="878" t="s">
        <v>6</v>
      </c>
      <c r="V48" s="867" t="s">
        <v>6</v>
      </c>
      <c r="W48" s="866" t="s">
        <v>6</v>
      </c>
      <c r="X48" s="323" t="str">
        <f t="shared" ca="1" si="2"/>
        <v>$A$110</v>
      </c>
      <c r="Y48" s="80" t="str">
        <f t="shared" si="3"/>
        <v>$A$110</v>
      </c>
      <c r="Z48" s="64"/>
    </row>
    <row r="49" spans="3:27">
      <c r="C49" s="137"/>
      <c r="D49" s="137"/>
      <c r="E49" s="137"/>
      <c r="F49" s="137"/>
      <c r="G49" s="137"/>
      <c r="H49" s="137"/>
      <c r="I49" s="137"/>
      <c r="J49" s="291"/>
      <c r="K49" s="291"/>
      <c r="L49" s="291"/>
      <c r="M49" s="291"/>
      <c r="N49" s="137"/>
      <c r="O49" s="137"/>
      <c r="P49" s="259" t="str" cm="1">
        <f t="array" aca="1" ref="P49" ca="1">INDIRECT(_xlfn.CONCAT($AC$2,Q49))</f>
        <v>Ref 3 Afvalstof 5</v>
      </c>
      <c r="Q49" s="260" t="s">
        <v>968</v>
      </c>
      <c r="R49" s="47" t="str" cm="1">
        <f t="array" aca="1" ref="R49" ca="1">_xlfn.SWITCH(INDIRECT(_xlfn.CONCAT($AC$2,S49)),"-","-",0,"-",INDIRECT(_xlfn.CONCAT($AC$2,S49)))</f>
        <v>-</v>
      </c>
      <c r="S49" s="260" t="s">
        <v>976</v>
      </c>
      <c r="T49" s="895" t="s">
        <v>6</v>
      </c>
      <c r="U49" s="880" t="s">
        <v>6</v>
      </c>
      <c r="V49" s="875" t="s">
        <v>6</v>
      </c>
      <c r="W49" s="874" t="s">
        <v>6</v>
      </c>
      <c r="X49" s="324" t="str">
        <f t="shared" ca="1" si="2"/>
        <v>$A$111</v>
      </c>
      <c r="Y49" s="80" t="str">
        <f t="shared" si="3"/>
        <v>$A$111</v>
      </c>
      <c r="Z49" s="64"/>
    </row>
    <row r="50" spans="3:27">
      <c r="C50" s="137"/>
      <c r="D50" s="137"/>
      <c r="E50" s="137"/>
      <c r="F50" s="137"/>
      <c r="G50" s="137"/>
      <c r="H50" s="137"/>
      <c r="I50" s="137"/>
      <c r="J50" s="291"/>
      <c r="K50" s="291"/>
      <c r="L50" s="291"/>
      <c r="M50" s="291"/>
      <c r="N50" s="137"/>
      <c r="O50" s="137"/>
      <c r="P50" s="710" t="str" cm="1">
        <f t="array" aca="1" ref="P50" ca="1">INDIRECT(_xlfn.CONCAT($AC$2,Q50))</f>
        <v>Ref 3 Overige BKG emissies</v>
      </c>
      <c r="Q50" s="627" t="s">
        <v>970</v>
      </c>
      <c r="R50" s="711" t="str" cm="1">
        <f t="array" aca="1" ref="R50" ca="1">_xlfn.SWITCH(INDIRECT(_xlfn.CONCAT($AC$2,S50)),"-","-",0,"-",INDIRECT(_xlfn.CONCAT($AC$2,S50)))</f>
        <v>-</v>
      </c>
      <c r="S50" s="627" t="s">
        <v>977</v>
      </c>
      <c r="T50" s="896" t="s">
        <v>6</v>
      </c>
      <c r="U50" s="899">
        <f>0</f>
        <v>0</v>
      </c>
      <c r="V50" s="897" t="s">
        <v>6</v>
      </c>
      <c r="W50" s="898" t="s">
        <v>6</v>
      </c>
      <c r="X50" s="726" t="str">
        <f t="shared" ca="1" si="2"/>
        <v>$A$112</v>
      </c>
      <c r="Y50" s="80" t="str">
        <f t="shared" si="3"/>
        <v>$A$112</v>
      </c>
      <c r="Z50" s="64"/>
    </row>
    <row r="51" spans="3:27" s="137" customFormat="1">
      <c r="J51" s="291"/>
      <c r="K51" s="291"/>
      <c r="L51" s="291"/>
      <c r="M51" s="291"/>
      <c r="Z51" s="291"/>
      <c r="AA51" s="291"/>
    </row>
    <row r="52" spans="3:27" s="137" customFormat="1">
      <c r="J52" s="291"/>
      <c r="K52" s="291"/>
      <c r="L52" s="291"/>
      <c r="M52" s="291"/>
      <c r="Z52" s="291"/>
      <c r="AA52" s="291"/>
    </row>
    <row r="53" spans="3:27" s="137" customFormat="1">
      <c r="J53" s="291"/>
      <c r="K53" s="291"/>
      <c r="L53" s="291"/>
      <c r="M53" s="291"/>
      <c r="Z53" s="291"/>
      <c r="AA53" s="291"/>
    </row>
    <row r="54" spans="3:27" ht="15.75">
      <c r="C54" s="137"/>
      <c r="D54" s="137"/>
      <c r="E54" s="137"/>
      <c r="F54" s="137"/>
      <c r="G54" s="137"/>
      <c r="H54" s="137"/>
      <c r="I54" s="137"/>
      <c r="J54" s="291"/>
      <c r="K54" s="291"/>
      <c r="L54" s="291"/>
      <c r="M54" s="291"/>
      <c r="N54" s="137"/>
      <c r="O54" s="137"/>
      <c r="P54" s="295" t="s">
        <v>862</v>
      </c>
      <c r="Q54" s="137"/>
      <c r="R54" s="137"/>
      <c r="T54" s="298">
        <f>SUM(T25:T34)</f>
        <v>0</v>
      </c>
      <c r="U54" s="291"/>
      <c r="V54" s="137"/>
      <c r="W54" s="137"/>
      <c r="X54" s="137"/>
      <c r="Z54" s="64"/>
      <c r="AA54" s="64"/>
    </row>
    <row r="55" spans="3:27" ht="15.75">
      <c r="C55" s="295" t="s">
        <v>12</v>
      </c>
      <c r="D55" s="137"/>
      <c r="E55" s="137"/>
      <c r="G55" s="312">
        <f>SUM(G25:G39)</f>
        <v>0</v>
      </c>
      <c r="H55" s="137"/>
      <c r="I55" s="137"/>
      <c r="J55" s="291"/>
      <c r="K55" s="137"/>
      <c r="L55" s="137"/>
      <c r="M55" s="409" t="s">
        <v>13</v>
      </c>
      <c r="N55" s="304" t="str">
        <f>IFERROR((T55-G55)/(G55+T55),"-")</f>
        <v>-</v>
      </c>
      <c r="O55" s="137"/>
      <c r="P55" s="296" t="s">
        <v>12</v>
      </c>
      <c r="Q55" s="137"/>
      <c r="R55" s="137"/>
      <c r="T55" s="299">
        <f>SUM(T25:T50)</f>
        <v>0</v>
      </c>
      <c r="U55" s="137"/>
      <c r="V55" s="137"/>
      <c r="W55" s="137"/>
      <c r="X55" s="137"/>
      <c r="Z55" s="64"/>
      <c r="AA55" s="64"/>
    </row>
    <row r="56" spans="3:27" ht="15.75">
      <c r="C56" s="296" t="s">
        <v>14</v>
      </c>
      <c r="D56" s="137"/>
      <c r="E56" s="137"/>
      <c r="G56" s="137"/>
      <c r="H56" s="300">
        <f>SUM(H25:H39)</f>
        <v>0</v>
      </c>
      <c r="I56" s="137"/>
      <c r="J56" s="291"/>
      <c r="K56" s="137"/>
      <c r="L56" s="137"/>
      <c r="M56" s="156" t="s">
        <v>861</v>
      </c>
      <c r="N56" s="306" t="str">
        <f>IFERROR((U56-H56)/(U56+H56),"-")</f>
        <v>-</v>
      </c>
      <c r="O56" s="137"/>
      <c r="P56" s="296" t="s">
        <v>14</v>
      </c>
      <c r="Q56" s="137"/>
      <c r="R56" s="137"/>
      <c r="T56" s="137"/>
      <c r="U56" s="300">
        <f>SUM(U25:U50)</f>
        <v>0</v>
      </c>
      <c r="V56" s="137"/>
      <c r="W56" s="137"/>
      <c r="X56" s="137"/>
      <c r="Z56" s="65"/>
      <c r="AA56" s="65"/>
    </row>
    <row r="57" spans="3:27" ht="15.75">
      <c r="C57" s="297" t="s">
        <v>109</v>
      </c>
      <c r="D57" s="137"/>
      <c r="E57" s="137"/>
      <c r="G57" s="137"/>
      <c r="H57" s="137"/>
      <c r="I57" s="301">
        <f>SUMPRODUCT(G25:G39,I25:I39)</f>
        <v>0</v>
      </c>
      <c r="J57" s="302">
        <f>SUMPRODUCT(G25:G39,I25:I39,J25:J39)</f>
        <v>0</v>
      </c>
      <c r="K57" s="137"/>
      <c r="L57" s="137"/>
      <c r="M57" s="410" t="s">
        <v>15</v>
      </c>
      <c r="N57" s="308" t="str">
        <f>IFERROR((W57-J57)/(W57+J57),"-")</f>
        <v>-</v>
      </c>
      <c r="O57" s="137"/>
      <c r="P57" s="297" t="s">
        <v>863</v>
      </c>
      <c r="Q57" s="137"/>
      <c r="R57" s="137"/>
      <c r="T57" s="137"/>
      <c r="U57" s="137"/>
      <c r="V57" s="301">
        <f>SUMPRODUCT(T25:T50,V25:V50)</f>
        <v>0</v>
      </c>
      <c r="W57" s="302">
        <f>SUMPRODUCT(T25:T50,V25:V50,W25:W50)</f>
        <v>0</v>
      </c>
      <c r="X57" s="292"/>
      <c r="Z57" s="64"/>
      <c r="AA57" s="64"/>
    </row>
    <row r="58" spans="3:27" s="137" customFormat="1">
      <c r="C58" s="138"/>
      <c r="I58" s="293"/>
      <c r="J58" s="293"/>
      <c r="K58" s="292"/>
      <c r="P58" s="138"/>
      <c r="V58" s="293"/>
      <c r="W58" s="293"/>
      <c r="X58" s="292"/>
      <c r="Z58" s="291"/>
      <c r="AA58" s="291"/>
    </row>
    <row r="59" spans="3:27" s="137" customFormat="1" ht="15.75">
      <c r="J59" s="291"/>
      <c r="K59" s="291"/>
      <c r="L59" s="291"/>
      <c r="M59" s="291"/>
      <c r="P59" s="294"/>
      <c r="Z59" s="291"/>
      <c r="AA59" s="291"/>
    </row>
    <row r="60" spans="3:27" ht="23.25">
      <c r="C60" s="148" t="s">
        <v>414</v>
      </c>
      <c r="D60" s="345"/>
      <c r="E60" s="346"/>
      <c r="F60" s="346"/>
      <c r="G60" s="346"/>
      <c r="H60" s="346"/>
      <c r="I60" s="346"/>
      <c r="J60" s="347"/>
      <c r="K60" s="348"/>
      <c r="L60" s="349"/>
      <c r="M60" s="350"/>
      <c r="N60" s="348"/>
      <c r="O60" s="348"/>
      <c r="P60" s="351"/>
      <c r="Q60" s="252"/>
      <c r="R60" s="348"/>
      <c r="S60" s="252"/>
      <c r="T60" s="348"/>
      <c r="U60" s="348"/>
      <c r="V60" s="348"/>
      <c r="W60" s="348"/>
      <c r="X60" s="352"/>
      <c r="Z60" s="64"/>
      <c r="AA60" s="64"/>
    </row>
    <row r="61" spans="3:27" ht="44.25" customHeight="1">
      <c r="C61" s="343" t="str">
        <f>IFERROR(SUM(T25:T34)/SUM(T25:T39),"-")</f>
        <v>-</v>
      </c>
      <c r="E61" s="997" t="s">
        <v>1156</v>
      </c>
      <c r="F61" s="1012"/>
      <c r="G61" s="1012"/>
      <c r="H61" s="1012"/>
      <c r="I61" s="1012"/>
      <c r="J61" s="1012"/>
      <c r="K61" s="1012"/>
      <c r="L61" s="1012"/>
      <c r="M61" s="1012"/>
      <c r="N61" s="1012"/>
      <c r="O61" s="1012"/>
      <c r="P61" s="1012"/>
      <c r="Q61" s="1012"/>
      <c r="R61" s="1012"/>
      <c r="S61" s="1012"/>
      <c r="T61" s="1012"/>
      <c r="U61" s="1012"/>
      <c r="V61" s="1012"/>
      <c r="W61" s="1012"/>
      <c r="X61" s="1013"/>
      <c r="Z61" s="64"/>
      <c r="AA61" s="64"/>
    </row>
    <row r="62" spans="3:27" s="137" customFormat="1"/>
    <row r="63" spans="3:27" ht="23.25">
      <c r="C63" s="148" t="s">
        <v>247</v>
      </c>
      <c r="D63" s="353"/>
      <c r="E63" s="354"/>
      <c r="F63" s="354"/>
      <c r="G63" s="354"/>
      <c r="H63" s="354"/>
      <c r="I63" s="354"/>
      <c r="J63" s="355"/>
      <c r="K63" s="355"/>
      <c r="L63" s="356"/>
      <c r="M63" s="355"/>
      <c r="N63" s="348"/>
      <c r="O63" s="348"/>
      <c r="P63" s="348"/>
      <c r="Q63" s="252"/>
      <c r="R63" s="348"/>
      <c r="S63" s="252"/>
      <c r="T63" s="348"/>
      <c r="U63" s="348"/>
      <c r="V63" s="348"/>
      <c r="W63" s="348"/>
      <c r="X63" s="352"/>
    </row>
    <row r="64" spans="3:27" ht="35.1" customHeight="1">
      <c r="C64" s="997" t="s">
        <v>1155</v>
      </c>
      <c r="D64" s="1012"/>
      <c r="E64" s="1012"/>
      <c r="F64" s="1012"/>
      <c r="G64" s="1012"/>
      <c r="H64" s="1012"/>
      <c r="I64" s="1012"/>
      <c r="J64" s="1012"/>
      <c r="K64" s="1012"/>
      <c r="L64" s="1012"/>
      <c r="M64" s="1012"/>
      <c r="N64" s="1012"/>
      <c r="O64" s="1012"/>
      <c r="P64" s="1012"/>
      <c r="Q64" s="1012"/>
      <c r="R64" s="1012"/>
      <c r="S64" s="1012"/>
      <c r="T64" s="1012"/>
      <c r="U64" s="1012"/>
      <c r="V64" s="1012"/>
      <c r="W64" s="1012"/>
      <c r="X64" s="1013"/>
      <c r="AA64" s="65"/>
    </row>
    <row r="65" spans="1:29" s="137" customFormat="1">
      <c r="A65" s="138"/>
      <c r="B65" s="138"/>
      <c r="J65" s="291"/>
      <c r="K65" s="291"/>
      <c r="L65" s="291"/>
      <c r="M65" s="291"/>
      <c r="Z65" s="291"/>
      <c r="AA65" s="291"/>
    </row>
    <row r="66" spans="1:29" s="137" customFormat="1" ht="14.45" customHeight="1">
      <c r="A66" s="283"/>
      <c r="B66" s="283"/>
      <c r="C66" s="163"/>
      <c r="D66" s="163"/>
      <c r="E66" s="163"/>
      <c r="F66" s="163"/>
      <c r="G66" s="163"/>
      <c r="H66" s="163"/>
      <c r="I66" s="163"/>
      <c r="J66" s="163"/>
      <c r="K66" s="163"/>
      <c r="L66" s="163"/>
      <c r="M66" s="163"/>
    </row>
    <row r="67" spans="1:29" ht="25.5" customHeight="1">
      <c r="C67" s="148" t="s">
        <v>253</v>
      </c>
      <c r="D67" s="384"/>
      <c r="E67" s="314"/>
      <c r="F67" s="314"/>
      <c r="G67" s="314"/>
      <c r="H67" s="314"/>
      <c r="I67" s="314"/>
      <c r="J67" s="314"/>
      <c r="K67" s="314"/>
      <c r="L67" s="313"/>
      <c r="M67" s="314"/>
      <c r="N67" s="314"/>
      <c r="O67" s="314"/>
      <c r="P67" s="385"/>
      <c r="Q67" s="386"/>
      <c r="R67" s="385"/>
      <c r="S67" s="386"/>
      <c r="T67" s="385"/>
      <c r="U67" s="314"/>
      <c r="V67" s="314"/>
      <c r="W67" s="314"/>
      <c r="X67" s="315"/>
      <c r="Y67" s="63"/>
      <c r="Z67" s="63"/>
      <c r="AA67" s="63"/>
    </row>
    <row r="68" spans="1:29" ht="52.5" customHeight="1">
      <c r="A68" s="66" t="s">
        <v>77</v>
      </c>
      <c r="C68" s="167" t="s">
        <v>246</v>
      </c>
      <c r="D68" s="201"/>
      <c r="E68" s="191" t="s">
        <v>240</v>
      </c>
      <c r="F68" s="200"/>
      <c r="G68" s="168" t="s">
        <v>568</v>
      </c>
      <c r="H68" s="194" t="s">
        <v>567</v>
      </c>
      <c r="I68" s="168" t="s">
        <v>569</v>
      </c>
      <c r="J68" s="194" t="s">
        <v>570</v>
      </c>
      <c r="K68" s="168" t="s">
        <v>16</v>
      </c>
      <c r="L68" s="389"/>
      <c r="M68" s="394" t="s">
        <v>248</v>
      </c>
      <c r="N68" s="348"/>
      <c r="O68" s="168"/>
      <c r="P68" s="169"/>
      <c r="Q68" s="268"/>
      <c r="R68" s="200" t="s">
        <v>571</v>
      </c>
      <c r="S68" s="268"/>
      <c r="T68" s="168"/>
      <c r="U68" s="168"/>
      <c r="V68" s="168"/>
      <c r="W68" s="194" t="s">
        <v>625</v>
      </c>
      <c r="X68" s="169" t="s">
        <v>249</v>
      </c>
      <c r="Z68" s="9"/>
      <c r="AA68" s="9"/>
      <c r="AB68" s="9"/>
      <c r="AC68" s="9"/>
    </row>
    <row r="69" spans="1:29">
      <c r="A69" s="6" t="str">
        <f>ADDRESS(ROW(A69),COLUMN(A69),1,1)</f>
        <v>$A$69</v>
      </c>
      <c r="B69" s="284"/>
      <c r="C69" s="359" t="str">
        <f ca="1">C25</f>
        <v>Ref 3 Grondstof 1</v>
      </c>
      <c r="D69" s="360"/>
      <c r="E69" s="206" t="str">
        <f t="shared" ref="E69:E83" ca="1" si="4">E25</f>
        <v>-</v>
      </c>
      <c r="F69" s="360"/>
      <c r="G69" s="411" t="str">
        <f>G25</f>
        <v>-</v>
      </c>
      <c r="H69" s="412" t="str">
        <f t="shared" ref="H69:J83" si="5">H25</f>
        <v>-</v>
      </c>
      <c r="I69" s="364" t="str">
        <f t="shared" si="5"/>
        <v>-</v>
      </c>
      <c r="J69" s="381" t="str">
        <f t="shared" si="5"/>
        <v>-</v>
      </c>
      <c r="K69" s="885" t="s">
        <v>6</v>
      </c>
      <c r="L69" s="885" t="s">
        <v>6</v>
      </c>
      <c r="M69" s="1103" t="s">
        <v>6</v>
      </c>
      <c r="N69" s="1102"/>
      <c r="O69" s="1102"/>
      <c r="P69" s="1104"/>
      <c r="Q69" s="885" t="s">
        <v>6</v>
      </c>
      <c r="R69" s="1102" t="s">
        <v>6</v>
      </c>
      <c r="S69" s="1102"/>
      <c r="T69" s="1102"/>
      <c r="U69" s="1102"/>
      <c r="V69" s="1102"/>
      <c r="W69" s="886" t="s">
        <v>6</v>
      </c>
      <c r="X69" s="887" t="s">
        <v>6</v>
      </c>
    </row>
    <row r="70" spans="1:29">
      <c r="A70" s="6" t="str">
        <f t="shared" ref="A70:A112" si="6">ADDRESS(ROW(A70),COLUMN(A70),1,1)</f>
        <v>$A$70</v>
      </c>
      <c r="B70" s="284"/>
      <c r="C70" s="365" t="str">
        <f t="shared" ref="C70:C83" ca="1" si="7">C26</f>
        <v>Ref 3 Grondstof 2</v>
      </c>
      <c r="D70" s="6"/>
      <c r="E70" s="207" t="str">
        <f t="shared" ca="1" si="4"/>
        <v>-</v>
      </c>
      <c r="F70" s="6"/>
      <c r="G70" s="1" t="str">
        <f t="shared" ref="G70:G83" si="8">G26</f>
        <v>-</v>
      </c>
      <c r="H70" s="392" t="str">
        <f t="shared" si="5"/>
        <v>-</v>
      </c>
      <c r="I70" s="369" t="str">
        <f t="shared" si="5"/>
        <v>-</v>
      </c>
      <c r="J70" s="382" t="str">
        <f t="shared" si="5"/>
        <v>-</v>
      </c>
      <c r="K70" s="882" t="s">
        <v>6</v>
      </c>
      <c r="L70" s="882" t="s">
        <v>6</v>
      </c>
      <c r="M70" s="1099" t="s">
        <v>6</v>
      </c>
      <c r="N70" s="1100"/>
      <c r="O70" s="1100"/>
      <c r="P70" s="1101"/>
      <c r="Q70" s="882" t="s">
        <v>6</v>
      </c>
      <c r="R70" s="1100" t="s">
        <v>6</v>
      </c>
      <c r="S70" s="1100"/>
      <c r="T70" s="1100"/>
      <c r="U70" s="1100"/>
      <c r="V70" s="1100"/>
      <c r="W70" s="883" t="s">
        <v>6</v>
      </c>
      <c r="X70" s="884" t="s">
        <v>6</v>
      </c>
    </row>
    <row r="71" spans="1:29">
      <c r="A71" s="6" t="str">
        <f t="shared" si="6"/>
        <v>$A$71</v>
      </c>
      <c r="B71" s="284"/>
      <c r="C71" s="365" t="str">
        <f t="shared" ca="1" si="7"/>
        <v>Ref 3 Grondstof 3</v>
      </c>
      <c r="D71" s="6"/>
      <c r="E71" s="207" t="str">
        <f t="shared" ca="1" si="4"/>
        <v>-</v>
      </c>
      <c r="F71" s="6"/>
      <c r="G71" s="1" t="str">
        <f t="shared" si="8"/>
        <v>-</v>
      </c>
      <c r="H71" s="392" t="str">
        <f t="shared" si="5"/>
        <v>-</v>
      </c>
      <c r="I71" s="369" t="str">
        <f t="shared" si="5"/>
        <v>-</v>
      </c>
      <c r="J71" s="382" t="str">
        <f t="shared" si="5"/>
        <v>-</v>
      </c>
      <c r="K71" s="882" t="s">
        <v>6</v>
      </c>
      <c r="L71" s="882" t="s">
        <v>6</v>
      </c>
      <c r="M71" s="1099" t="s">
        <v>6</v>
      </c>
      <c r="N71" s="1100"/>
      <c r="O71" s="1100"/>
      <c r="P71" s="1101"/>
      <c r="Q71" s="882" t="s">
        <v>6</v>
      </c>
      <c r="R71" s="1100" t="s">
        <v>6</v>
      </c>
      <c r="S71" s="1100"/>
      <c r="T71" s="1100"/>
      <c r="U71" s="1100"/>
      <c r="V71" s="1100"/>
      <c r="W71" s="883" t="s">
        <v>6</v>
      </c>
      <c r="X71" s="884" t="s">
        <v>6</v>
      </c>
    </row>
    <row r="72" spans="1:29">
      <c r="A72" s="6" t="str">
        <f t="shared" si="6"/>
        <v>$A$72</v>
      </c>
      <c r="B72" s="284"/>
      <c r="C72" s="365" t="str">
        <f t="shared" ca="1" si="7"/>
        <v>Ref 3 Grondstof 4</v>
      </c>
      <c r="D72" s="6"/>
      <c r="E72" s="207" t="str">
        <f t="shared" ca="1" si="4"/>
        <v>-</v>
      </c>
      <c r="F72" s="6"/>
      <c r="G72" s="1" t="str">
        <f t="shared" si="8"/>
        <v>-</v>
      </c>
      <c r="H72" s="392" t="str">
        <f t="shared" si="5"/>
        <v>-</v>
      </c>
      <c r="I72" s="369" t="str">
        <f t="shared" si="5"/>
        <v>-</v>
      </c>
      <c r="J72" s="382" t="str">
        <f t="shared" si="5"/>
        <v>-</v>
      </c>
      <c r="K72" s="882" t="s">
        <v>6</v>
      </c>
      <c r="L72" s="882" t="s">
        <v>6</v>
      </c>
      <c r="M72" s="1099" t="s">
        <v>6</v>
      </c>
      <c r="N72" s="1100"/>
      <c r="O72" s="1100"/>
      <c r="P72" s="1101"/>
      <c r="Q72" s="882" t="s">
        <v>6</v>
      </c>
      <c r="R72" s="1100" t="s">
        <v>6</v>
      </c>
      <c r="S72" s="1100"/>
      <c r="T72" s="1100"/>
      <c r="U72" s="1100"/>
      <c r="V72" s="1100"/>
      <c r="W72" s="883" t="s">
        <v>6</v>
      </c>
      <c r="X72" s="884" t="s">
        <v>6</v>
      </c>
    </row>
    <row r="73" spans="1:29">
      <c r="A73" s="6" t="str">
        <f t="shared" si="6"/>
        <v>$A$73</v>
      </c>
      <c r="B73" s="284"/>
      <c r="C73" s="365" t="str">
        <f t="shared" ca="1" si="7"/>
        <v>Ref 3 Grondstof 5</v>
      </c>
      <c r="D73" s="6"/>
      <c r="E73" s="207" t="str">
        <f t="shared" ca="1" si="4"/>
        <v>-</v>
      </c>
      <c r="F73" s="6"/>
      <c r="G73" s="1" t="str">
        <f t="shared" si="8"/>
        <v>-</v>
      </c>
      <c r="H73" s="392" t="str">
        <f t="shared" si="5"/>
        <v>-</v>
      </c>
      <c r="I73" s="369" t="str">
        <f t="shared" si="5"/>
        <v>-</v>
      </c>
      <c r="J73" s="382" t="str">
        <f t="shared" si="5"/>
        <v>-</v>
      </c>
      <c r="K73" s="882" t="s">
        <v>6</v>
      </c>
      <c r="L73" s="882" t="s">
        <v>6</v>
      </c>
      <c r="M73" s="1099" t="s">
        <v>6</v>
      </c>
      <c r="N73" s="1100"/>
      <c r="O73" s="1100"/>
      <c r="P73" s="1101"/>
      <c r="Q73" s="882" t="s">
        <v>6</v>
      </c>
      <c r="R73" s="1100" t="s">
        <v>6</v>
      </c>
      <c r="S73" s="1100"/>
      <c r="T73" s="1100"/>
      <c r="U73" s="1100"/>
      <c r="V73" s="1100"/>
      <c r="W73" s="883" t="s">
        <v>6</v>
      </c>
      <c r="X73" s="884" t="s">
        <v>6</v>
      </c>
    </row>
    <row r="74" spans="1:29">
      <c r="A74" s="6" t="str">
        <f t="shared" si="6"/>
        <v>$A$74</v>
      </c>
      <c r="B74" s="284"/>
      <c r="C74" s="365" t="str">
        <f t="shared" ca="1" si="7"/>
        <v>Ref 3 Grondstof 6</v>
      </c>
      <c r="D74" s="6"/>
      <c r="E74" s="207" t="str">
        <f t="shared" ca="1" si="4"/>
        <v>-</v>
      </c>
      <c r="F74" s="6"/>
      <c r="G74" s="1" t="str">
        <f t="shared" si="8"/>
        <v>-</v>
      </c>
      <c r="H74" s="392" t="str">
        <f t="shared" si="5"/>
        <v>-</v>
      </c>
      <c r="I74" s="369" t="str">
        <f t="shared" si="5"/>
        <v>-</v>
      </c>
      <c r="J74" s="382" t="str">
        <f t="shared" si="5"/>
        <v>-</v>
      </c>
      <c r="K74" s="882" t="s">
        <v>6</v>
      </c>
      <c r="L74" s="882" t="s">
        <v>6</v>
      </c>
      <c r="M74" s="1099" t="s">
        <v>6</v>
      </c>
      <c r="N74" s="1100"/>
      <c r="O74" s="1100"/>
      <c r="P74" s="1101"/>
      <c r="Q74" s="882" t="s">
        <v>6</v>
      </c>
      <c r="R74" s="1100" t="s">
        <v>6</v>
      </c>
      <c r="S74" s="1100"/>
      <c r="T74" s="1100"/>
      <c r="U74" s="1100"/>
      <c r="V74" s="1100"/>
      <c r="W74" s="883" t="s">
        <v>6</v>
      </c>
      <c r="X74" s="884" t="s">
        <v>6</v>
      </c>
    </row>
    <row r="75" spans="1:29">
      <c r="A75" s="6" t="str">
        <f t="shared" si="6"/>
        <v>$A$75</v>
      </c>
      <c r="B75" s="284"/>
      <c r="C75" s="365" t="str">
        <f t="shared" ca="1" si="7"/>
        <v>Ref 3 Grondstof 7</v>
      </c>
      <c r="D75" s="6"/>
      <c r="E75" s="207" t="str">
        <f t="shared" ca="1" si="4"/>
        <v>-</v>
      </c>
      <c r="F75" s="6"/>
      <c r="G75" s="1" t="str">
        <f t="shared" si="8"/>
        <v>-</v>
      </c>
      <c r="H75" s="392" t="str">
        <f t="shared" si="5"/>
        <v>-</v>
      </c>
      <c r="I75" s="369" t="str">
        <f t="shared" si="5"/>
        <v>-</v>
      </c>
      <c r="J75" s="382" t="str">
        <f t="shared" si="5"/>
        <v>-</v>
      </c>
      <c r="K75" s="882" t="s">
        <v>6</v>
      </c>
      <c r="L75" s="882" t="s">
        <v>6</v>
      </c>
      <c r="M75" s="1099" t="s">
        <v>6</v>
      </c>
      <c r="N75" s="1100"/>
      <c r="O75" s="1100"/>
      <c r="P75" s="1101"/>
      <c r="Q75" s="882" t="s">
        <v>6</v>
      </c>
      <c r="R75" s="1100" t="s">
        <v>6</v>
      </c>
      <c r="S75" s="1100"/>
      <c r="T75" s="1100"/>
      <c r="U75" s="1100"/>
      <c r="V75" s="1100"/>
      <c r="W75" s="883" t="s">
        <v>6</v>
      </c>
      <c r="X75" s="884" t="s">
        <v>6</v>
      </c>
    </row>
    <row r="76" spans="1:29">
      <c r="A76" s="6" t="str">
        <f t="shared" si="6"/>
        <v>$A$76</v>
      </c>
      <c r="B76" s="284"/>
      <c r="C76" s="365" t="str">
        <f t="shared" ca="1" si="7"/>
        <v>Ref 3 Grondstof 8</v>
      </c>
      <c r="D76" s="6"/>
      <c r="E76" s="207" t="str">
        <f t="shared" ca="1" si="4"/>
        <v>-</v>
      </c>
      <c r="F76" s="6"/>
      <c r="G76" s="1" t="str">
        <f t="shared" si="8"/>
        <v>-</v>
      </c>
      <c r="H76" s="392" t="str">
        <f t="shared" si="5"/>
        <v>-</v>
      </c>
      <c r="I76" s="369" t="str">
        <f t="shared" si="5"/>
        <v>-</v>
      </c>
      <c r="J76" s="382" t="str">
        <f t="shared" si="5"/>
        <v>-</v>
      </c>
      <c r="K76" s="882" t="s">
        <v>6</v>
      </c>
      <c r="L76" s="882" t="s">
        <v>6</v>
      </c>
      <c r="M76" s="1099" t="s">
        <v>6</v>
      </c>
      <c r="N76" s="1100"/>
      <c r="O76" s="1100"/>
      <c r="P76" s="1101"/>
      <c r="Q76" s="882" t="s">
        <v>6</v>
      </c>
      <c r="R76" s="1100" t="s">
        <v>6</v>
      </c>
      <c r="S76" s="1100"/>
      <c r="T76" s="1100"/>
      <c r="U76" s="1100"/>
      <c r="V76" s="1100"/>
      <c r="W76" s="883" t="s">
        <v>6</v>
      </c>
      <c r="X76" s="884" t="s">
        <v>6</v>
      </c>
    </row>
    <row r="77" spans="1:29">
      <c r="A77" s="6" t="str">
        <f t="shared" si="6"/>
        <v>$A$77</v>
      </c>
      <c r="B77" s="284"/>
      <c r="C77" s="365" t="str">
        <f t="shared" ca="1" si="7"/>
        <v>Ref 3 Grondstof 9</v>
      </c>
      <c r="D77" s="6"/>
      <c r="E77" s="207" t="str">
        <f t="shared" ca="1" si="4"/>
        <v>-</v>
      </c>
      <c r="F77" s="6"/>
      <c r="G77" s="1" t="str">
        <f t="shared" si="8"/>
        <v>-</v>
      </c>
      <c r="H77" s="392" t="str">
        <f t="shared" si="5"/>
        <v>-</v>
      </c>
      <c r="I77" s="369" t="str">
        <f t="shared" si="5"/>
        <v>-</v>
      </c>
      <c r="J77" s="382" t="str">
        <f t="shared" si="5"/>
        <v>-</v>
      </c>
      <c r="K77" s="882" t="s">
        <v>6</v>
      </c>
      <c r="L77" s="882" t="s">
        <v>6</v>
      </c>
      <c r="M77" s="1099" t="s">
        <v>6</v>
      </c>
      <c r="N77" s="1100"/>
      <c r="O77" s="1100"/>
      <c r="P77" s="1101"/>
      <c r="Q77" s="882" t="s">
        <v>6</v>
      </c>
      <c r="R77" s="1100" t="s">
        <v>6</v>
      </c>
      <c r="S77" s="1100"/>
      <c r="T77" s="1100"/>
      <c r="U77" s="1100"/>
      <c r="V77" s="1100"/>
      <c r="W77" s="883" t="s">
        <v>6</v>
      </c>
      <c r="X77" s="884" t="s">
        <v>6</v>
      </c>
    </row>
    <row r="78" spans="1:29">
      <c r="A78" s="6" t="str">
        <f t="shared" si="6"/>
        <v>$A$78</v>
      </c>
      <c r="B78" s="284"/>
      <c r="C78" s="365" t="str">
        <f t="shared" ca="1" si="7"/>
        <v>Ref 3 Grondstof 10</v>
      </c>
      <c r="D78" s="6"/>
      <c r="E78" s="207" t="str">
        <f t="shared" ca="1" si="4"/>
        <v>-</v>
      </c>
      <c r="F78" s="6"/>
      <c r="G78" s="1" t="str">
        <f t="shared" si="8"/>
        <v>-</v>
      </c>
      <c r="H78" s="392" t="str">
        <f t="shared" si="5"/>
        <v>-</v>
      </c>
      <c r="I78" s="369" t="str">
        <f t="shared" si="5"/>
        <v>-</v>
      </c>
      <c r="J78" s="382" t="str">
        <f t="shared" si="5"/>
        <v>-</v>
      </c>
      <c r="K78" s="882" t="s">
        <v>6</v>
      </c>
      <c r="L78" s="882" t="s">
        <v>6</v>
      </c>
      <c r="M78" s="1099" t="s">
        <v>6</v>
      </c>
      <c r="N78" s="1100"/>
      <c r="O78" s="1100"/>
      <c r="P78" s="1101"/>
      <c r="Q78" s="882" t="s">
        <v>6</v>
      </c>
      <c r="R78" s="1100" t="s">
        <v>6</v>
      </c>
      <c r="S78" s="1100"/>
      <c r="T78" s="1100"/>
      <c r="U78" s="1100"/>
      <c r="V78" s="1100"/>
      <c r="W78" s="883" t="s">
        <v>6</v>
      </c>
      <c r="X78" s="884" t="s">
        <v>6</v>
      </c>
    </row>
    <row r="79" spans="1:29">
      <c r="A79" s="6" t="str">
        <f t="shared" si="6"/>
        <v>$A$79</v>
      </c>
      <c r="B79" s="284"/>
      <c r="C79" s="359" t="str">
        <f t="shared" ca="1" si="7"/>
        <v>Ref 3 Energie 1</v>
      </c>
      <c r="D79" s="360"/>
      <c r="E79" s="206" t="str">
        <f t="shared" ca="1" si="4"/>
        <v>-</v>
      </c>
      <c r="F79" s="360"/>
      <c r="G79" s="411" t="str">
        <f t="shared" si="8"/>
        <v>-</v>
      </c>
      <c r="H79" s="412" t="str">
        <f t="shared" si="5"/>
        <v>-</v>
      </c>
      <c r="I79" s="364" t="str">
        <f t="shared" si="5"/>
        <v>-</v>
      </c>
      <c r="J79" s="381" t="str">
        <f t="shared" si="5"/>
        <v>-</v>
      </c>
      <c r="K79" s="885" t="s">
        <v>6</v>
      </c>
      <c r="L79" s="885" t="s">
        <v>6</v>
      </c>
      <c r="M79" s="1103" t="s">
        <v>6</v>
      </c>
      <c r="N79" s="1102"/>
      <c r="O79" s="1102"/>
      <c r="P79" s="1104"/>
      <c r="Q79" s="885" t="s">
        <v>6</v>
      </c>
      <c r="R79" s="1102" t="s">
        <v>6</v>
      </c>
      <c r="S79" s="1102"/>
      <c r="T79" s="1102"/>
      <c r="U79" s="1102"/>
      <c r="V79" s="1102"/>
      <c r="W79" s="886" t="s">
        <v>6</v>
      </c>
      <c r="X79" s="887" t="s">
        <v>6</v>
      </c>
    </row>
    <row r="80" spans="1:29">
      <c r="A80" s="6" t="str">
        <f t="shared" si="6"/>
        <v>$A$80</v>
      </c>
      <c r="B80" s="284"/>
      <c r="C80" s="365" t="str">
        <f t="shared" ca="1" si="7"/>
        <v>Ref 3 Energie 2</v>
      </c>
      <c r="D80" s="6"/>
      <c r="E80" s="207" t="str">
        <f t="shared" ca="1" si="4"/>
        <v>-</v>
      </c>
      <c r="F80" s="6"/>
      <c r="G80" s="1" t="str">
        <f t="shared" si="8"/>
        <v>-</v>
      </c>
      <c r="H80" s="392" t="str">
        <f t="shared" si="5"/>
        <v>-</v>
      </c>
      <c r="I80" s="369" t="str">
        <f t="shared" si="5"/>
        <v>-</v>
      </c>
      <c r="J80" s="382" t="str">
        <f t="shared" si="5"/>
        <v>-</v>
      </c>
      <c r="K80" s="882" t="s">
        <v>6</v>
      </c>
      <c r="L80" s="882" t="s">
        <v>6</v>
      </c>
      <c r="M80" s="1099" t="s">
        <v>6</v>
      </c>
      <c r="N80" s="1100"/>
      <c r="O80" s="1100"/>
      <c r="P80" s="1101"/>
      <c r="Q80" s="882" t="s">
        <v>6</v>
      </c>
      <c r="R80" s="1100" t="s">
        <v>6</v>
      </c>
      <c r="S80" s="1100"/>
      <c r="T80" s="1100"/>
      <c r="U80" s="1100"/>
      <c r="V80" s="1100"/>
      <c r="W80" s="883" t="s">
        <v>6</v>
      </c>
      <c r="X80" s="884" t="s">
        <v>6</v>
      </c>
    </row>
    <row r="81" spans="1:27">
      <c r="A81" s="6" t="str">
        <f t="shared" si="6"/>
        <v>$A$81</v>
      </c>
      <c r="B81" s="284"/>
      <c r="C81" s="365" t="str">
        <f t="shared" ca="1" si="7"/>
        <v>Ref 3 Energie 3</v>
      </c>
      <c r="D81" s="6"/>
      <c r="E81" s="207" t="str">
        <f t="shared" ca="1" si="4"/>
        <v>-</v>
      </c>
      <c r="F81" s="6"/>
      <c r="G81" s="1" t="str">
        <f t="shared" si="8"/>
        <v>-</v>
      </c>
      <c r="H81" s="392" t="str">
        <f t="shared" si="5"/>
        <v>-</v>
      </c>
      <c r="I81" s="369" t="str">
        <f t="shared" si="5"/>
        <v>-</v>
      </c>
      <c r="J81" s="382" t="str">
        <f t="shared" si="5"/>
        <v>-</v>
      </c>
      <c r="K81" s="882" t="s">
        <v>6</v>
      </c>
      <c r="L81" s="882" t="s">
        <v>6</v>
      </c>
      <c r="M81" s="1099" t="s">
        <v>6</v>
      </c>
      <c r="N81" s="1100"/>
      <c r="O81" s="1100"/>
      <c r="P81" s="1101"/>
      <c r="Q81" s="882" t="s">
        <v>6</v>
      </c>
      <c r="R81" s="1100" t="s">
        <v>6</v>
      </c>
      <c r="S81" s="1100"/>
      <c r="T81" s="1100"/>
      <c r="U81" s="1100"/>
      <c r="V81" s="1100"/>
      <c r="W81" s="883" t="s">
        <v>6</v>
      </c>
      <c r="X81" s="884" t="s">
        <v>6</v>
      </c>
    </row>
    <row r="82" spans="1:27">
      <c r="A82" s="6" t="str">
        <f t="shared" si="6"/>
        <v>$A$82</v>
      </c>
      <c r="B82" s="284"/>
      <c r="C82" s="365" t="str">
        <f t="shared" ca="1" si="7"/>
        <v>Ref 3 Energie 4</v>
      </c>
      <c r="D82" s="6"/>
      <c r="E82" s="207" t="str">
        <f t="shared" ca="1" si="4"/>
        <v>-</v>
      </c>
      <c r="F82" s="6"/>
      <c r="G82" s="1" t="str">
        <f t="shared" si="8"/>
        <v>-</v>
      </c>
      <c r="H82" s="392" t="str">
        <f t="shared" si="5"/>
        <v>-</v>
      </c>
      <c r="I82" s="369" t="str">
        <f t="shared" si="5"/>
        <v>-</v>
      </c>
      <c r="J82" s="382" t="str">
        <f t="shared" si="5"/>
        <v>-</v>
      </c>
      <c r="K82" s="882" t="s">
        <v>6</v>
      </c>
      <c r="L82" s="882" t="s">
        <v>6</v>
      </c>
      <c r="M82" s="1099" t="s">
        <v>6</v>
      </c>
      <c r="N82" s="1100"/>
      <c r="O82" s="1100"/>
      <c r="P82" s="1101"/>
      <c r="Q82" s="882" t="s">
        <v>6</v>
      </c>
      <c r="R82" s="1100" t="s">
        <v>6</v>
      </c>
      <c r="S82" s="1100"/>
      <c r="T82" s="1100"/>
      <c r="U82" s="1100"/>
      <c r="V82" s="1100"/>
      <c r="W82" s="883" t="s">
        <v>6</v>
      </c>
      <c r="X82" s="884" t="s">
        <v>6</v>
      </c>
    </row>
    <row r="83" spans="1:27">
      <c r="A83" s="6" t="str">
        <f t="shared" si="6"/>
        <v>$A$83</v>
      </c>
      <c r="B83" s="284"/>
      <c r="C83" s="370" t="str">
        <f t="shared" ca="1" si="7"/>
        <v>Ref 3 Energie 5</v>
      </c>
      <c r="D83" s="124"/>
      <c r="E83" s="391" t="str">
        <f t="shared" ca="1" si="4"/>
        <v>-</v>
      </c>
      <c r="F83" s="124"/>
      <c r="G83" s="388" t="str">
        <f t="shared" si="8"/>
        <v>-</v>
      </c>
      <c r="H83" s="393" t="str">
        <f t="shared" si="5"/>
        <v>-</v>
      </c>
      <c r="I83" s="374" t="str">
        <f t="shared" si="5"/>
        <v>-</v>
      </c>
      <c r="J83" s="383" t="str">
        <f t="shared" si="5"/>
        <v>-</v>
      </c>
      <c r="K83" s="888" t="s">
        <v>6</v>
      </c>
      <c r="L83" s="888" t="s">
        <v>6</v>
      </c>
      <c r="M83" s="1106" t="s">
        <v>6</v>
      </c>
      <c r="N83" s="1105"/>
      <c r="O83" s="1105"/>
      <c r="P83" s="1107"/>
      <c r="Q83" s="888" t="s">
        <v>6</v>
      </c>
      <c r="R83" s="1105" t="s">
        <v>6</v>
      </c>
      <c r="S83" s="1105"/>
      <c r="T83" s="1105"/>
      <c r="U83" s="1105"/>
      <c r="V83" s="1105"/>
      <c r="W83" s="889" t="s">
        <v>6</v>
      </c>
      <c r="X83" s="890" t="s">
        <v>6</v>
      </c>
    </row>
    <row r="84" spans="1:27" s="137" customFormat="1">
      <c r="A84" s="284"/>
      <c r="B84" s="284"/>
      <c r="C84" s="284"/>
      <c r="D84" s="284"/>
      <c r="E84" s="284"/>
      <c r="F84" s="284"/>
      <c r="G84" s="284"/>
      <c r="H84" s="284"/>
      <c r="I84" s="284"/>
      <c r="J84" s="284"/>
      <c r="K84" s="284"/>
      <c r="L84" s="134"/>
      <c r="M84" s="134"/>
      <c r="N84" s="134"/>
      <c r="O84" s="134"/>
      <c r="P84" s="134"/>
      <c r="Q84" s="134"/>
      <c r="R84" s="134"/>
      <c r="S84" s="134"/>
      <c r="T84" s="134"/>
      <c r="U84" s="134"/>
      <c r="V84" s="134"/>
    </row>
    <row r="85" spans="1:27" ht="23.25">
      <c r="A85" s="6"/>
      <c r="B85" s="284"/>
      <c r="C85" s="148" t="s">
        <v>252</v>
      </c>
      <c r="D85" s="313"/>
      <c r="E85" s="314"/>
      <c r="F85" s="314"/>
      <c r="G85" s="314"/>
      <c r="H85" s="314"/>
      <c r="I85" s="314"/>
      <c r="J85" s="314"/>
      <c r="K85" s="314"/>
      <c r="L85" s="313"/>
      <c r="M85" s="314"/>
      <c r="N85" s="314"/>
      <c r="O85" s="314"/>
      <c r="P85" s="314"/>
      <c r="Q85" s="313"/>
      <c r="R85" s="314"/>
      <c r="S85" s="313"/>
      <c r="T85" s="314"/>
      <c r="U85" s="314"/>
      <c r="V85" s="314"/>
      <c r="W85" s="314"/>
      <c r="X85" s="315"/>
      <c r="Z85" s="63"/>
      <c r="AA85" s="63"/>
    </row>
    <row r="86" spans="1:27" ht="47.25">
      <c r="A86" s="6"/>
      <c r="B86" s="284"/>
      <c r="C86" s="167" t="s">
        <v>238</v>
      </c>
      <c r="D86" s="201"/>
      <c r="E86" s="191" t="s">
        <v>237</v>
      </c>
      <c r="F86" s="200"/>
      <c r="G86" s="168" t="s">
        <v>568</v>
      </c>
      <c r="H86" s="194" t="s">
        <v>567</v>
      </c>
      <c r="I86" s="168" t="s">
        <v>569</v>
      </c>
      <c r="J86" s="194" t="s">
        <v>570</v>
      </c>
      <c r="K86" s="168" t="s">
        <v>16</v>
      </c>
      <c r="L86" s="201"/>
      <c r="M86" s="167" t="s">
        <v>248</v>
      </c>
      <c r="N86" s="348"/>
      <c r="O86" s="168"/>
      <c r="P86" s="169"/>
      <c r="Q86" s="268"/>
      <c r="R86" s="200" t="s">
        <v>571</v>
      </c>
      <c r="S86" s="268"/>
      <c r="T86" s="168"/>
      <c r="U86" s="168"/>
      <c r="V86" s="168"/>
      <c r="W86" s="194" t="s">
        <v>625</v>
      </c>
      <c r="X86" s="169" t="s">
        <v>249</v>
      </c>
      <c r="Z86" s="63"/>
      <c r="AA86" s="63"/>
    </row>
    <row r="87" spans="1:27" ht="14.45" customHeight="1">
      <c r="A87" s="6" t="str">
        <f t="shared" si="6"/>
        <v>$A$87</v>
      </c>
      <c r="B87" s="284"/>
      <c r="C87" s="359" t="str">
        <f t="shared" ref="C87:C105" ca="1" si="9">P25</f>
        <v>Ref 3 product 1</v>
      </c>
      <c r="D87" s="360"/>
      <c r="E87" s="413" t="str">
        <f t="shared" ref="E87:E112" ca="1" si="10">R25</f>
        <v>-</v>
      </c>
      <c r="F87" s="362"/>
      <c r="G87" s="363" t="str">
        <f t="shared" ref="G87:J103" si="11">T25</f>
        <v>-</v>
      </c>
      <c r="H87" s="378" t="str">
        <f t="shared" si="11"/>
        <v>-</v>
      </c>
      <c r="I87" s="364" t="str">
        <f t="shared" si="11"/>
        <v>-</v>
      </c>
      <c r="J87" s="381" t="str">
        <f t="shared" si="11"/>
        <v>-</v>
      </c>
      <c r="K87" s="885" t="s">
        <v>6</v>
      </c>
      <c r="L87" s="885" t="s">
        <v>6</v>
      </c>
      <c r="M87" s="1103" t="s">
        <v>6</v>
      </c>
      <c r="N87" s="1102"/>
      <c r="O87" s="1102"/>
      <c r="P87" s="1104"/>
      <c r="Q87" s="885" t="s">
        <v>6</v>
      </c>
      <c r="R87" s="1102" t="s">
        <v>6</v>
      </c>
      <c r="S87" s="1102"/>
      <c r="T87" s="1102"/>
      <c r="U87" s="1102"/>
      <c r="V87" s="1102"/>
      <c r="W87" s="886" t="s">
        <v>6</v>
      </c>
      <c r="X87" s="887" t="s">
        <v>6</v>
      </c>
    </row>
    <row r="88" spans="1:27">
      <c r="A88" s="6" t="str">
        <f t="shared" si="6"/>
        <v>$A$88</v>
      </c>
      <c r="B88" s="284"/>
      <c r="C88" s="365" t="str">
        <f t="shared" ca="1" si="9"/>
        <v>Ref 3 product 2</v>
      </c>
      <c r="D88" s="6"/>
      <c r="E88" s="414" t="str">
        <f t="shared" ca="1" si="10"/>
        <v>-</v>
      </c>
      <c r="F88" s="367"/>
      <c r="G88" s="368" t="str">
        <f t="shared" si="11"/>
        <v>-</v>
      </c>
      <c r="H88" s="379" t="str">
        <f t="shared" si="11"/>
        <v>-</v>
      </c>
      <c r="I88" s="369" t="str">
        <f t="shared" si="11"/>
        <v>-</v>
      </c>
      <c r="J88" s="382" t="str">
        <f t="shared" si="11"/>
        <v>-</v>
      </c>
      <c r="K88" s="882" t="s">
        <v>6</v>
      </c>
      <c r="L88" s="882" t="s">
        <v>6</v>
      </c>
      <c r="M88" s="1099" t="s">
        <v>6</v>
      </c>
      <c r="N88" s="1100"/>
      <c r="O88" s="1100"/>
      <c r="P88" s="1101"/>
      <c r="Q88" s="882" t="s">
        <v>6</v>
      </c>
      <c r="R88" s="1100" t="s">
        <v>6</v>
      </c>
      <c r="S88" s="1100"/>
      <c r="T88" s="1100"/>
      <c r="U88" s="1100"/>
      <c r="V88" s="1100"/>
      <c r="W88" s="883" t="s">
        <v>6</v>
      </c>
      <c r="X88" s="884" t="s">
        <v>6</v>
      </c>
    </row>
    <row r="89" spans="1:27">
      <c r="A89" s="6" t="str">
        <f t="shared" si="6"/>
        <v>$A$89</v>
      </c>
      <c r="B89" s="284"/>
      <c r="C89" s="365" t="str">
        <f t="shared" ca="1" si="9"/>
        <v>Ref 3 product 3</v>
      </c>
      <c r="D89" s="6"/>
      <c r="E89" s="414" t="str">
        <f t="shared" ca="1" si="10"/>
        <v>-</v>
      </c>
      <c r="F89" s="367"/>
      <c r="G89" s="368" t="str">
        <f t="shared" si="11"/>
        <v>-</v>
      </c>
      <c r="H89" s="379" t="str">
        <f t="shared" si="11"/>
        <v>-</v>
      </c>
      <c r="I89" s="369" t="str">
        <f t="shared" si="11"/>
        <v>-</v>
      </c>
      <c r="J89" s="382" t="str">
        <f t="shared" si="11"/>
        <v>-</v>
      </c>
      <c r="K89" s="882" t="s">
        <v>6</v>
      </c>
      <c r="L89" s="882" t="s">
        <v>6</v>
      </c>
      <c r="M89" s="1099" t="s">
        <v>6</v>
      </c>
      <c r="N89" s="1100"/>
      <c r="O89" s="1100"/>
      <c r="P89" s="1101"/>
      <c r="Q89" s="882" t="s">
        <v>6</v>
      </c>
      <c r="R89" s="1100" t="s">
        <v>6</v>
      </c>
      <c r="S89" s="1100"/>
      <c r="T89" s="1100"/>
      <c r="U89" s="1100"/>
      <c r="V89" s="1100"/>
      <c r="W89" s="883" t="s">
        <v>6</v>
      </c>
      <c r="X89" s="884" t="s">
        <v>6</v>
      </c>
    </row>
    <row r="90" spans="1:27">
      <c r="A90" s="6" t="str">
        <f t="shared" si="6"/>
        <v>$A$90</v>
      </c>
      <c r="B90" s="284"/>
      <c r="C90" s="365" t="str">
        <f t="shared" ca="1" si="9"/>
        <v>Ref 3 product 4</v>
      </c>
      <c r="D90" s="6"/>
      <c r="E90" s="414" t="str">
        <f t="shared" ca="1" si="10"/>
        <v>-</v>
      </c>
      <c r="F90" s="367"/>
      <c r="G90" s="368" t="str">
        <f t="shared" si="11"/>
        <v>-</v>
      </c>
      <c r="H90" s="379" t="str">
        <f t="shared" si="11"/>
        <v>-</v>
      </c>
      <c r="I90" s="369" t="str">
        <f t="shared" si="11"/>
        <v>-</v>
      </c>
      <c r="J90" s="382" t="str">
        <f t="shared" si="11"/>
        <v>-</v>
      </c>
      <c r="K90" s="882" t="s">
        <v>6</v>
      </c>
      <c r="L90" s="882" t="s">
        <v>6</v>
      </c>
      <c r="M90" s="1099" t="s">
        <v>6</v>
      </c>
      <c r="N90" s="1100"/>
      <c r="O90" s="1100"/>
      <c r="P90" s="1101"/>
      <c r="Q90" s="882" t="s">
        <v>6</v>
      </c>
      <c r="R90" s="1100" t="s">
        <v>6</v>
      </c>
      <c r="S90" s="1100"/>
      <c r="T90" s="1100"/>
      <c r="U90" s="1100"/>
      <c r="V90" s="1100"/>
      <c r="W90" s="883" t="s">
        <v>6</v>
      </c>
      <c r="X90" s="884" t="s">
        <v>6</v>
      </c>
    </row>
    <row r="91" spans="1:27">
      <c r="A91" s="6" t="str">
        <f t="shared" si="6"/>
        <v>$A$91</v>
      </c>
      <c r="B91" s="284"/>
      <c r="C91" s="365" t="str">
        <f t="shared" ca="1" si="9"/>
        <v>Ref 3 product 5</v>
      </c>
      <c r="D91" s="6"/>
      <c r="E91" s="414" t="str">
        <f t="shared" ca="1" si="10"/>
        <v>-</v>
      </c>
      <c r="F91" s="367"/>
      <c r="G91" s="368" t="str">
        <f t="shared" si="11"/>
        <v>-</v>
      </c>
      <c r="H91" s="379" t="str">
        <f t="shared" si="11"/>
        <v>-</v>
      </c>
      <c r="I91" s="369" t="str">
        <f t="shared" si="11"/>
        <v>-</v>
      </c>
      <c r="J91" s="382" t="str">
        <f t="shared" si="11"/>
        <v>-</v>
      </c>
      <c r="K91" s="882" t="s">
        <v>6</v>
      </c>
      <c r="L91" s="882" t="s">
        <v>6</v>
      </c>
      <c r="M91" s="1099" t="s">
        <v>6</v>
      </c>
      <c r="N91" s="1100"/>
      <c r="O91" s="1100"/>
      <c r="P91" s="1101"/>
      <c r="Q91" s="882" t="s">
        <v>6</v>
      </c>
      <c r="R91" s="1100" t="s">
        <v>6</v>
      </c>
      <c r="S91" s="1100"/>
      <c r="T91" s="1100"/>
      <c r="U91" s="1100"/>
      <c r="V91" s="1100"/>
      <c r="W91" s="883" t="s">
        <v>6</v>
      </c>
      <c r="X91" s="884" t="s">
        <v>6</v>
      </c>
    </row>
    <row r="92" spans="1:27">
      <c r="A92" s="6" t="str">
        <f t="shared" si="6"/>
        <v>$A$92</v>
      </c>
      <c r="B92" s="284"/>
      <c r="C92" s="365" t="str">
        <f t="shared" ca="1" si="9"/>
        <v>Ref 3 product 6</v>
      </c>
      <c r="D92" s="6"/>
      <c r="E92" s="414" t="str">
        <f t="shared" ca="1" si="10"/>
        <v>-</v>
      </c>
      <c r="F92" s="367"/>
      <c r="G92" s="368" t="str">
        <f t="shared" si="11"/>
        <v>-</v>
      </c>
      <c r="H92" s="379" t="str">
        <f t="shared" si="11"/>
        <v>-</v>
      </c>
      <c r="I92" s="369" t="str">
        <f t="shared" si="11"/>
        <v>-</v>
      </c>
      <c r="J92" s="382" t="str">
        <f t="shared" si="11"/>
        <v>-</v>
      </c>
      <c r="K92" s="882" t="s">
        <v>6</v>
      </c>
      <c r="L92" s="882" t="s">
        <v>6</v>
      </c>
      <c r="M92" s="1099" t="s">
        <v>6</v>
      </c>
      <c r="N92" s="1100"/>
      <c r="O92" s="1100"/>
      <c r="P92" s="1101"/>
      <c r="Q92" s="882" t="s">
        <v>6</v>
      </c>
      <c r="R92" s="1100" t="s">
        <v>6</v>
      </c>
      <c r="S92" s="1100"/>
      <c r="T92" s="1100"/>
      <c r="U92" s="1100"/>
      <c r="V92" s="1100"/>
      <c r="W92" s="883" t="s">
        <v>6</v>
      </c>
      <c r="X92" s="884" t="s">
        <v>6</v>
      </c>
    </row>
    <row r="93" spans="1:27">
      <c r="A93" s="6" t="str">
        <f t="shared" si="6"/>
        <v>$A$93</v>
      </c>
      <c r="B93" s="284"/>
      <c r="C93" s="365" t="str">
        <f t="shared" ca="1" si="9"/>
        <v>Ref 3 product 7</v>
      </c>
      <c r="D93" s="6"/>
      <c r="E93" s="414" t="str">
        <f t="shared" ca="1" si="10"/>
        <v>-</v>
      </c>
      <c r="F93" s="367"/>
      <c r="G93" s="368" t="str">
        <f t="shared" si="11"/>
        <v>-</v>
      </c>
      <c r="H93" s="379" t="str">
        <f t="shared" si="11"/>
        <v>-</v>
      </c>
      <c r="I93" s="369" t="str">
        <f t="shared" si="11"/>
        <v>-</v>
      </c>
      <c r="J93" s="382" t="str">
        <f t="shared" si="11"/>
        <v>-</v>
      </c>
      <c r="K93" s="882" t="s">
        <v>6</v>
      </c>
      <c r="L93" s="882" t="s">
        <v>6</v>
      </c>
      <c r="M93" s="1099" t="s">
        <v>6</v>
      </c>
      <c r="N93" s="1100"/>
      <c r="O93" s="1100"/>
      <c r="P93" s="1101"/>
      <c r="Q93" s="882" t="s">
        <v>6</v>
      </c>
      <c r="R93" s="1100" t="s">
        <v>6</v>
      </c>
      <c r="S93" s="1100"/>
      <c r="T93" s="1100"/>
      <c r="U93" s="1100"/>
      <c r="V93" s="1100"/>
      <c r="W93" s="883" t="s">
        <v>6</v>
      </c>
      <c r="X93" s="884" t="s">
        <v>6</v>
      </c>
    </row>
    <row r="94" spans="1:27">
      <c r="A94" s="6" t="str">
        <f t="shared" si="6"/>
        <v>$A$94</v>
      </c>
      <c r="B94" s="284"/>
      <c r="C94" s="365" t="str">
        <f t="shared" ca="1" si="9"/>
        <v>Ref 3 product 8</v>
      </c>
      <c r="D94" s="6"/>
      <c r="E94" s="414" t="str">
        <f t="shared" ca="1" si="10"/>
        <v>-</v>
      </c>
      <c r="F94" s="367"/>
      <c r="G94" s="368" t="str">
        <f t="shared" si="11"/>
        <v>-</v>
      </c>
      <c r="H94" s="379" t="str">
        <f t="shared" si="11"/>
        <v>-</v>
      </c>
      <c r="I94" s="369" t="str">
        <f t="shared" si="11"/>
        <v>-</v>
      </c>
      <c r="J94" s="382" t="str">
        <f t="shared" si="11"/>
        <v>-</v>
      </c>
      <c r="K94" s="882" t="s">
        <v>6</v>
      </c>
      <c r="L94" s="882" t="s">
        <v>6</v>
      </c>
      <c r="M94" s="1099" t="s">
        <v>6</v>
      </c>
      <c r="N94" s="1100"/>
      <c r="O94" s="1100"/>
      <c r="P94" s="1101"/>
      <c r="Q94" s="882" t="s">
        <v>6</v>
      </c>
      <c r="R94" s="1100" t="s">
        <v>6</v>
      </c>
      <c r="S94" s="1100"/>
      <c r="T94" s="1100"/>
      <c r="U94" s="1100"/>
      <c r="V94" s="1100"/>
      <c r="W94" s="883" t="s">
        <v>6</v>
      </c>
      <c r="X94" s="884" t="s">
        <v>6</v>
      </c>
    </row>
    <row r="95" spans="1:27">
      <c r="A95" s="6" t="str">
        <f t="shared" si="6"/>
        <v>$A$95</v>
      </c>
      <c r="B95" s="284"/>
      <c r="C95" s="365" t="str">
        <f t="shared" ca="1" si="9"/>
        <v>Ref 3 product 9</v>
      </c>
      <c r="D95" s="6"/>
      <c r="E95" s="414" t="str">
        <f t="shared" ca="1" si="10"/>
        <v>-</v>
      </c>
      <c r="F95" s="367"/>
      <c r="G95" s="368" t="str">
        <f t="shared" si="11"/>
        <v>-</v>
      </c>
      <c r="H95" s="379" t="str">
        <f t="shared" si="11"/>
        <v>-</v>
      </c>
      <c r="I95" s="369" t="str">
        <f t="shared" si="11"/>
        <v>-</v>
      </c>
      <c r="J95" s="382" t="str">
        <f t="shared" si="11"/>
        <v>-</v>
      </c>
      <c r="K95" s="882" t="s">
        <v>6</v>
      </c>
      <c r="L95" s="882" t="s">
        <v>6</v>
      </c>
      <c r="M95" s="1099" t="s">
        <v>6</v>
      </c>
      <c r="N95" s="1100"/>
      <c r="O95" s="1100"/>
      <c r="P95" s="1101"/>
      <c r="Q95" s="882" t="s">
        <v>6</v>
      </c>
      <c r="R95" s="1100" t="s">
        <v>6</v>
      </c>
      <c r="S95" s="1100"/>
      <c r="T95" s="1100"/>
      <c r="U95" s="1100"/>
      <c r="V95" s="1100"/>
      <c r="W95" s="883" t="s">
        <v>6</v>
      </c>
      <c r="X95" s="884" t="s">
        <v>6</v>
      </c>
    </row>
    <row r="96" spans="1:27">
      <c r="A96" s="6" t="str">
        <f t="shared" si="6"/>
        <v>$A$96</v>
      </c>
      <c r="B96" s="284"/>
      <c r="C96" s="365" t="str">
        <f t="shared" ca="1" si="9"/>
        <v>Ref 3 product 10</v>
      </c>
      <c r="D96" s="6"/>
      <c r="E96" s="414" t="str">
        <f t="shared" ca="1" si="10"/>
        <v>-</v>
      </c>
      <c r="F96" s="367"/>
      <c r="G96" s="368" t="str">
        <f t="shared" si="11"/>
        <v>-</v>
      </c>
      <c r="H96" s="379" t="str">
        <f t="shared" si="11"/>
        <v>-</v>
      </c>
      <c r="I96" s="369" t="str">
        <f t="shared" si="11"/>
        <v>-</v>
      </c>
      <c r="J96" s="382" t="str">
        <f t="shared" si="11"/>
        <v>-</v>
      </c>
      <c r="K96" s="882" t="s">
        <v>6</v>
      </c>
      <c r="L96" s="882" t="s">
        <v>6</v>
      </c>
      <c r="M96" s="1099" t="s">
        <v>6</v>
      </c>
      <c r="N96" s="1100"/>
      <c r="O96" s="1100"/>
      <c r="P96" s="1101"/>
      <c r="Q96" s="882" t="s">
        <v>6</v>
      </c>
      <c r="R96" s="1100" t="s">
        <v>6</v>
      </c>
      <c r="S96" s="1100"/>
      <c r="T96" s="1100"/>
      <c r="U96" s="1100"/>
      <c r="V96" s="1100"/>
      <c r="W96" s="883" t="s">
        <v>6</v>
      </c>
      <c r="X96" s="884" t="s">
        <v>6</v>
      </c>
    </row>
    <row r="97" spans="1:24">
      <c r="A97" s="6" t="str">
        <f t="shared" si="6"/>
        <v>$A$97</v>
      </c>
      <c r="B97" s="284"/>
      <c r="C97" s="359" t="str">
        <f t="shared" ca="1" si="9"/>
        <v>Ref 3 Co-product 1</v>
      </c>
      <c r="D97" s="360"/>
      <c r="E97" s="413" t="str">
        <f ca="1">R35</f>
        <v>-</v>
      </c>
      <c r="F97" s="362"/>
      <c r="G97" s="363" t="str">
        <f t="shared" si="11"/>
        <v>-</v>
      </c>
      <c r="H97" s="378" t="str">
        <f t="shared" si="11"/>
        <v>-</v>
      </c>
      <c r="I97" s="364" t="str">
        <f t="shared" si="11"/>
        <v>-</v>
      </c>
      <c r="J97" s="381" t="str">
        <f t="shared" si="11"/>
        <v>-</v>
      </c>
      <c r="K97" s="885" t="s">
        <v>6</v>
      </c>
      <c r="L97" s="885" t="s">
        <v>6</v>
      </c>
      <c r="M97" s="1103" t="s">
        <v>6</v>
      </c>
      <c r="N97" s="1102"/>
      <c r="O97" s="1102"/>
      <c r="P97" s="1104"/>
      <c r="Q97" s="885" t="s">
        <v>6</v>
      </c>
      <c r="R97" s="1102" t="s">
        <v>6</v>
      </c>
      <c r="S97" s="1102"/>
      <c r="T97" s="1102"/>
      <c r="U97" s="1102"/>
      <c r="V97" s="1102"/>
      <c r="W97" s="886" t="s">
        <v>6</v>
      </c>
      <c r="X97" s="887" t="s">
        <v>6</v>
      </c>
    </row>
    <row r="98" spans="1:24">
      <c r="A98" s="6" t="str">
        <f t="shared" si="6"/>
        <v>$A$98</v>
      </c>
      <c r="B98" s="284"/>
      <c r="C98" s="365" t="str">
        <f t="shared" ca="1" si="9"/>
        <v>Ref 3 Co-product 2</v>
      </c>
      <c r="D98" s="6"/>
      <c r="E98" s="414" t="str">
        <f t="shared" ca="1" si="10"/>
        <v>-</v>
      </c>
      <c r="F98" s="367"/>
      <c r="G98" s="368" t="str">
        <f t="shared" si="11"/>
        <v>-</v>
      </c>
      <c r="H98" s="379" t="str">
        <f t="shared" si="11"/>
        <v>-</v>
      </c>
      <c r="I98" s="369" t="str">
        <f t="shared" si="11"/>
        <v>-</v>
      </c>
      <c r="J98" s="382" t="str">
        <f t="shared" si="11"/>
        <v>-</v>
      </c>
      <c r="K98" s="882" t="s">
        <v>6</v>
      </c>
      <c r="L98" s="882" t="s">
        <v>6</v>
      </c>
      <c r="M98" s="1099" t="s">
        <v>6</v>
      </c>
      <c r="N98" s="1100"/>
      <c r="O98" s="1100"/>
      <c r="P98" s="1101"/>
      <c r="Q98" s="882" t="s">
        <v>6</v>
      </c>
      <c r="R98" s="1100" t="s">
        <v>6</v>
      </c>
      <c r="S98" s="1100"/>
      <c r="T98" s="1100"/>
      <c r="U98" s="1100"/>
      <c r="V98" s="1100"/>
      <c r="W98" s="883" t="s">
        <v>6</v>
      </c>
      <c r="X98" s="884" t="s">
        <v>6</v>
      </c>
    </row>
    <row r="99" spans="1:24">
      <c r="A99" s="6" t="str">
        <f t="shared" si="6"/>
        <v>$A$99</v>
      </c>
      <c r="B99" s="284"/>
      <c r="C99" s="365" t="str">
        <f t="shared" ca="1" si="9"/>
        <v>Ref 3 Co-product 3</v>
      </c>
      <c r="D99" s="6"/>
      <c r="E99" s="414" t="str">
        <f t="shared" ca="1" si="10"/>
        <v>-</v>
      </c>
      <c r="F99" s="367"/>
      <c r="G99" s="368" t="str">
        <f t="shared" si="11"/>
        <v>-</v>
      </c>
      <c r="H99" s="379" t="str">
        <f t="shared" si="11"/>
        <v>-</v>
      </c>
      <c r="I99" s="369" t="str">
        <f t="shared" si="11"/>
        <v>-</v>
      </c>
      <c r="J99" s="382" t="str">
        <f t="shared" si="11"/>
        <v>-</v>
      </c>
      <c r="K99" s="882" t="s">
        <v>6</v>
      </c>
      <c r="L99" s="882" t="s">
        <v>6</v>
      </c>
      <c r="M99" s="1099" t="s">
        <v>6</v>
      </c>
      <c r="N99" s="1100"/>
      <c r="O99" s="1100"/>
      <c r="P99" s="1101"/>
      <c r="Q99" s="882" t="s">
        <v>6</v>
      </c>
      <c r="R99" s="1100" t="s">
        <v>6</v>
      </c>
      <c r="S99" s="1100"/>
      <c r="T99" s="1100"/>
      <c r="U99" s="1100"/>
      <c r="V99" s="1100"/>
      <c r="W99" s="883" t="s">
        <v>6</v>
      </c>
      <c r="X99" s="884" t="s">
        <v>6</v>
      </c>
    </row>
    <row r="100" spans="1:24">
      <c r="A100" s="6" t="str">
        <f t="shared" si="6"/>
        <v>$A$100</v>
      </c>
      <c r="B100" s="284"/>
      <c r="C100" s="365" t="str">
        <f t="shared" ca="1" si="9"/>
        <v>Ref 3 Co-product 4</v>
      </c>
      <c r="D100" s="6"/>
      <c r="E100" s="414" t="str">
        <f t="shared" ca="1" si="10"/>
        <v>-</v>
      </c>
      <c r="F100" s="367"/>
      <c r="G100" s="368" t="str">
        <f t="shared" si="11"/>
        <v>-</v>
      </c>
      <c r="H100" s="379" t="str">
        <f t="shared" si="11"/>
        <v>-</v>
      </c>
      <c r="I100" s="369" t="str">
        <f t="shared" si="11"/>
        <v>-</v>
      </c>
      <c r="J100" s="382" t="str">
        <f t="shared" si="11"/>
        <v>-</v>
      </c>
      <c r="K100" s="882" t="s">
        <v>6</v>
      </c>
      <c r="L100" s="882" t="s">
        <v>6</v>
      </c>
      <c r="M100" s="1099" t="s">
        <v>6</v>
      </c>
      <c r="N100" s="1100"/>
      <c r="O100" s="1100"/>
      <c r="P100" s="1101"/>
      <c r="Q100" s="882" t="s">
        <v>6</v>
      </c>
      <c r="R100" s="1100" t="s">
        <v>6</v>
      </c>
      <c r="S100" s="1100"/>
      <c r="T100" s="1100"/>
      <c r="U100" s="1100"/>
      <c r="V100" s="1100"/>
      <c r="W100" s="883" t="s">
        <v>6</v>
      </c>
      <c r="X100" s="884" t="s">
        <v>6</v>
      </c>
    </row>
    <row r="101" spans="1:24">
      <c r="A101" s="6" t="str">
        <f t="shared" si="6"/>
        <v>$A$101</v>
      </c>
      <c r="B101" s="284"/>
      <c r="C101" s="365" t="str">
        <f t="shared" ca="1" si="9"/>
        <v>Ref 3 Co-product 5</v>
      </c>
      <c r="D101" s="6"/>
      <c r="E101" s="414" t="str">
        <f t="shared" ca="1" si="10"/>
        <v>-</v>
      </c>
      <c r="F101" s="367"/>
      <c r="G101" s="368" t="str">
        <f t="shared" si="11"/>
        <v>-</v>
      </c>
      <c r="H101" s="379" t="str">
        <f t="shared" si="11"/>
        <v>-</v>
      </c>
      <c r="I101" s="369" t="str">
        <f t="shared" si="11"/>
        <v>-</v>
      </c>
      <c r="J101" s="382" t="str">
        <f t="shared" si="11"/>
        <v>-</v>
      </c>
      <c r="K101" s="882" t="s">
        <v>6</v>
      </c>
      <c r="L101" s="882" t="s">
        <v>6</v>
      </c>
      <c r="M101" s="1099" t="s">
        <v>6</v>
      </c>
      <c r="N101" s="1100"/>
      <c r="O101" s="1100"/>
      <c r="P101" s="1101"/>
      <c r="Q101" s="882" t="s">
        <v>6</v>
      </c>
      <c r="R101" s="1100" t="s">
        <v>6</v>
      </c>
      <c r="S101" s="1100"/>
      <c r="T101" s="1100"/>
      <c r="U101" s="1100"/>
      <c r="V101" s="1100"/>
      <c r="W101" s="883" t="s">
        <v>6</v>
      </c>
      <c r="X101" s="884" t="s">
        <v>6</v>
      </c>
    </row>
    <row r="102" spans="1:24">
      <c r="A102" s="6" t="str">
        <f t="shared" si="6"/>
        <v>$A$102</v>
      </c>
      <c r="B102" s="284"/>
      <c r="C102" s="359" t="str">
        <f t="shared" ca="1" si="9"/>
        <v>Ref 3 Emissie 1</v>
      </c>
      <c r="D102" s="360"/>
      <c r="E102" s="413" t="str">
        <f t="shared" ca="1" si="10"/>
        <v>-</v>
      </c>
      <c r="F102" s="362"/>
      <c r="G102" s="363" t="str">
        <f t="shared" si="11"/>
        <v>-</v>
      </c>
      <c r="H102" s="378" t="str">
        <f t="shared" si="11"/>
        <v>-</v>
      </c>
      <c r="I102" s="364" t="str">
        <f t="shared" si="11"/>
        <v>-</v>
      </c>
      <c r="J102" s="381" t="str">
        <f t="shared" si="11"/>
        <v>-</v>
      </c>
      <c r="K102" s="885" t="s">
        <v>6</v>
      </c>
      <c r="L102" s="885" t="s">
        <v>6</v>
      </c>
      <c r="M102" s="1103" t="s">
        <v>6</v>
      </c>
      <c r="N102" s="1102"/>
      <c r="O102" s="1102"/>
      <c r="P102" s="1104"/>
      <c r="Q102" s="885" t="s">
        <v>6</v>
      </c>
      <c r="R102" s="1102" t="s">
        <v>6</v>
      </c>
      <c r="S102" s="1102"/>
      <c r="T102" s="1102"/>
      <c r="U102" s="1102"/>
      <c r="V102" s="1102"/>
      <c r="W102" s="886" t="s">
        <v>6</v>
      </c>
      <c r="X102" s="887" t="s">
        <v>6</v>
      </c>
    </row>
    <row r="103" spans="1:24">
      <c r="A103" s="6" t="str">
        <f t="shared" si="6"/>
        <v>$A$103</v>
      </c>
      <c r="B103" s="284"/>
      <c r="C103" s="365" t="str">
        <f t="shared" ca="1" si="9"/>
        <v>Ref 3 Emissie 2</v>
      </c>
      <c r="D103" s="6"/>
      <c r="E103" s="414" t="str">
        <f t="shared" ca="1" si="10"/>
        <v>-</v>
      </c>
      <c r="F103" s="367"/>
      <c r="G103" s="368" t="str">
        <f t="shared" si="11"/>
        <v>-</v>
      </c>
      <c r="H103" s="379" t="str">
        <f t="shared" si="11"/>
        <v>-</v>
      </c>
      <c r="I103" s="369" t="str">
        <f t="shared" si="11"/>
        <v>-</v>
      </c>
      <c r="J103" s="382" t="str">
        <f t="shared" si="11"/>
        <v>-</v>
      </c>
      <c r="K103" s="882" t="s">
        <v>6</v>
      </c>
      <c r="L103" s="882" t="s">
        <v>6</v>
      </c>
      <c r="M103" s="1099" t="s">
        <v>6</v>
      </c>
      <c r="N103" s="1100"/>
      <c r="O103" s="1100"/>
      <c r="P103" s="1101"/>
      <c r="Q103" s="882" t="s">
        <v>6</v>
      </c>
      <c r="R103" s="1100" t="s">
        <v>6</v>
      </c>
      <c r="S103" s="1100"/>
      <c r="T103" s="1100"/>
      <c r="U103" s="1100"/>
      <c r="V103" s="1100"/>
      <c r="W103" s="883" t="s">
        <v>6</v>
      </c>
      <c r="X103" s="884" t="s">
        <v>6</v>
      </c>
    </row>
    <row r="104" spans="1:24">
      <c r="A104" s="6" t="str">
        <f t="shared" si="6"/>
        <v>$A$104</v>
      </c>
      <c r="B104" s="284"/>
      <c r="C104" s="365" t="str">
        <f t="shared" ca="1" si="9"/>
        <v>Ref 3 Emissie 3</v>
      </c>
      <c r="D104" s="6"/>
      <c r="E104" s="414" t="str">
        <f t="shared" ca="1" si="10"/>
        <v>-</v>
      </c>
      <c r="F104" s="367"/>
      <c r="G104" s="368" t="str">
        <f t="shared" ref="G104:J112" si="12">T42</f>
        <v>-</v>
      </c>
      <c r="H104" s="379" t="str">
        <f t="shared" si="12"/>
        <v>-</v>
      </c>
      <c r="I104" s="369" t="str">
        <f t="shared" si="12"/>
        <v>-</v>
      </c>
      <c r="J104" s="382" t="str">
        <f t="shared" si="12"/>
        <v>-</v>
      </c>
      <c r="K104" s="882" t="s">
        <v>6</v>
      </c>
      <c r="L104" s="882" t="s">
        <v>6</v>
      </c>
      <c r="M104" s="1099" t="s">
        <v>6</v>
      </c>
      <c r="N104" s="1100"/>
      <c r="O104" s="1100"/>
      <c r="P104" s="1101"/>
      <c r="Q104" s="882" t="s">
        <v>6</v>
      </c>
      <c r="R104" s="1100" t="s">
        <v>6</v>
      </c>
      <c r="S104" s="1100"/>
      <c r="T104" s="1100"/>
      <c r="U104" s="1100"/>
      <c r="V104" s="1100"/>
      <c r="W104" s="883" t="s">
        <v>6</v>
      </c>
      <c r="X104" s="884" t="s">
        <v>6</v>
      </c>
    </row>
    <row r="105" spans="1:24">
      <c r="A105" s="6" t="str">
        <f t="shared" si="6"/>
        <v>$A$105</v>
      </c>
      <c r="B105" s="284"/>
      <c r="C105" s="365" t="str">
        <f t="shared" ca="1" si="9"/>
        <v>Ref 3 Emissie 4</v>
      </c>
      <c r="D105" s="6"/>
      <c r="E105" s="414" t="str">
        <f t="shared" ca="1" si="10"/>
        <v>-</v>
      </c>
      <c r="F105" s="367"/>
      <c r="G105" s="368" t="str">
        <f t="shared" si="12"/>
        <v>-</v>
      </c>
      <c r="H105" s="379" t="str">
        <f t="shared" si="12"/>
        <v>-</v>
      </c>
      <c r="I105" s="369" t="str">
        <f t="shared" si="12"/>
        <v>-</v>
      </c>
      <c r="J105" s="382" t="str">
        <f t="shared" si="12"/>
        <v>-</v>
      </c>
      <c r="K105" s="882" t="s">
        <v>6</v>
      </c>
      <c r="L105" s="882" t="s">
        <v>6</v>
      </c>
      <c r="M105" s="1099" t="s">
        <v>6</v>
      </c>
      <c r="N105" s="1100"/>
      <c r="O105" s="1100"/>
      <c r="P105" s="1101"/>
      <c r="Q105" s="882" t="s">
        <v>6</v>
      </c>
      <c r="R105" s="1100" t="s">
        <v>6</v>
      </c>
      <c r="S105" s="1100"/>
      <c r="T105" s="1100"/>
      <c r="U105" s="1100"/>
      <c r="V105" s="1100"/>
      <c r="W105" s="883" t="s">
        <v>6</v>
      </c>
      <c r="X105" s="884" t="s">
        <v>6</v>
      </c>
    </row>
    <row r="106" spans="1:24">
      <c r="A106" s="6" t="str">
        <f t="shared" si="6"/>
        <v>$A$106</v>
      </c>
      <c r="B106" s="284"/>
      <c r="C106" s="370" t="str">
        <f ca="1">P44</f>
        <v>Ref 3 Emissie 5</v>
      </c>
      <c r="D106" s="124"/>
      <c r="E106" s="415" t="str">
        <f t="shared" ca="1" si="10"/>
        <v>-</v>
      </c>
      <c r="F106" s="372"/>
      <c r="G106" s="373" t="str">
        <f t="shared" si="12"/>
        <v>-</v>
      </c>
      <c r="H106" s="380" t="str">
        <f t="shared" si="12"/>
        <v>-</v>
      </c>
      <c r="I106" s="374" t="str">
        <f t="shared" si="12"/>
        <v>-</v>
      </c>
      <c r="J106" s="383" t="str">
        <f t="shared" si="12"/>
        <v>-</v>
      </c>
      <c r="K106" s="888" t="s">
        <v>6</v>
      </c>
      <c r="L106" s="888" t="s">
        <v>6</v>
      </c>
      <c r="M106" s="1106" t="s">
        <v>6</v>
      </c>
      <c r="N106" s="1105"/>
      <c r="O106" s="1105"/>
      <c r="P106" s="1107"/>
      <c r="Q106" s="888" t="s">
        <v>6</v>
      </c>
      <c r="R106" s="1105" t="s">
        <v>6</v>
      </c>
      <c r="S106" s="1105"/>
      <c r="T106" s="1105"/>
      <c r="U106" s="1105"/>
      <c r="V106" s="1105"/>
      <c r="W106" s="889" t="s">
        <v>6</v>
      </c>
      <c r="X106" s="890" t="s">
        <v>6</v>
      </c>
    </row>
    <row r="107" spans="1:24">
      <c r="A107" s="6" t="str">
        <f t="shared" si="6"/>
        <v>$A$107</v>
      </c>
      <c r="B107" s="284"/>
      <c r="C107" s="359" t="str">
        <f t="shared" ref="C107:C112" ca="1" si="13">P45</f>
        <v>Ref 3 Afvalstof 1</v>
      </c>
      <c r="D107" s="360"/>
      <c r="E107" s="413" t="str">
        <f t="shared" ca="1" si="10"/>
        <v>-</v>
      </c>
      <c r="F107" s="362"/>
      <c r="G107" s="363" t="str">
        <f t="shared" si="12"/>
        <v>-</v>
      </c>
      <c r="H107" s="378" t="str">
        <f t="shared" si="12"/>
        <v>-</v>
      </c>
      <c r="I107" s="364" t="str">
        <f t="shared" si="12"/>
        <v>-</v>
      </c>
      <c r="J107" s="381" t="str">
        <f t="shared" si="12"/>
        <v>-</v>
      </c>
      <c r="K107" s="885" t="s">
        <v>6</v>
      </c>
      <c r="L107" s="885" t="s">
        <v>6</v>
      </c>
      <c r="M107" s="1103" t="s">
        <v>6</v>
      </c>
      <c r="N107" s="1102"/>
      <c r="O107" s="1102"/>
      <c r="P107" s="1104"/>
      <c r="Q107" s="885" t="s">
        <v>6</v>
      </c>
      <c r="R107" s="1102" t="s">
        <v>6</v>
      </c>
      <c r="S107" s="1102"/>
      <c r="T107" s="1102"/>
      <c r="U107" s="1102"/>
      <c r="V107" s="1102"/>
      <c r="W107" s="886" t="s">
        <v>6</v>
      </c>
      <c r="X107" s="887" t="s">
        <v>6</v>
      </c>
    </row>
    <row r="108" spans="1:24">
      <c r="A108" s="6" t="str">
        <f t="shared" si="6"/>
        <v>$A$108</v>
      </c>
      <c r="B108" s="284"/>
      <c r="C108" s="365" t="str">
        <f t="shared" ca="1" si="13"/>
        <v>Ref 3 Afvalstof 2</v>
      </c>
      <c r="D108" s="6"/>
      <c r="E108" s="414" t="str">
        <f t="shared" ca="1" si="10"/>
        <v>-</v>
      </c>
      <c r="F108" s="367"/>
      <c r="G108" s="368" t="str">
        <f t="shared" si="12"/>
        <v>-</v>
      </c>
      <c r="H108" s="379" t="str">
        <f t="shared" si="12"/>
        <v>-</v>
      </c>
      <c r="I108" s="369" t="str">
        <f t="shared" si="12"/>
        <v>-</v>
      </c>
      <c r="J108" s="382" t="str">
        <f t="shared" si="12"/>
        <v>-</v>
      </c>
      <c r="K108" s="882" t="s">
        <v>6</v>
      </c>
      <c r="L108" s="882" t="s">
        <v>6</v>
      </c>
      <c r="M108" s="1099" t="s">
        <v>6</v>
      </c>
      <c r="N108" s="1100"/>
      <c r="O108" s="1100"/>
      <c r="P108" s="1101"/>
      <c r="Q108" s="882" t="s">
        <v>6</v>
      </c>
      <c r="R108" s="1100" t="s">
        <v>6</v>
      </c>
      <c r="S108" s="1100"/>
      <c r="T108" s="1100"/>
      <c r="U108" s="1100"/>
      <c r="V108" s="1100"/>
      <c r="W108" s="883" t="s">
        <v>6</v>
      </c>
      <c r="X108" s="884" t="s">
        <v>6</v>
      </c>
    </row>
    <row r="109" spans="1:24">
      <c r="A109" s="6" t="str">
        <f t="shared" si="6"/>
        <v>$A$109</v>
      </c>
      <c r="B109" s="284"/>
      <c r="C109" s="365" t="str">
        <f t="shared" ca="1" si="13"/>
        <v>Ref 3 Afvalstof 3</v>
      </c>
      <c r="D109" s="6"/>
      <c r="E109" s="414" t="str">
        <f t="shared" ca="1" si="10"/>
        <v>-</v>
      </c>
      <c r="F109" s="367"/>
      <c r="G109" s="368" t="str">
        <f t="shared" si="12"/>
        <v>-</v>
      </c>
      <c r="H109" s="379" t="str">
        <f t="shared" si="12"/>
        <v>-</v>
      </c>
      <c r="I109" s="369" t="str">
        <f t="shared" si="12"/>
        <v>-</v>
      </c>
      <c r="J109" s="382" t="str">
        <f t="shared" si="12"/>
        <v>-</v>
      </c>
      <c r="K109" s="882" t="s">
        <v>6</v>
      </c>
      <c r="L109" s="882" t="s">
        <v>6</v>
      </c>
      <c r="M109" s="1099" t="s">
        <v>6</v>
      </c>
      <c r="N109" s="1100"/>
      <c r="O109" s="1100"/>
      <c r="P109" s="1101"/>
      <c r="Q109" s="882" t="s">
        <v>6</v>
      </c>
      <c r="R109" s="1100" t="s">
        <v>6</v>
      </c>
      <c r="S109" s="1100"/>
      <c r="T109" s="1100"/>
      <c r="U109" s="1100"/>
      <c r="V109" s="1100"/>
      <c r="W109" s="883" t="s">
        <v>6</v>
      </c>
      <c r="X109" s="884" t="s">
        <v>6</v>
      </c>
    </row>
    <row r="110" spans="1:24">
      <c r="A110" s="6" t="str">
        <f t="shared" si="6"/>
        <v>$A$110</v>
      </c>
      <c r="B110" s="284"/>
      <c r="C110" s="365" t="str">
        <f t="shared" ca="1" si="13"/>
        <v>Ref 3 Afvalstof 4</v>
      </c>
      <c r="D110" s="6"/>
      <c r="E110" s="414" t="str">
        <f t="shared" ca="1" si="10"/>
        <v>-</v>
      </c>
      <c r="F110" s="367"/>
      <c r="G110" s="368" t="str">
        <f t="shared" si="12"/>
        <v>-</v>
      </c>
      <c r="H110" s="379" t="str">
        <f t="shared" si="12"/>
        <v>-</v>
      </c>
      <c r="I110" s="369" t="str">
        <f t="shared" si="12"/>
        <v>-</v>
      </c>
      <c r="J110" s="382" t="str">
        <f t="shared" si="12"/>
        <v>-</v>
      </c>
      <c r="K110" s="882" t="s">
        <v>6</v>
      </c>
      <c r="L110" s="882" t="s">
        <v>6</v>
      </c>
      <c r="M110" s="1099" t="s">
        <v>6</v>
      </c>
      <c r="N110" s="1100"/>
      <c r="O110" s="1100"/>
      <c r="P110" s="1101"/>
      <c r="Q110" s="882" t="s">
        <v>6</v>
      </c>
      <c r="R110" s="1100" t="s">
        <v>6</v>
      </c>
      <c r="S110" s="1100"/>
      <c r="T110" s="1100"/>
      <c r="U110" s="1100"/>
      <c r="V110" s="1100"/>
      <c r="W110" s="883" t="s">
        <v>6</v>
      </c>
      <c r="X110" s="884" t="s">
        <v>6</v>
      </c>
    </row>
    <row r="111" spans="1:24">
      <c r="A111" s="6" t="str">
        <f t="shared" si="6"/>
        <v>$A$111</v>
      </c>
      <c r="B111" s="284"/>
      <c r="C111" s="370" t="str">
        <f t="shared" ca="1" si="13"/>
        <v>Ref 3 Afvalstof 5</v>
      </c>
      <c r="D111" s="124"/>
      <c r="E111" s="415" t="str">
        <f t="shared" ca="1" si="10"/>
        <v>-</v>
      </c>
      <c r="F111" s="372"/>
      <c r="G111" s="373" t="str">
        <f t="shared" si="12"/>
        <v>-</v>
      </c>
      <c r="H111" s="380" t="str">
        <f t="shared" si="12"/>
        <v>-</v>
      </c>
      <c r="I111" s="374" t="str">
        <f t="shared" si="12"/>
        <v>-</v>
      </c>
      <c r="J111" s="383" t="str">
        <f t="shared" si="12"/>
        <v>-</v>
      </c>
      <c r="K111" s="888" t="s">
        <v>6</v>
      </c>
      <c r="L111" s="888" t="s">
        <v>6</v>
      </c>
      <c r="M111" s="1106" t="s">
        <v>6</v>
      </c>
      <c r="N111" s="1105"/>
      <c r="O111" s="1105"/>
      <c r="P111" s="1107"/>
      <c r="Q111" s="888" t="s">
        <v>6</v>
      </c>
      <c r="R111" s="1105" t="s">
        <v>6</v>
      </c>
      <c r="S111" s="1105"/>
      <c r="T111" s="1105"/>
      <c r="U111" s="1105"/>
      <c r="V111" s="1105"/>
      <c r="W111" s="889" t="s">
        <v>6</v>
      </c>
      <c r="X111" s="890" t="s">
        <v>6</v>
      </c>
    </row>
    <row r="112" spans="1:24">
      <c r="A112" s="6" t="str">
        <f t="shared" si="6"/>
        <v>$A$112</v>
      </c>
      <c r="B112" s="284"/>
      <c r="C112" s="370" t="str">
        <f t="shared" ca="1" si="13"/>
        <v>Ref 3 Overige BKG emissies</v>
      </c>
      <c r="D112" s="124"/>
      <c r="E112" s="415" t="str">
        <f t="shared" ca="1" si="10"/>
        <v>-</v>
      </c>
      <c r="F112" s="372"/>
      <c r="G112" s="373" t="str">
        <f t="shared" si="12"/>
        <v>-</v>
      </c>
      <c r="H112" s="380">
        <f t="shared" si="12"/>
        <v>0</v>
      </c>
      <c r="I112" s="374" t="str">
        <f t="shared" si="12"/>
        <v>-</v>
      </c>
      <c r="J112" s="383" t="str">
        <f t="shared" si="12"/>
        <v>-</v>
      </c>
      <c r="K112" s="888" t="s">
        <v>6</v>
      </c>
      <c r="L112" s="888" t="s">
        <v>6</v>
      </c>
      <c r="M112" s="1106" t="s">
        <v>6</v>
      </c>
      <c r="N112" s="1105"/>
      <c r="O112" s="1105"/>
      <c r="P112" s="1107"/>
      <c r="Q112" s="888" t="s">
        <v>6</v>
      </c>
      <c r="R112" s="1105" t="s">
        <v>6</v>
      </c>
      <c r="S112" s="1105"/>
      <c r="T112" s="1105"/>
      <c r="U112" s="1105"/>
      <c r="V112" s="1105"/>
      <c r="W112" s="889" t="s">
        <v>6</v>
      </c>
      <c r="X112" s="890" t="s">
        <v>6</v>
      </c>
    </row>
    <row r="113" spans="1:26" s="137" customFormat="1">
      <c r="A113" s="284"/>
      <c r="B113" s="284"/>
      <c r="C113" s="284"/>
      <c r="D113" s="284"/>
      <c r="E113" s="357"/>
      <c r="F113" s="357"/>
      <c r="G113" s="357"/>
      <c r="H113" s="357"/>
      <c r="I113" s="284"/>
      <c r="J113" s="284"/>
      <c r="K113" s="284"/>
      <c r="L113" s="358"/>
      <c r="M113" s="358"/>
    </row>
    <row r="114" spans="1:26" ht="18.75">
      <c r="C114" s="164" t="s">
        <v>226</v>
      </c>
      <c r="D114" s="8"/>
      <c r="E114" s="165"/>
      <c r="F114" s="165"/>
      <c r="G114" s="165"/>
      <c r="H114" s="165"/>
      <c r="I114" s="165"/>
      <c r="J114" s="165"/>
      <c r="K114" s="165"/>
      <c r="L114" s="8"/>
      <c r="M114" s="165"/>
      <c r="N114" s="165"/>
      <c r="O114" s="165"/>
      <c r="P114" s="165"/>
      <c r="Q114" s="8"/>
      <c r="R114" s="165"/>
      <c r="S114" s="8"/>
      <c r="T114" s="165"/>
      <c r="U114" s="165"/>
      <c r="V114" s="165"/>
      <c r="W114" s="165"/>
      <c r="X114" s="166"/>
      <c r="Y114"/>
      <c r="Z114"/>
    </row>
    <row r="115" spans="1:26">
      <c r="C115" s="789"/>
      <c r="D115" s="790"/>
      <c r="E115" s="790"/>
      <c r="F115" s="790"/>
      <c r="G115" s="790"/>
      <c r="H115" s="790"/>
      <c r="I115" s="790"/>
      <c r="J115" s="790"/>
      <c r="K115" s="790"/>
      <c r="L115" s="790"/>
      <c r="M115" s="790"/>
      <c r="N115" s="790"/>
      <c r="O115" s="790"/>
      <c r="P115" s="790"/>
      <c r="Q115" s="790"/>
      <c r="R115" s="790"/>
      <c r="S115" s="790"/>
      <c r="T115" s="790"/>
      <c r="U115" s="790"/>
      <c r="V115" s="790"/>
      <c r="W115" s="790"/>
      <c r="X115" s="791"/>
      <c r="Y115"/>
      <c r="Z115"/>
    </row>
    <row r="116" spans="1:26">
      <c r="C116" s="789"/>
      <c r="D116" s="790"/>
      <c r="E116" s="790"/>
      <c r="F116" s="790"/>
      <c r="G116" s="790"/>
      <c r="H116" s="790"/>
      <c r="I116" s="790"/>
      <c r="J116" s="790"/>
      <c r="K116" s="790"/>
      <c r="L116" s="790"/>
      <c r="M116" s="790"/>
      <c r="N116" s="790"/>
      <c r="O116" s="790"/>
      <c r="P116" s="790"/>
      <c r="Q116" s="790"/>
      <c r="R116" s="790"/>
      <c r="S116" s="790"/>
      <c r="T116" s="790"/>
      <c r="U116" s="790"/>
      <c r="V116" s="790"/>
      <c r="W116" s="790"/>
      <c r="X116" s="791"/>
      <c r="Y116"/>
      <c r="Z116"/>
    </row>
    <row r="117" spans="1:26">
      <c r="C117" s="789"/>
      <c r="D117" s="790"/>
      <c r="E117" s="790"/>
      <c r="F117" s="790"/>
      <c r="G117" s="790"/>
      <c r="H117" s="790"/>
      <c r="I117" s="790"/>
      <c r="J117" s="790"/>
      <c r="K117" s="790"/>
      <c r="L117" s="790"/>
      <c r="M117" s="790"/>
      <c r="N117" s="790"/>
      <c r="O117" s="790"/>
      <c r="P117" s="790"/>
      <c r="Q117" s="790"/>
      <c r="R117" s="790"/>
      <c r="S117" s="790"/>
      <c r="T117" s="790"/>
      <c r="U117" s="790"/>
      <c r="V117" s="790"/>
      <c r="W117" s="790"/>
      <c r="X117" s="791"/>
      <c r="Y117"/>
      <c r="Z117"/>
    </row>
    <row r="118" spans="1:26">
      <c r="C118" s="789"/>
      <c r="D118" s="790"/>
      <c r="E118" s="790"/>
      <c r="F118" s="790"/>
      <c r="G118" s="790"/>
      <c r="H118" s="790"/>
      <c r="I118" s="790"/>
      <c r="J118" s="790"/>
      <c r="K118" s="790"/>
      <c r="L118" s="790"/>
      <c r="M118" s="790"/>
      <c r="N118" s="790"/>
      <c r="O118" s="790"/>
      <c r="P118" s="790"/>
      <c r="Q118" s="790"/>
      <c r="R118" s="790"/>
      <c r="S118" s="790"/>
      <c r="T118" s="790"/>
      <c r="U118" s="790"/>
      <c r="V118" s="790"/>
      <c r="W118" s="790"/>
      <c r="X118" s="791"/>
      <c r="Y118"/>
      <c r="Z118"/>
    </row>
    <row r="119" spans="1:26">
      <c r="C119" s="789"/>
      <c r="D119" s="790"/>
      <c r="E119" s="790"/>
      <c r="F119" s="790"/>
      <c r="G119" s="790"/>
      <c r="H119" s="790"/>
      <c r="I119" s="790"/>
      <c r="J119" s="790"/>
      <c r="K119" s="790"/>
      <c r="L119" s="790"/>
      <c r="M119" s="790"/>
      <c r="N119" s="790"/>
      <c r="O119" s="790"/>
      <c r="P119" s="790"/>
      <c r="Q119" s="790"/>
      <c r="R119" s="790"/>
      <c r="S119" s="790"/>
      <c r="T119" s="790"/>
      <c r="U119" s="790"/>
      <c r="V119" s="790"/>
      <c r="W119" s="790"/>
      <c r="X119" s="791"/>
      <c r="Y119"/>
      <c r="Z119"/>
    </row>
    <row r="120" spans="1:26">
      <c r="C120" s="789"/>
      <c r="D120" s="790"/>
      <c r="E120" s="790"/>
      <c r="F120" s="790"/>
      <c r="G120" s="790"/>
      <c r="H120" s="790"/>
      <c r="I120" s="790"/>
      <c r="J120" s="790"/>
      <c r="K120" s="790"/>
      <c r="L120" s="790"/>
      <c r="M120" s="790"/>
      <c r="N120" s="790"/>
      <c r="O120" s="790"/>
      <c r="P120" s="790"/>
      <c r="Q120" s="790"/>
      <c r="R120" s="790"/>
      <c r="S120" s="790"/>
      <c r="T120" s="790"/>
      <c r="U120" s="790"/>
      <c r="V120" s="790"/>
      <c r="W120" s="790"/>
      <c r="X120" s="791"/>
      <c r="Y120"/>
      <c r="Z120"/>
    </row>
    <row r="121" spans="1:26">
      <c r="C121" s="789"/>
      <c r="D121" s="790"/>
      <c r="E121" s="790"/>
      <c r="F121" s="790"/>
      <c r="G121" s="790"/>
      <c r="H121" s="790"/>
      <c r="I121" s="790"/>
      <c r="J121" s="790"/>
      <c r="K121" s="790"/>
      <c r="L121" s="790"/>
      <c r="M121" s="790"/>
      <c r="N121" s="790"/>
      <c r="O121" s="790"/>
      <c r="P121" s="790"/>
      <c r="Q121" s="790"/>
      <c r="R121" s="790"/>
      <c r="S121" s="790"/>
      <c r="T121" s="790"/>
      <c r="U121" s="790"/>
      <c r="V121" s="790"/>
      <c r="W121" s="790"/>
      <c r="X121" s="791"/>
      <c r="Y121"/>
      <c r="Z121"/>
    </row>
    <row r="122" spans="1:26">
      <c r="C122" s="789"/>
      <c r="D122" s="790"/>
      <c r="E122" s="790"/>
      <c r="F122" s="790"/>
      <c r="G122" s="790"/>
      <c r="H122" s="790"/>
      <c r="I122" s="790"/>
      <c r="J122" s="790"/>
      <c r="K122" s="790"/>
      <c r="L122" s="790"/>
      <c r="M122" s="790"/>
      <c r="N122" s="790"/>
      <c r="O122" s="790"/>
      <c r="P122" s="790"/>
      <c r="Q122" s="790"/>
      <c r="R122" s="790"/>
      <c r="S122" s="790"/>
      <c r="T122" s="790"/>
      <c r="U122" s="790"/>
      <c r="V122" s="790"/>
      <c r="W122" s="790"/>
      <c r="X122" s="791"/>
      <c r="Y122"/>
      <c r="Z122"/>
    </row>
    <row r="123" spans="1:26">
      <c r="C123" s="789"/>
      <c r="D123" s="790"/>
      <c r="E123" s="790"/>
      <c r="F123" s="790"/>
      <c r="G123" s="790"/>
      <c r="H123" s="790"/>
      <c r="I123" s="790"/>
      <c r="J123" s="790"/>
      <c r="K123" s="790"/>
      <c r="L123" s="790"/>
      <c r="M123" s="790"/>
      <c r="N123" s="790"/>
      <c r="O123" s="790"/>
      <c r="P123" s="790"/>
      <c r="Q123" s="790"/>
      <c r="R123" s="790"/>
      <c r="S123" s="790"/>
      <c r="T123" s="790"/>
      <c r="U123" s="790"/>
      <c r="V123" s="790"/>
      <c r="W123" s="790"/>
      <c r="X123" s="791"/>
      <c r="Y123"/>
      <c r="Z123"/>
    </row>
    <row r="124" spans="1:26">
      <c r="C124" s="789"/>
      <c r="D124" s="790"/>
      <c r="E124" s="790"/>
      <c r="F124" s="790"/>
      <c r="G124" s="790"/>
      <c r="H124" s="790"/>
      <c r="I124" s="790"/>
      <c r="J124" s="790"/>
      <c r="K124" s="790"/>
      <c r="L124" s="790"/>
      <c r="M124" s="790"/>
      <c r="N124" s="790"/>
      <c r="O124" s="790"/>
      <c r="P124" s="790"/>
      <c r="Q124" s="790"/>
      <c r="R124" s="790"/>
      <c r="S124" s="790"/>
      <c r="T124" s="790"/>
      <c r="U124" s="790"/>
      <c r="V124" s="790"/>
      <c r="W124" s="790"/>
      <c r="X124" s="791"/>
      <c r="Y124"/>
      <c r="Z124"/>
    </row>
    <row r="125" spans="1:26">
      <c r="C125" s="789"/>
      <c r="D125" s="790"/>
      <c r="E125" s="790"/>
      <c r="F125" s="790"/>
      <c r="G125" s="790"/>
      <c r="H125" s="790"/>
      <c r="I125" s="790"/>
      <c r="J125" s="790"/>
      <c r="K125" s="790"/>
      <c r="L125" s="790"/>
      <c r="M125" s="790"/>
      <c r="N125" s="790"/>
      <c r="O125" s="790"/>
      <c r="P125" s="790"/>
      <c r="Q125" s="790"/>
      <c r="R125" s="790"/>
      <c r="S125" s="790"/>
      <c r="T125" s="790"/>
      <c r="U125" s="790"/>
      <c r="V125" s="790"/>
      <c r="W125" s="790"/>
      <c r="X125" s="791"/>
      <c r="Y125"/>
      <c r="Z125"/>
    </row>
    <row r="126" spans="1:26">
      <c r="C126" s="789"/>
      <c r="D126" s="790"/>
      <c r="E126" s="790"/>
      <c r="F126" s="790"/>
      <c r="G126" s="790"/>
      <c r="H126" s="790"/>
      <c r="I126" s="790"/>
      <c r="J126" s="790"/>
      <c r="K126" s="790"/>
      <c r="L126" s="790"/>
      <c r="M126" s="790"/>
      <c r="N126" s="790"/>
      <c r="O126" s="790"/>
      <c r="P126" s="790"/>
      <c r="Q126" s="790"/>
      <c r="R126" s="790"/>
      <c r="S126" s="790"/>
      <c r="T126" s="790"/>
      <c r="U126" s="790"/>
      <c r="V126" s="790"/>
      <c r="W126" s="790"/>
      <c r="X126" s="791"/>
      <c r="Y126"/>
      <c r="Z126"/>
    </row>
    <row r="127" spans="1:26">
      <c r="C127" s="789"/>
      <c r="D127" s="790"/>
      <c r="E127" s="790"/>
      <c r="F127" s="790"/>
      <c r="G127" s="790"/>
      <c r="H127" s="790"/>
      <c r="I127" s="790"/>
      <c r="J127" s="790"/>
      <c r="K127" s="790"/>
      <c r="L127" s="790"/>
      <c r="M127" s="790"/>
      <c r="N127" s="790"/>
      <c r="O127" s="790"/>
      <c r="P127" s="790"/>
      <c r="Q127" s="790"/>
      <c r="R127" s="790"/>
      <c r="S127" s="790"/>
      <c r="T127" s="790"/>
      <c r="U127" s="790"/>
      <c r="V127" s="790"/>
      <c r="W127" s="790"/>
      <c r="X127" s="791"/>
      <c r="Y127"/>
      <c r="Z127"/>
    </row>
    <row r="128" spans="1:26">
      <c r="C128" s="789"/>
      <c r="D128" s="790"/>
      <c r="E128" s="790"/>
      <c r="F128" s="790"/>
      <c r="G128" s="790"/>
      <c r="H128" s="790"/>
      <c r="I128" s="790"/>
      <c r="J128" s="790"/>
      <c r="K128" s="790"/>
      <c r="L128" s="790"/>
      <c r="M128" s="790"/>
      <c r="N128" s="790"/>
      <c r="O128" s="790"/>
      <c r="P128" s="790"/>
      <c r="Q128" s="790"/>
      <c r="R128" s="790"/>
      <c r="S128" s="790"/>
      <c r="T128" s="790"/>
      <c r="U128" s="790"/>
      <c r="V128" s="790"/>
      <c r="W128" s="790"/>
      <c r="X128" s="791"/>
      <c r="Y128"/>
      <c r="Z128"/>
    </row>
    <row r="129" spans="3:26">
      <c r="C129" s="789"/>
      <c r="D129" s="790"/>
      <c r="E129" s="790"/>
      <c r="F129" s="790"/>
      <c r="G129" s="790"/>
      <c r="H129" s="790"/>
      <c r="I129" s="790"/>
      <c r="J129" s="790"/>
      <c r="K129" s="790"/>
      <c r="L129" s="790"/>
      <c r="M129" s="790"/>
      <c r="N129" s="790"/>
      <c r="O129" s="790"/>
      <c r="P129" s="790"/>
      <c r="Q129" s="790"/>
      <c r="R129" s="790"/>
      <c r="S129" s="790"/>
      <c r="T129" s="790"/>
      <c r="U129" s="790"/>
      <c r="V129" s="790"/>
      <c r="W129" s="790"/>
      <c r="X129" s="791"/>
      <c r="Y129"/>
      <c r="Z129"/>
    </row>
    <row r="130" spans="3:26">
      <c r="C130" s="789"/>
      <c r="D130" s="790"/>
      <c r="E130" s="790"/>
      <c r="F130" s="790"/>
      <c r="G130" s="790"/>
      <c r="H130" s="790"/>
      <c r="I130" s="790"/>
      <c r="J130" s="790"/>
      <c r="K130" s="790"/>
      <c r="L130" s="790"/>
      <c r="M130" s="790"/>
      <c r="N130" s="790"/>
      <c r="O130" s="790"/>
      <c r="P130" s="790"/>
      <c r="Q130" s="790"/>
      <c r="R130" s="790"/>
      <c r="S130" s="790"/>
      <c r="T130" s="790"/>
      <c r="U130" s="790"/>
      <c r="V130" s="790"/>
      <c r="W130" s="790"/>
      <c r="X130" s="791"/>
      <c r="Y130"/>
      <c r="Z130"/>
    </row>
    <row r="131" spans="3:26">
      <c r="C131" s="789"/>
      <c r="D131" s="790"/>
      <c r="E131" s="790"/>
      <c r="F131" s="790"/>
      <c r="G131" s="790"/>
      <c r="H131" s="790"/>
      <c r="I131" s="790"/>
      <c r="J131" s="790"/>
      <c r="K131" s="790"/>
      <c r="L131" s="790"/>
      <c r="M131" s="790"/>
      <c r="N131" s="790"/>
      <c r="O131" s="790"/>
      <c r="P131" s="790"/>
      <c r="Q131" s="790"/>
      <c r="R131" s="790"/>
      <c r="S131" s="790"/>
      <c r="T131" s="790"/>
      <c r="U131" s="790"/>
      <c r="V131" s="790"/>
      <c r="W131" s="790"/>
      <c r="X131" s="791"/>
      <c r="Y131"/>
      <c r="Z131"/>
    </row>
    <row r="132" spans="3:26">
      <c r="C132" s="789"/>
      <c r="D132" s="790"/>
      <c r="E132" s="790"/>
      <c r="F132" s="790"/>
      <c r="G132" s="790"/>
      <c r="H132" s="790"/>
      <c r="I132" s="790"/>
      <c r="J132" s="790"/>
      <c r="K132" s="790"/>
      <c r="L132" s="790"/>
      <c r="M132" s="790"/>
      <c r="N132" s="790"/>
      <c r="O132" s="790"/>
      <c r="P132" s="790"/>
      <c r="Q132" s="790"/>
      <c r="R132" s="790"/>
      <c r="S132" s="790"/>
      <c r="T132" s="790"/>
      <c r="U132" s="790"/>
      <c r="V132" s="790"/>
      <c r="W132" s="790"/>
      <c r="X132" s="791"/>
      <c r="Y132"/>
      <c r="Z132"/>
    </row>
    <row r="133" spans="3:26">
      <c r="C133" s="789"/>
      <c r="D133" s="790"/>
      <c r="E133" s="790"/>
      <c r="F133" s="790"/>
      <c r="G133" s="790"/>
      <c r="H133" s="790"/>
      <c r="I133" s="790"/>
      <c r="J133" s="790"/>
      <c r="K133" s="790"/>
      <c r="L133" s="790"/>
      <c r="M133" s="790"/>
      <c r="N133" s="790"/>
      <c r="O133" s="790"/>
      <c r="P133" s="790"/>
      <c r="Q133" s="790"/>
      <c r="R133" s="790"/>
      <c r="S133" s="790"/>
      <c r="T133" s="790"/>
      <c r="U133" s="790"/>
      <c r="V133" s="790"/>
      <c r="W133" s="790"/>
      <c r="X133" s="791"/>
      <c r="Y133"/>
      <c r="Z133"/>
    </row>
    <row r="134" spans="3:26">
      <c r="C134" s="789"/>
      <c r="D134" s="790"/>
      <c r="E134" s="790"/>
      <c r="F134" s="790"/>
      <c r="G134" s="790"/>
      <c r="H134" s="790"/>
      <c r="I134" s="790"/>
      <c r="J134" s="790"/>
      <c r="K134" s="790"/>
      <c r="L134" s="790"/>
      <c r="M134" s="790"/>
      <c r="N134" s="790"/>
      <c r="O134" s="790"/>
      <c r="P134" s="790"/>
      <c r="Q134" s="790"/>
      <c r="R134" s="790"/>
      <c r="S134" s="790"/>
      <c r="T134" s="790"/>
      <c r="U134" s="790"/>
      <c r="V134" s="790"/>
      <c r="W134" s="790"/>
      <c r="X134" s="791"/>
      <c r="Y134"/>
      <c r="Z134"/>
    </row>
    <row r="135" spans="3:26">
      <c r="C135" s="789"/>
      <c r="D135" s="790"/>
      <c r="E135" s="790"/>
      <c r="F135" s="790"/>
      <c r="G135" s="790"/>
      <c r="H135" s="790"/>
      <c r="I135" s="790"/>
      <c r="J135" s="790"/>
      <c r="K135" s="790"/>
      <c r="L135" s="790"/>
      <c r="M135" s="790"/>
      <c r="N135" s="790"/>
      <c r="O135" s="790"/>
      <c r="P135" s="790"/>
      <c r="Q135" s="790"/>
      <c r="R135" s="790"/>
      <c r="S135" s="790"/>
      <c r="T135" s="790"/>
      <c r="U135" s="790"/>
      <c r="V135" s="790"/>
      <c r="W135" s="790"/>
      <c r="X135" s="791"/>
      <c r="Y135"/>
      <c r="Z135"/>
    </row>
    <row r="136" spans="3:26">
      <c r="C136" s="789"/>
      <c r="D136" s="790"/>
      <c r="E136" s="790"/>
      <c r="F136" s="790"/>
      <c r="G136" s="790"/>
      <c r="H136" s="790"/>
      <c r="I136" s="790"/>
      <c r="J136" s="790"/>
      <c r="K136" s="790"/>
      <c r="L136" s="790"/>
      <c r="M136" s="790"/>
      <c r="N136" s="790"/>
      <c r="O136" s="790"/>
      <c r="P136" s="790"/>
      <c r="Q136" s="790"/>
      <c r="R136" s="790"/>
      <c r="S136" s="790"/>
      <c r="T136" s="790"/>
      <c r="U136" s="790"/>
      <c r="V136" s="790"/>
      <c r="W136" s="790"/>
      <c r="X136" s="791"/>
      <c r="Y136"/>
      <c r="Z136"/>
    </row>
    <row r="137" spans="3:26">
      <c r="C137" s="789"/>
      <c r="D137" s="790"/>
      <c r="E137" s="790"/>
      <c r="F137" s="790"/>
      <c r="G137" s="790"/>
      <c r="H137" s="790"/>
      <c r="I137" s="790"/>
      <c r="J137" s="790"/>
      <c r="K137" s="790"/>
      <c r="L137" s="790"/>
      <c r="M137" s="790"/>
      <c r="N137" s="790"/>
      <c r="O137" s="790"/>
      <c r="P137" s="790"/>
      <c r="Q137" s="790"/>
      <c r="R137" s="790"/>
      <c r="S137" s="790"/>
      <c r="T137" s="790"/>
      <c r="U137" s="790"/>
      <c r="V137" s="790"/>
      <c r="W137" s="790"/>
      <c r="X137" s="791"/>
      <c r="Y137"/>
      <c r="Z137"/>
    </row>
    <row r="138" spans="3:26">
      <c r="C138" s="789"/>
      <c r="D138" s="790"/>
      <c r="E138" s="790"/>
      <c r="F138" s="790"/>
      <c r="G138" s="790"/>
      <c r="H138" s="790"/>
      <c r="I138" s="790"/>
      <c r="J138" s="790"/>
      <c r="K138" s="790"/>
      <c r="L138" s="790"/>
      <c r="M138" s="790"/>
      <c r="N138" s="790"/>
      <c r="O138" s="790"/>
      <c r="P138" s="790"/>
      <c r="Q138" s="790"/>
      <c r="R138" s="790"/>
      <c r="S138" s="790"/>
      <c r="T138" s="790"/>
      <c r="U138" s="790"/>
      <c r="V138" s="790"/>
      <c r="W138" s="790"/>
      <c r="X138" s="791"/>
      <c r="Y138"/>
      <c r="Z138"/>
    </row>
    <row r="139" spans="3:26">
      <c r="C139" s="789"/>
      <c r="D139" s="790"/>
      <c r="E139" s="790"/>
      <c r="F139" s="790"/>
      <c r="G139" s="790"/>
      <c r="H139" s="790"/>
      <c r="I139" s="790"/>
      <c r="J139" s="790"/>
      <c r="K139" s="790"/>
      <c r="L139" s="790"/>
      <c r="M139" s="790"/>
      <c r="N139" s="790"/>
      <c r="O139" s="790"/>
      <c r="P139" s="790"/>
      <c r="Q139" s="790"/>
      <c r="R139" s="790"/>
      <c r="S139" s="790"/>
      <c r="T139" s="790"/>
      <c r="U139" s="790"/>
      <c r="V139" s="790"/>
      <c r="W139" s="790"/>
      <c r="X139" s="791"/>
      <c r="Y139"/>
      <c r="Z139"/>
    </row>
    <row r="140" spans="3:26">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Y140"/>
      <c r="Z140"/>
    </row>
    <row r="141" spans="3:26">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c r="Y141"/>
      <c r="Z141"/>
    </row>
    <row r="142" spans="3:26">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c r="Y142"/>
      <c r="Z142"/>
    </row>
    <row r="143" spans="3:26">
      <c r="C143" s="792"/>
      <c r="D143" s="793"/>
      <c r="E143" s="793"/>
      <c r="F143" s="793"/>
      <c r="G143" s="793"/>
      <c r="H143" s="793"/>
      <c r="I143" s="793"/>
      <c r="J143" s="793"/>
      <c r="K143" s="793"/>
      <c r="L143" s="793"/>
      <c r="M143" s="793"/>
      <c r="N143" s="793"/>
      <c r="O143" s="793"/>
      <c r="P143" s="793"/>
      <c r="Q143" s="793"/>
      <c r="R143" s="793"/>
      <c r="S143" s="793"/>
      <c r="T143" s="793"/>
      <c r="U143" s="793"/>
      <c r="V143" s="793"/>
      <c r="W143" s="793"/>
      <c r="X143" s="794"/>
      <c r="Y143"/>
      <c r="Z143"/>
    </row>
    <row r="144" spans="3:26" s="137" customFormat="1"/>
    <row r="145" hidden="1"/>
  </sheetData>
  <sheetProtection algorithmName="SHA-512" hashValue="wHRv9k41Mp4SeGUsFuQSgo5F/JlwZqqJcW2aFxoCczjiLZdbVjlXE67mnFegUYFBHihryoJlH4HbM2hmLNytbA==" saltValue="lGcbjm65Pnit4B0lUqrxbQ==" spinCount="100000" sheet="1" objects="1" scenarios="1"/>
  <mergeCells count="85">
    <mergeCell ref="M110:P110"/>
    <mergeCell ref="R110:V110"/>
    <mergeCell ref="M111:P111"/>
    <mergeCell ref="R111:V111"/>
    <mergeCell ref="M112:P112"/>
    <mergeCell ref="R112:V112"/>
    <mergeCell ref="M107:P107"/>
    <mergeCell ref="R107:V107"/>
    <mergeCell ref="M108:P108"/>
    <mergeCell ref="R108:V108"/>
    <mergeCell ref="M109:P109"/>
    <mergeCell ref="R109:V109"/>
    <mergeCell ref="M104:P104"/>
    <mergeCell ref="R104:V104"/>
    <mergeCell ref="M105:P105"/>
    <mergeCell ref="R105:V105"/>
    <mergeCell ref="M106:P106"/>
    <mergeCell ref="R106:V106"/>
    <mergeCell ref="M101:P101"/>
    <mergeCell ref="R101:V101"/>
    <mergeCell ref="M102:P102"/>
    <mergeCell ref="R102:V102"/>
    <mergeCell ref="M103:P103"/>
    <mergeCell ref="R103:V103"/>
    <mergeCell ref="M98:P98"/>
    <mergeCell ref="R98:V98"/>
    <mergeCell ref="M99:P99"/>
    <mergeCell ref="R99:V99"/>
    <mergeCell ref="M100:P100"/>
    <mergeCell ref="R100:V100"/>
    <mergeCell ref="M95:P95"/>
    <mergeCell ref="R95:V95"/>
    <mergeCell ref="M96:P96"/>
    <mergeCell ref="R96:V96"/>
    <mergeCell ref="M97:P97"/>
    <mergeCell ref="R97:V97"/>
    <mergeCell ref="M92:P92"/>
    <mergeCell ref="R92:V92"/>
    <mergeCell ref="M93:P93"/>
    <mergeCell ref="R93:V93"/>
    <mergeCell ref="M94:P94"/>
    <mergeCell ref="R94:V94"/>
    <mergeCell ref="M89:P89"/>
    <mergeCell ref="R89:V89"/>
    <mergeCell ref="M90:P90"/>
    <mergeCell ref="R90:V90"/>
    <mergeCell ref="M91:P91"/>
    <mergeCell ref="R91:V91"/>
    <mergeCell ref="M83:P83"/>
    <mergeCell ref="R83:V83"/>
    <mergeCell ref="M87:P87"/>
    <mergeCell ref="R87:V87"/>
    <mergeCell ref="M88:P88"/>
    <mergeCell ref="R88:V88"/>
    <mergeCell ref="M80:P80"/>
    <mergeCell ref="R80:V80"/>
    <mergeCell ref="M81:P81"/>
    <mergeCell ref="R81:V81"/>
    <mergeCell ref="M82:P82"/>
    <mergeCell ref="R82:V82"/>
    <mergeCell ref="M77:P77"/>
    <mergeCell ref="R77:V77"/>
    <mergeCell ref="M78:P78"/>
    <mergeCell ref="R78:V78"/>
    <mergeCell ref="M79:P79"/>
    <mergeCell ref="R79:V79"/>
    <mergeCell ref="M74:P74"/>
    <mergeCell ref="R74:V74"/>
    <mergeCell ref="M75:P75"/>
    <mergeCell ref="R75:V75"/>
    <mergeCell ref="M76:P76"/>
    <mergeCell ref="R76:V76"/>
    <mergeCell ref="M71:P71"/>
    <mergeCell ref="R71:V71"/>
    <mergeCell ref="M72:P72"/>
    <mergeCell ref="R72:V72"/>
    <mergeCell ref="M73:P73"/>
    <mergeCell ref="R73:V73"/>
    <mergeCell ref="M70:P70"/>
    <mergeCell ref="R70:V70"/>
    <mergeCell ref="C10:X10"/>
    <mergeCell ref="E61:X61"/>
    <mergeCell ref="C64:X64"/>
    <mergeCell ref="M69:P69"/>
    <mergeCell ref="R69:V69"/>
  </mergeCells>
  <conditionalFormatting sqref="N55:N57">
    <cfRule type="cellIs" dxfId="11" priority="2" operator="between">
      <formula>0.1</formula>
      <formula>-0.1</formula>
    </cfRule>
    <cfRule type="cellIs" dxfId="10" priority="3" operator="notBetween">
      <formula>0.1</formula>
      <formula>-0.1</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ndsWith" priority="1" operator="endsWith" id="{97025605-4861-4D8F-B205-4D870AAA98BE}">
            <xm:f>RIGHT(N55,LEN("-"))="-"</xm:f>
            <xm:f>"-"</xm:f>
            <x14:dxf>
              <fill>
                <patternFill>
                  <bgColor rgb="FFFFC000"/>
                </patternFill>
              </fill>
            </x14:dxf>
          </x14:cfRule>
          <xm:sqref>N55:N57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88882-0336-4100-9056-7C8BD434385A}">
  <sheetPr>
    <tabColor rgb="FF7030A0"/>
    <pageSetUpPr autoPageBreaks="0" fitToPage="1"/>
  </sheetPr>
  <dimension ref="A1:AI175"/>
  <sheetViews>
    <sheetView topLeftCell="B1" zoomScale="80" zoomScaleNormal="80" workbookViewId="0">
      <selection activeCell="B1" sqref="B1"/>
    </sheetView>
  </sheetViews>
  <sheetFormatPr defaultColWidth="0" defaultRowHeight="15" zeroHeight="1"/>
  <cols>
    <col min="1" max="1" width="5.7109375" style="4" hidden="1" customWidth="1"/>
    <col min="2" max="2" width="4.28515625" style="137" customWidth="1"/>
    <col min="3" max="3" width="27.28515625" style="4" customWidth="1"/>
    <col min="4" max="4" width="5.85546875" style="4" hidden="1" customWidth="1"/>
    <col min="5" max="5" width="31.85546875" style="4" customWidth="1"/>
    <col min="6" max="6" width="4.7109375" style="4" hidden="1" customWidth="1"/>
    <col min="7" max="7" width="15.85546875" style="4" customWidth="1"/>
    <col min="8" max="8" width="4.7109375" style="4" hidden="1" customWidth="1"/>
    <col min="9" max="9" width="20.85546875" style="4" customWidth="1"/>
    <col min="10" max="10" width="4.7109375" style="4" hidden="1" customWidth="1"/>
    <col min="11" max="11" width="17.140625" style="4" customWidth="1"/>
    <col min="12" max="12" width="4.5703125" style="4" hidden="1" customWidth="1"/>
    <col min="13" max="13" width="14.7109375" style="4" customWidth="1"/>
    <col min="14" max="14" width="4.7109375" style="4" hidden="1" customWidth="1"/>
    <col min="15" max="15" width="18.42578125" style="4" customWidth="1"/>
    <col min="16" max="16" width="4.7109375" style="4" hidden="1" customWidth="1"/>
    <col min="17" max="17" width="18" style="4" customWidth="1"/>
    <col min="18" max="18" width="18.28515625" style="4" customWidth="1"/>
    <col min="19" max="19" width="13.85546875" style="4" customWidth="1"/>
    <col min="20" max="20" width="10.7109375" style="4" hidden="1" customWidth="1"/>
    <col min="21" max="21" width="25.28515625" style="4" customWidth="1"/>
    <col min="22" max="22" width="11.7109375" style="4" hidden="1" customWidth="1"/>
    <col min="23" max="23" width="18.7109375" style="4" customWidth="1"/>
    <col min="24" max="24" width="41.7109375" style="4" customWidth="1"/>
    <col min="25" max="25" width="4.28515625" style="137" customWidth="1"/>
    <col min="26" max="26" width="7" style="4" hidden="1" customWidth="1"/>
    <col min="27" max="27" width="13.7109375" style="4" hidden="1" customWidth="1"/>
    <col min="28" max="28" width="24.5703125" style="4" hidden="1" customWidth="1"/>
    <col min="29" max="29" width="26.42578125" style="4" hidden="1" customWidth="1"/>
    <col min="30" max="30" width="4" style="4" hidden="1" customWidth="1"/>
    <col min="31" max="31" width="4.28515625" style="137" customWidth="1"/>
    <col min="32" max="32" width="24.5703125" style="4" hidden="1" customWidth="1"/>
    <col min="33" max="33" width="26.42578125" style="4" hidden="1" customWidth="1"/>
    <col min="34" max="34" width="4" style="4" hidden="1" customWidth="1"/>
    <col min="35" max="35" width="0" style="4" hidden="1" customWidth="1"/>
    <col min="36" max="16384" width="9.140625" style="4" hidden="1"/>
  </cols>
  <sheetData>
    <row r="1" spans="3:30" ht="31.5">
      <c r="C1" s="68" t="s">
        <v>254</v>
      </c>
      <c r="D1" s="518"/>
      <c r="E1" s="518"/>
      <c r="F1" s="518"/>
      <c r="G1" s="518"/>
      <c r="H1" s="518"/>
      <c r="I1" s="518"/>
      <c r="J1" s="518"/>
      <c r="K1" s="519"/>
      <c r="L1" s="518"/>
      <c r="M1" s="518"/>
      <c r="N1" s="518"/>
      <c r="O1" s="518"/>
      <c r="P1" s="518"/>
      <c r="Q1" s="518"/>
      <c r="R1" s="518"/>
      <c r="S1" s="518"/>
      <c r="T1" s="518"/>
      <c r="U1" s="518"/>
      <c r="V1" s="518"/>
      <c r="W1" s="520"/>
      <c r="X1" s="44" t="s">
        <v>198</v>
      </c>
      <c r="Z1" s="42"/>
      <c r="AA1" s="13" t="s">
        <v>850</v>
      </c>
      <c r="AB1" s="4" t="str">
        <f ca="1">RIGHT(CELL("filename",A1),LEN(CELL("filename",A1))-FIND("]",CELL("filename",A1)))</f>
        <v>S5 Emissiefactoren NIKI</v>
      </c>
      <c r="AD1" s="31"/>
    </row>
    <row r="2" spans="3:30" ht="20.25">
      <c r="C2" s="521" t="s">
        <v>627</v>
      </c>
      <c r="D2" s="522"/>
      <c r="E2" s="522"/>
      <c r="F2" s="522"/>
      <c r="G2" s="522"/>
      <c r="H2" s="522"/>
      <c r="I2" s="522"/>
      <c r="J2" s="522"/>
      <c r="K2" s="523"/>
      <c r="L2" s="522"/>
      <c r="M2" s="522"/>
      <c r="N2" s="522"/>
      <c r="O2" s="522"/>
      <c r="P2" s="522"/>
      <c r="Q2" s="522"/>
      <c r="R2" s="522"/>
      <c r="S2" s="522"/>
      <c r="T2" s="522"/>
      <c r="U2" s="522"/>
      <c r="V2" s="522"/>
      <c r="W2" s="524"/>
      <c r="X2" s="45" t="s">
        <v>1</v>
      </c>
      <c r="AA2" s="13" t="s">
        <v>855</v>
      </c>
      <c r="AB2" s="4" t="str">
        <f ca="1">'S3 Grenzen NIKI'!W1</f>
        <v>S3 Grenzen NIKI</v>
      </c>
      <c r="AC2" s="4" t="str">
        <f ca="1">"'" &amp; AB2 &amp; "'!"</f>
        <v>'S3 Grenzen NIKI'!</v>
      </c>
    </row>
    <row r="3" spans="3:30">
      <c r="C3" s="525"/>
      <c r="D3" s="522"/>
      <c r="E3" s="522"/>
      <c r="F3" s="522"/>
      <c r="G3" s="522"/>
      <c r="H3" s="522"/>
      <c r="I3" s="522"/>
      <c r="J3" s="522"/>
      <c r="K3" s="523"/>
      <c r="L3" s="522"/>
      <c r="M3" s="522"/>
      <c r="N3" s="522"/>
      <c r="O3" s="522"/>
      <c r="P3" s="522"/>
      <c r="Q3" s="522"/>
      <c r="R3" s="522"/>
      <c r="S3" s="522"/>
      <c r="T3" s="522"/>
      <c r="U3" s="522"/>
      <c r="V3" s="522"/>
      <c r="W3" s="524"/>
      <c r="X3" s="46" t="s">
        <v>2</v>
      </c>
      <c r="AA3" s="13" t="s">
        <v>857</v>
      </c>
      <c r="AB3" s="4" t="str">
        <f ca="1">'S4 MEB NIKI'!AB1</f>
        <v>S4 MEB NIKI</v>
      </c>
      <c r="AC3" s="4" t="str">
        <f ca="1">"'" &amp; AB3 &amp; "'!"</f>
        <v>'S4 MEB NIKI'!</v>
      </c>
    </row>
    <row r="4" spans="3:30">
      <c r="C4" s="526"/>
      <c r="D4" s="527"/>
      <c r="E4" s="527"/>
      <c r="F4" s="527"/>
      <c r="G4" s="527"/>
      <c r="H4" s="527"/>
      <c r="I4" s="527"/>
      <c r="J4" s="527"/>
      <c r="K4" s="527"/>
      <c r="L4" s="527"/>
      <c r="M4" s="527"/>
      <c r="N4" s="527"/>
      <c r="O4" s="527"/>
      <c r="P4" s="527"/>
      <c r="Q4" s="527"/>
      <c r="R4" s="528"/>
      <c r="S4" s="527"/>
      <c r="T4" s="527"/>
      <c r="U4" s="527"/>
      <c r="V4" s="527"/>
      <c r="W4" s="529"/>
      <c r="X4" s="47" t="s">
        <v>231</v>
      </c>
    </row>
    <row r="5" spans="3:30" s="137" customFormat="1" ht="18" customHeight="1">
      <c r="C5" s="138"/>
      <c r="D5" s="285"/>
      <c r="E5" s="285"/>
      <c r="F5" s="285"/>
      <c r="G5" s="285"/>
      <c r="H5" s="285"/>
      <c r="I5" s="285"/>
      <c r="J5" s="285"/>
      <c r="K5" s="285"/>
      <c r="L5" s="285"/>
      <c r="M5" s="285"/>
      <c r="N5" s="285"/>
      <c r="O5" s="285"/>
      <c r="P5" s="285"/>
      <c r="Q5" s="285"/>
      <c r="R5" s="285"/>
      <c r="S5" s="285"/>
      <c r="T5" s="285"/>
      <c r="U5" s="285"/>
      <c r="V5" s="285"/>
      <c r="W5" s="285"/>
      <c r="X5" s="285"/>
      <c r="Y5" s="285"/>
      <c r="Z5" s="285"/>
      <c r="AA5" s="136"/>
      <c r="AB5" s="136"/>
      <c r="AC5" s="136"/>
    </row>
    <row r="6" spans="3:30" ht="37.5" customHeight="1">
      <c r="C6" s="1023" t="s">
        <v>1157</v>
      </c>
      <c r="D6" s="1118"/>
      <c r="E6" s="1118"/>
      <c r="F6" s="1118"/>
      <c r="G6" s="1118"/>
      <c r="H6" s="1118"/>
      <c r="I6" s="1118"/>
      <c r="J6" s="1118"/>
      <c r="K6" s="1118"/>
      <c r="L6" s="1118"/>
      <c r="M6" s="1118"/>
      <c r="N6" s="1118"/>
      <c r="O6" s="1118"/>
      <c r="P6" s="1118"/>
      <c r="Q6" s="1118"/>
      <c r="R6" s="1118"/>
      <c r="S6" s="1118"/>
      <c r="T6" s="1118"/>
      <c r="U6" s="1118"/>
      <c r="V6" s="1118"/>
      <c r="W6" s="1118"/>
      <c r="X6" s="1119"/>
      <c r="Y6" s="285"/>
      <c r="Z6" s="15"/>
      <c r="AA6" s="27"/>
      <c r="AB6" s="27"/>
      <c r="AC6" s="27"/>
    </row>
    <row r="7" spans="3:30" ht="22.5" customHeight="1">
      <c r="C7" s="756" t="s">
        <v>1088</v>
      </c>
      <c r="D7" s="29"/>
      <c r="E7" s="29"/>
      <c r="F7" s="29"/>
      <c r="G7" s="29"/>
      <c r="H7" s="29"/>
      <c r="I7" s="29"/>
      <c r="J7" s="29"/>
      <c r="K7" s="29"/>
      <c r="L7" s="29"/>
      <c r="M7" s="29"/>
      <c r="N7" s="29"/>
      <c r="O7" s="29"/>
      <c r="P7" s="29"/>
      <c r="Q7" s="29"/>
      <c r="R7" s="29"/>
      <c r="S7" s="29"/>
      <c r="T7" s="29"/>
      <c r="U7" s="29"/>
      <c r="V7" s="29"/>
      <c r="W7" s="29"/>
      <c r="X7" s="757"/>
      <c r="Y7" s="285"/>
      <c r="Z7" s="15"/>
      <c r="AA7" s="27"/>
      <c r="AB7" s="27"/>
    </row>
    <row r="8" spans="3:30" ht="22.5" customHeight="1">
      <c r="C8" s="1029" t="s">
        <v>1089</v>
      </c>
      <c r="D8" s="1030"/>
      <c r="E8" s="1030"/>
      <c r="F8" s="1030"/>
      <c r="G8" s="1030"/>
      <c r="H8" s="1030"/>
      <c r="I8" s="1030"/>
      <c r="J8" s="1030"/>
      <c r="K8" s="1030"/>
      <c r="L8" s="1030"/>
      <c r="M8" s="1030"/>
      <c r="N8" s="1030"/>
      <c r="O8" s="1030"/>
      <c r="P8" s="1030"/>
      <c r="Q8" s="1030"/>
      <c r="R8" s="1030"/>
      <c r="S8" s="1030"/>
      <c r="T8" s="1030"/>
      <c r="U8" s="1030"/>
      <c r="V8" s="1030"/>
      <c r="W8" s="1030"/>
      <c r="X8" s="1031"/>
      <c r="Y8" s="285"/>
      <c r="Z8" s="15"/>
      <c r="AA8" s="27"/>
      <c r="AB8" s="27"/>
    </row>
    <row r="9" spans="3:30" ht="22.5" customHeight="1">
      <c r="C9" s="691" t="s">
        <v>1158</v>
      </c>
      <c r="D9" s="693"/>
      <c r="E9" s="693"/>
      <c r="F9" s="693"/>
      <c r="G9" s="693"/>
      <c r="H9" s="693"/>
      <c r="I9" s="693"/>
      <c r="J9" s="693"/>
      <c r="K9" s="693"/>
      <c r="L9" s="693"/>
      <c r="M9" s="693"/>
      <c r="N9" s="693"/>
      <c r="O9" s="693"/>
      <c r="P9" s="693"/>
      <c r="Q9" s="693"/>
      <c r="R9" s="693"/>
      <c r="S9" s="693"/>
      <c r="T9" s="693"/>
      <c r="U9" s="693"/>
      <c r="V9" s="693"/>
      <c r="W9" s="693"/>
      <c r="X9" s="694"/>
      <c r="Y9" s="285"/>
      <c r="Z9" s="15"/>
      <c r="AA9" s="27"/>
      <c r="AB9" s="27"/>
      <c r="AC9" s="27"/>
    </row>
    <row r="10" spans="3:30" ht="22.5" customHeight="1">
      <c r="C10" s="756" t="s">
        <v>1301</v>
      </c>
      <c r="D10" s="29"/>
      <c r="E10" s="29"/>
      <c r="F10" s="29"/>
      <c r="G10" s="29"/>
      <c r="H10" s="29"/>
      <c r="I10" s="29"/>
      <c r="J10" s="29"/>
      <c r="K10" s="29"/>
      <c r="L10" s="29"/>
      <c r="M10" s="29"/>
      <c r="N10" s="29"/>
      <c r="O10" s="29"/>
      <c r="P10" s="29"/>
      <c r="Q10" s="29"/>
      <c r="R10" s="29"/>
      <c r="S10" s="29"/>
      <c r="T10" s="29"/>
      <c r="U10" s="29"/>
      <c r="V10" s="29"/>
      <c r="W10" s="29"/>
      <c r="X10" s="757"/>
      <c r="Y10" s="285"/>
      <c r="Z10" s="15"/>
      <c r="AA10" s="27"/>
      <c r="AB10" s="27"/>
      <c r="AC10" s="27"/>
    </row>
    <row r="11" spans="3:30" ht="22.5" hidden="1" customHeight="1">
      <c r="C11" s="756"/>
      <c r="D11" s="29"/>
      <c r="E11" s="29"/>
      <c r="F11" s="29"/>
      <c r="G11" s="29"/>
      <c r="H11" s="29"/>
      <c r="I11" s="29"/>
      <c r="J11" s="29"/>
      <c r="K11" s="29"/>
      <c r="L11" s="29"/>
      <c r="M11" s="29"/>
      <c r="N11" s="29"/>
      <c r="O11" s="29"/>
      <c r="P11" s="29"/>
      <c r="Q11" s="29"/>
      <c r="R11" s="29"/>
      <c r="S11" s="29"/>
      <c r="T11" s="29"/>
      <c r="U11" s="29"/>
      <c r="V11" s="29"/>
      <c r="W11" s="29"/>
      <c r="X11" s="757"/>
      <c r="Y11" s="285"/>
      <c r="Z11" s="15"/>
      <c r="AA11" s="27"/>
      <c r="AB11" s="27"/>
      <c r="AC11" s="27"/>
    </row>
    <row r="12" spans="3:30" ht="22.5" customHeight="1">
      <c r="C12" s="735"/>
      <c r="D12" s="736"/>
      <c r="E12" s="736"/>
      <c r="F12" s="736"/>
      <c r="G12" s="736"/>
      <c r="H12" s="736"/>
      <c r="I12" s="736"/>
      <c r="J12" s="736"/>
      <c r="K12" s="736"/>
      <c r="L12" s="736"/>
      <c r="M12" s="736"/>
      <c r="N12" s="736"/>
      <c r="O12" s="736"/>
      <c r="P12" s="736"/>
      <c r="Q12" s="736"/>
      <c r="R12" s="736"/>
      <c r="S12" s="736"/>
      <c r="T12" s="736"/>
      <c r="U12" s="736"/>
      <c r="V12" s="736"/>
      <c r="W12" s="736"/>
      <c r="X12" s="737"/>
      <c r="Y12" s="285"/>
      <c r="Z12" s="15"/>
      <c r="AA12" s="27"/>
      <c r="AB12" s="27"/>
      <c r="AC12" s="27"/>
    </row>
    <row r="13" spans="3:30" ht="22.5" hidden="1" customHeight="1">
      <c r="C13" s="735"/>
      <c r="D13" s="736"/>
      <c r="E13" s="736"/>
      <c r="F13" s="736"/>
      <c r="G13" s="736"/>
      <c r="H13" s="736"/>
      <c r="I13" s="736"/>
      <c r="J13" s="736"/>
      <c r="K13" s="736"/>
      <c r="L13" s="736"/>
      <c r="M13" s="736"/>
      <c r="N13" s="736"/>
      <c r="O13" s="736"/>
      <c r="P13" s="736"/>
      <c r="Q13" s="736"/>
      <c r="R13" s="736"/>
      <c r="S13" s="736"/>
      <c r="T13" s="736"/>
      <c r="U13" s="736"/>
      <c r="V13" s="736"/>
      <c r="W13" s="736"/>
      <c r="X13" s="737"/>
      <c r="Y13" s="285"/>
      <c r="Z13" s="15"/>
      <c r="AA13" s="27"/>
      <c r="AB13" s="27"/>
      <c r="AC13" s="27"/>
    </row>
    <row r="14" spans="3:30" ht="22.5" hidden="1" customHeight="1">
      <c r="C14" s="691"/>
      <c r="D14" s="693"/>
      <c r="E14" s="693"/>
      <c r="F14" s="693"/>
      <c r="G14" s="693"/>
      <c r="H14" s="693"/>
      <c r="I14" s="693"/>
      <c r="J14" s="693"/>
      <c r="K14" s="693"/>
      <c r="L14" s="693"/>
      <c r="M14" s="693"/>
      <c r="N14" s="693"/>
      <c r="O14" s="693"/>
      <c r="P14" s="693"/>
      <c r="Q14" s="693"/>
      <c r="R14" s="693"/>
      <c r="S14" s="693"/>
      <c r="T14" s="693"/>
      <c r="U14" s="693"/>
      <c r="V14" s="693"/>
      <c r="W14" s="693"/>
      <c r="X14" s="694"/>
      <c r="Y14" s="285"/>
      <c r="Z14" s="15"/>
      <c r="AA14" s="27"/>
      <c r="AB14" s="27"/>
      <c r="AC14" s="27"/>
    </row>
    <row r="15" spans="3:30" ht="22.5" hidden="1" customHeight="1">
      <c r="C15" s="515"/>
      <c r="D15" s="516"/>
      <c r="E15" s="516"/>
      <c r="F15" s="516"/>
      <c r="G15" s="516"/>
      <c r="H15" s="516"/>
      <c r="I15" s="516"/>
      <c r="J15" s="516"/>
      <c r="K15" s="516"/>
      <c r="L15" s="516"/>
      <c r="M15" s="516"/>
      <c r="N15" s="516"/>
      <c r="O15" s="516"/>
      <c r="P15" s="516"/>
      <c r="Q15" s="516"/>
      <c r="R15" s="516"/>
      <c r="S15" s="516"/>
      <c r="T15" s="516"/>
      <c r="U15" s="516"/>
      <c r="V15" s="516"/>
      <c r="W15" s="516"/>
      <c r="X15" s="517"/>
      <c r="Y15" s="285"/>
      <c r="Z15" s="15"/>
      <c r="AA15" s="27"/>
      <c r="AB15" s="27"/>
      <c r="AC15" s="27"/>
    </row>
    <row r="16" spans="3:30" s="137" customFormat="1" ht="18" customHeight="1">
      <c r="C16" s="285"/>
      <c r="D16" s="285"/>
      <c r="E16" s="285"/>
      <c r="F16" s="285"/>
      <c r="G16" s="285"/>
      <c r="H16" s="285"/>
      <c r="I16" s="285"/>
      <c r="J16" s="285"/>
      <c r="K16" s="285"/>
      <c r="L16" s="285"/>
      <c r="M16" s="285"/>
      <c r="N16" s="285"/>
      <c r="O16" s="285"/>
      <c r="P16" s="285"/>
      <c r="Q16" s="285"/>
      <c r="R16" s="285"/>
      <c r="S16" s="285"/>
      <c r="T16" s="285"/>
      <c r="U16" s="285"/>
      <c r="V16" s="285"/>
      <c r="W16" s="285"/>
      <c r="X16" s="285"/>
      <c r="Y16" s="285"/>
      <c r="Z16" s="285"/>
      <c r="AA16" s="136"/>
      <c r="AB16" s="136"/>
      <c r="AC16" s="136"/>
    </row>
    <row r="17" spans="2:31" ht="27" customHeight="1">
      <c r="C17" s="511" t="s">
        <v>26</v>
      </c>
      <c r="D17" s="512"/>
      <c r="E17" s="512"/>
      <c r="F17" s="513"/>
      <c r="G17" s="465"/>
      <c r="H17" s="384"/>
      <c r="I17" s="512"/>
      <c r="J17" s="513"/>
      <c r="K17" s="465"/>
      <c r="L17" s="384"/>
      <c r="M17" s="465"/>
      <c r="N17" s="384"/>
      <c r="O17" s="465"/>
      <c r="P17" s="384"/>
      <c r="Q17" s="465"/>
      <c r="R17" s="465"/>
      <c r="S17" s="465"/>
      <c r="T17" s="384"/>
      <c r="U17" s="465"/>
      <c r="V17" s="384"/>
      <c r="W17" s="465"/>
      <c r="X17" s="514"/>
      <c r="Z17" s="83"/>
    </row>
    <row r="18" spans="2:31" s="133" customFormat="1" ht="37.5" customHeight="1">
      <c r="C18" s="1023" t="s">
        <v>1125</v>
      </c>
      <c r="D18" s="1118"/>
      <c r="E18" s="1118"/>
      <c r="F18" s="1118"/>
      <c r="G18" s="1118"/>
      <c r="H18" s="1118"/>
      <c r="I18" s="1118"/>
      <c r="J18" s="1118"/>
      <c r="K18" s="1118"/>
      <c r="L18" s="1118"/>
      <c r="M18" s="1118"/>
      <c r="N18" s="1118"/>
      <c r="O18" s="1118"/>
      <c r="P18" s="1118"/>
      <c r="Q18" s="1118"/>
      <c r="R18" s="1118"/>
      <c r="S18" s="1118"/>
      <c r="T18" s="1118"/>
      <c r="U18" s="1118"/>
      <c r="V18" s="1118"/>
      <c r="W18" s="1118"/>
      <c r="X18" s="1119"/>
    </row>
    <row r="19" spans="2:31" s="133" customFormat="1" ht="22.5" customHeight="1">
      <c r="C19" s="756" t="s">
        <v>1301</v>
      </c>
      <c r="D19" s="29"/>
      <c r="E19" s="29"/>
      <c r="F19" s="29"/>
      <c r="G19" s="29"/>
      <c r="H19" s="29"/>
      <c r="I19" s="29"/>
      <c r="J19" s="29"/>
      <c r="K19" s="29"/>
      <c r="L19" s="29"/>
      <c r="M19" s="29"/>
      <c r="N19" s="29"/>
      <c r="O19" s="29"/>
      <c r="P19" s="29"/>
      <c r="Q19" s="29"/>
      <c r="R19" s="29"/>
      <c r="S19" s="29"/>
      <c r="T19" s="29"/>
      <c r="U19" s="29"/>
      <c r="V19" s="29"/>
      <c r="W19" s="29"/>
      <c r="X19" s="757"/>
    </row>
    <row r="20" spans="2:31" s="133" customFormat="1" ht="22.5" customHeight="1">
      <c r="C20" s="691" t="s">
        <v>1144</v>
      </c>
      <c r="D20" s="693"/>
      <c r="E20" s="693"/>
      <c r="F20" s="693"/>
      <c r="G20" s="693"/>
      <c r="H20" s="693"/>
      <c r="I20" s="693"/>
      <c r="J20" s="693"/>
      <c r="K20" s="693"/>
      <c r="L20" s="693"/>
      <c r="M20" s="693"/>
      <c r="N20" s="693"/>
      <c r="O20" s="693"/>
      <c r="P20" s="693"/>
      <c r="Q20" s="693"/>
      <c r="R20" s="693"/>
      <c r="S20" s="693"/>
      <c r="T20" s="693"/>
      <c r="U20" s="693"/>
      <c r="V20" s="693"/>
      <c r="W20" s="693"/>
      <c r="X20" s="694"/>
    </row>
    <row r="21" spans="2:31" s="133" customFormat="1" ht="22.5" customHeight="1">
      <c r="C21" s="691" t="s">
        <v>1298</v>
      </c>
      <c r="D21" s="693"/>
      <c r="E21" s="693"/>
      <c r="F21" s="693"/>
      <c r="G21" s="693"/>
      <c r="H21" s="693"/>
      <c r="I21" s="693"/>
      <c r="J21" s="693"/>
      <c r="K21" s="693"/>
      <c r="L21" s="693"/>
      <c r="M21" s="693"/>
      <c r="N21" s="693"/>
      <c r="O21" s="693"/>
      <c r="P21" s="693"/>
      <c r="Q21" s="693"/>
      <c r="R21" s="693"/>
      <c r="S21" s="693"/>
      <c r="T21" s="693"/>
      <c r="U21" s="693"/>
      <c r="V21" s="693"/>
      <c r="W21" s="693"/>
      <c r="X21" s="694"/>
    </row>
    <row r="22" spans="2:31" s="133" customFormat="1" ht="22.5" hidden="1" customHeight="1">
      <c r="C22" s="692"/>
      <c r="D22" s="693"/>
      <c r="E22" s="693"/>
      <c r="F22" s="693"/>
      <c r="G22" s="693"/>
      <c r="H22" s="693"/>
      <c r="I22" s="693"/>
      <c r="J22" s="693"/>
      <c r="K22" s="693"/>
      <c r="L22" s="693"/>
      <c r="M22" s="693"/>
      <c r="N22" s="693"/>
      <c r="O22" s="693"/>
      <c r="P22" s="693"/>
      <c r="Q22" s="693"/>
      <c r="R22" s="693"/>
      <c r="S22" s="693"/>
      <c r="T22" s="693"/>
      <c r="U22" s="693"/>
      <c r="V22" s="693"/>
      <c r="W22" s="693"/>
      <c r="X22" s="694"/>
    </row>
    <row r="23" spans="2:31" s="133" customFormat="1" ht="22.5" hidden="1" customHeight="1">
      <c r="C23" s="719"/>
      <c r="D23" s="720"/>
      <c r="E23" s="720"/>
      <c r="F23" s="720"/>
      <c r="G23" s="720"/>
      <c r="H23" s="720"/>
      <c r="I23" s="720"/>
      <c r="J23" s="720"/>
      <c r="K23" s="720"/>
      <c r="L23" s="720"/>
      <c r="M23" s="720"/>
      <c r="N23" s="720"/>
      <c r="O23" s="720"/>
      <c r="P23" s="720"/>
      <c r="Q23" s="720"/>
      <c r="R23" s="720"/>
      <c r="S23" s="720"/>
      <c r="T23" s="720"/>
      <c r="U23" s="720"/>
      <c r="V23" s="720"/>
      <c r="W23" s="720"/>
      <c r="X23" s="721"/>
    </row>
    <row r="24" spans="2:31" s="13" customFormat="1" ht="51">
      <c r="B24" s="138"/>
      <c r="C24" s="428" t="s">
        <v>246</v>
      </c>
      <c r="D24" s="429"/>
      <c r="E24" s="439" t="s">
        <v>240</v>
      </c>
      <c r="F24" s="429"/>
      <c r="G24" s="431" t="s">
        <v>630</v>
      </c>
      <c r="H24" s="432"/>
      <c r="I24" s="440" t="s">
        <v>650</v>
      </c>
      <c r="J24" s="432"/>
      <c r="K24" s="431" t="s">
        <v>631</v>
      </c>
      <c r="L24" s="432"/>
      <c r="M24" s="440" t="s">
        <v>569</v>
      </c>
      <c r="N24" s="432"/>
      <c r="O24" s="431" t="s">
        <v>570</v>
      </c>
      <c r="P24" s="432"/>
      <c r="Q24" s="440" t="s">
        <v>629</v>
      </c>
      <c r="R24" s="431" t="s">
        <v>274</v>
      </c>
      <c r="S24" s="440" t="s">
        <v>568</v>
      </c>
      <c r="T24" s="432"/>
      <c r="U24" s="431" t="s">
        <v>567</v>
      </c>
      <c r="V24" s="432"/>
      <c r="W24" s="493" t="s">
        <v>628</v>
      </c>
      <c r="X24" s="469" t="s">
        <v>241</v>
      </c>
      <c r="Y24" s="138"/>
      <c r="Z24" s="14"/>
      <c r="AE24" s="138"/>
    </row>
    <row r="25" spans="2:31" ht="14.45" customHeight="1">
      <c r="C25" s="256" t="str" cm="1">
        <f t="array" aca="1" ref="C25" ca="1">INDIRECT(_xlfn.CONCAT($AC$3,D25))</f>
        <v>NIKI Grondstof 1</v>
      </c>
      <c r="D25" s="87" t="s">
        <v>136</v>
      </c>
      <c r="E25" s="265" t="str" cm="1">
        <f t="array" aca="1" ref="E25" ca="1">_xlfn.SWITCH(INDIRECT(_xlfn.CONCAT($AC$3,F25)),"-","-",0,"-",INDIRECT(_xlfn.CONCAT($AC$3,F25)))</f>
        <v>-</v>
      </c>
      <c r="F25" s="87" t="s">
        <v>142</v>
      </c>
      <c r="G25" s="265" t="str" cm="1">
        <f t="array" aca="1" ref="G25" ca="1">_xlfn.SWITCH(INDIRECT(_xlfn.CONCAT($AC$2,H25)),"-","-",0,"-",INDIRECT(_xlfn.CONCAT($AC$2,H25)))</f>
        <v>-</v>
      </c>
      <c r="H25" s="87" t="s">
        <v>415</v>
      </c>
      <c r="I25" s="265" t="str" cm="1">
        <f t="array" aca="1" ref="I25" ca="1">_xlfn.SWITCH(INDIRECT(_xlfn.CONCAT($AC$2,J25)),"-","-",0,"-",INDIRECT(_xlfn.CONCAT($AC$2,J25)))</f>
        <v>-</v>
      </c>
      <c r="J25" s="87" t="s">
        <v>154</v>
      </c>
      <c r="K25" s="265" t="str" cm="1">
        <f t="array" aca="1" ref="K25" ca="1">_xlfn.SWITCH(INDIRECT(_xlfn.CONCAT($AC$2,L25)),"-","-",0,"-",INDIRECT(_xlfn.CONCAT($AC$2,L25)))</f>
        <v>-</v>
      </c>
      <c r="L25" s="87" t="s">
        <v>64</v>
      </c>
      <c r="M25" s="933" t="str" cm="1">
        <f t="array" aca="1" ref="M25" ca="1">_xlfn.SWITCH(INDIRECT(_xlfn.CONCAT($AC$3,N25)),"-","-",0,"-",INDIRECT(_xlfn.CONCAT($AC$3,N25)))</f>
        <v>-</v>
      </c>
      <c r="N25" s="934" t="s">
        <v>154</v>
      </c>
      <c r="O25" s="933" t="str" cm="1">
        <f t="array" aca="1" ref="O25" ca="1">_xlfn.SWITCH(INDIRECT(_xlfn.CONCAT($AC$3,P25)),"-","-",0,"-",INDIRECT(_xlfn.CONCAT($AC$3,P25)))</f>
        <v>-</v>
      </c>
      <c r="P25" s="502" t="s">
        <v>158</v>
      </c>
      <c r="Q25" s="900" t="s">
        <v>6</v>
      </c>
      <c r="R25" s="808" t="s">
        <v>6</v>
      </c>
      <c r="S25" s="612" t="str" cm="1">
        <f t="array" aca="1" ref="S25" ca="1">_xlfn.SWITCH(INDIRECT(_xlfn.CONCAT($AC$3,T25)),"-","-",0,"-",INDIRECT(_xlfn.CONCAT($AC$3,T25)))</f>
        <v>-</v>
      </c>
      <c r="T25" s="936" t="s">
        <v>146</v>
      </c>
      <c r="U25" s="612" t="str" cm="1">
        <f t="array" aca="1" ref="U25" ca="1">_xlfn.SWITCH(INDIRECT(_xlfn.CONCAT($AC$3,V25)),"-","-",0,"-",INDIRECT(_xlfn.CONCAT($AC$3,V25)))</f>
        <v>-</v>
      </c>
      <c r="V25" s="936" t="s">
        <v>150</v>
      </c>
      <c r="W25" s="937" t="str">
        <f ca="1">IFERROR(IF(R25="ton CO2eq/MWh",U25*Q25,S25*Q25),"-")</f>
        <v>-</v>
      </c>
      <c r="X25" s="475" t="str">
        <f t="shared" ref="X25:X39" ca="1" si="0">HYPERLINK(_xlfn.CONCAT("#'",$AB$1,"'!",A96),A96)</f>
        <v>$A$96</v>
      </c>
      <c r="Y25" s="138"/>
      <c r="Z25" s="70"/>
    </row>
    <row r="26" spans="2:31">
      <c r="C26" s="258" t="str" cm="1">
        <f t="array" aca="1" ref="C26" ca="1">INDIRECT(_xlfn.CONCAT($AC$3,D26))</f>
        <v>NIKI Grondstof 2</v>
      </c>
      <c r="D26" s="4" t="s">
        <v>137</v>
      </c>
      <c r="E26" s="266" t="str" cm="1">
        <f t="array" aca="1" ref="E26" ca="1">_xlfn.SWITCH(INDIRECT(_xlfn.CONCAT($AC$3,F26)),"-","-",0,"-",INDIRECT(_xlfn.CONCAT($AC$3,F26)))</f>
        <v>-</v>
      </c>
      <c r="F26" s="4" t="s">
        <v>143</v>
      </c>
      <c r="G26" s="729" t="str" cm="1">
        <f t="array" aca="1" ref="G26" ca="1">_xlfn.SWITCH(INDIRECT(_xlfn.CONCAT($AC$2,H26)),"-","-",0,"-",INDIRECT(_xlfn.CONCAT($AC$2,H26)))</f>
        <v>-</v>
      </c>
      <c r="H26" s="4" t="s">
        <v>416</v>
      </c>
      <c r="I26" s="730" t="str" cm="1">
        <f t="array" aca="1" ref="I26" ca="1">_xlfn.SWITCH(INDIRECT(_xlfn.CONCAT($AC$2,J26)),"-","-",0,"-",INDIRECT(_xlfn.CONCAT($AC$2,J26)))</f>
        <v>-</v>
      </c>
      <c r="J26" s="4" t="s">
        <v>155</v>
      </c>
      <c r="K26" s="729" t="str" cm="1">
        <f t="array" aca="1" ref="K26" ca="1">_xlfn.SWITCH(INDIRECT(_xlfn.CONCAT($AC$2,L26)),"-","-",0,"-",INDIRECT(_xlfn.CONCAT($AC$2,L26)))</f>
        <v>-</v>
      </c>
      <c r="L26" s="4" t="s">
        <v>65</v>
      </c>
      <c r="M26" s="491" t="str" cm="1">
        <f t="array" aca="1" ref="M26" ca="1">_xlfn.SWITCH(INDIRECT(_xlfn.CONCAT($AC$3,N26)),"-","-",0,"-",INDIRECT(_xlfn.CONCAT($AC$3,N26)))</f>
        <v>-</v>
      </c>
      <c r="N26" s="98" t="s">
        <v>155</v>
      </c>
      <c r="O26" s="97" t="str" cm="1">
        <f t="array" aca="1" ref="O26" ca="1">_xlfn.SWITCH(INDIRECT(_xlfn.CONCAT($AC$3,P26)),"-","-",0,"-",INDIRECT(_xlfn.CONCAT($AC$3,P26)))</f>
        <v>-</v>
      </c>
      <c r="P26" s="85" t="s">
        <v>159</v>
      </c>
      <c r="Q26" s="901" t="s">
        <v>6</v>
      </c>
      <c r="R26" s="811" t="s">
        <v>6</v>
      </c>
      <c r="S26" s="488" t="str" cm="1">
        <f t="array" aca="1" ref="S26" ca="1">_xlfn.SWITCH(INDIRECT(_xlfn.CONCAT($AC$3,T26)),"-","-",0,"-",INDIRECT(_xlfn.CONCAT($AC$3,T26)))</f>
        <v>-</v>
      </c>
      <c r="T26" s="938" t="s">
        <v>147</v>
      </c>
      <c r="U26" s="939" t="str" cm="1">
        <f t="array" aca="1" ref="U26" ca="1">_xlfn.SWITCH(INDIRECT(_xlfn.CONCAT($AC$3,V26)),"-","-",0,"-",INDIRECT(_xlfn.CONCAT($AC$3,V26)))</f>
        <v>-</v>
      </c>
      <c r="V26" s="938" t="s">
        <v>151</v>
      </c>
      <c r="W26" s="488" t="str">
        <f t="shared" ref="W26:W39" ca="1" si="1">IFERROR(IF(R26="ton CO2eq/MWh",U26*Q26,S26*Q26),"-")</f>
        <v>-</v>
      </c>
      <c r="X26" s="479" t="str">
        <f t="shared" ca="1" si="0"/>
        <v>$A$97</v>
      </c>
      <c r="Y26" s="138"/>
      <c r="Z26" s="70"/>
    </row>
    <row r="27" spans="2:31">
      <c r="C27" s="258" t="str" cm="1">
        <f t="array" aca="1" ref="C27" ca="1">INDIRECT(_xlfn.CONCAT($AC$3,D27))</f>
        <v>NIKI Grondstof 3</v>
      </c>
      <c r="D27" s="4" t="s">
        <v>140</v>
      </c>
      <c r="E27" s="266" t="str" cm="1">
        <f t="array" aca="1" ref="E27" ca="1">_xlfn.SWITCH(INDIRECT(_xlfn.CONCAT($AC$3,F27)),"-","-",0,"-",INDIRECT(_xlfn.CONCAT($AC$3,F27)))</f>
        <v>-</v>
      </c>
      <c r="F27" s="4" t="s">
        <v>144</v>
      </c>
      <c r="G27" s="729" t="str" cm="1">
        <f t="array" aca="1" ref="G27" ca="1">_xlfn.SWITCH(INDIRECT(_xlfn.CONCAT($AC$2,H27)),"-","-",0,"-",INDIRECT(_xlfn.CONCAT($AC$2,H27)))</f>
        <v>-</v>
      </c>
      <c r="H27" s="4" t="s">
        <v>417</v>
      </c>
      <c r="I27" s="730" t="str" cm="1">
        <f t="array" aca="1" ref="I27" ca="1">_xlfn.SWITCH(INDIRECT(_xlfn.CONCAT($AC$2,J27)),"-","-",0,"-",INDIRECT(_xlfn.CONCAT($AC$2,J27)))</f>
        <v>-</v>
      </c>
      <c r="J27" s="4" t="s">
        <v>156</v>
      </c>
      <c r="K27" s="729" t="str" cm="1">
        <f t="array" aca="1" ref="K27" ca="1">_xlfn.SWITCH(INDIRECT(_xlfn.CONCAT($AC$2,L27)),"-","-",0,"-",INDIRECT(_xlfn.CONCAT($AC$2,L27)))</f>
        <v>-</v>
      </c>
      <c r="L27" s="4" t="s">
        <v>66</v>
      </c>
      <c r="M27" s="491" t="str" cm="1">
        <f t="array" aca="1" ref="M27" ca="1">_xlfn.SWITCH(INDIRECT(_xlfn.CONCAT($AC$3,N27)),"-","-",0,"-",INDIRECT(_xlfn.CONCAT($AC$3,N27)))</f>
        <v>-</v>
      </c>
      <c r="N27" s="98" t="s">
        <v>156</v>
      </c>
      <c r="O27" s="97" t="str" cm="1">
        <f t="array" aca="1" ref="O27" ca="1">_xlfn.SWITCH(INDIRECT(_xlfn.CONCAT($AC$3,P27)),"-","-",0,"-",INDIRECT(_xlfn.CONCAT($AC$3,P27)))</f>
        <v>-</v>
      </c>
      <c r="P27" s="85" t="s">
        <v>160</v>
      </c>
      <c r="Q27" s="901" t="s">
        <v>6</v>
      </c>
      <c r="R27" s="811" t="s">
        <v>6</v>
      </c>
      <c r="S27" s="488" t="str" cm="1">
        <f t="array" aca="1" ref="S27" ca="1">_xlfn.SWITCH(INDIRECT(_xlfn.CONCAT($AC$3,T27)),"-","-",0,"-",INDIRECT(_xlfn.CONCAT($AC$3,T27)))</f>
        <v>-</v>
      </c>
      <c r="T27" s="938" t="s">
        <v>148</v>
      </c>
      <c r="U27" s="939" t="str" cm="1">
        <f t="array" aca="1" ref="U27" ca="1">_xlfn.SWITCH(INDIRECT(_xlfn.CONCAT($AC$3,V27)),"-","-",0,"-",INDIRECT(_xlfn.CONCAT($AC$3,V27)))</f>
        <v>-</v>
      </c>
      <c r="V27" s="938" t="s">
        <v>152</v>
      </c>
      <c r="W27" s="488" t="str">
        <f t="shared" ca="1" si="1"/>
        <v>-</v>
      </c>
      <c r="X27" s="479" t="str">
        <f t="shared" ca="1" si="0"/>
        <v>$A$98</v>
      </c>
      <c r="Z27" s="70"/>
    </row>
    <row r="28" spans="2:31">
      <c r="C28" s="258" t="str" cm="1">
        <f t="array" aca="1" ref="C28" ca="1">INDIRECT(_xlfn.CONCAT($AC$3,D28))</f>
        <v>NIKI Grondstof 4</v>
      </c>
      <c r="D28" s="4" t="s">
        <v>141</v>
      </c>
      <c r="E28" s="266" t="str" cm="1">
        <f t="array" aca="1" ref="E28" ca="1">_xlfn.SWITCH(INDIRECT(_xlfn.CONCAT($AC$3,F28)),"-","-",0,"-",INDIRECT(_xlfn.CONCAT($AC$3,F28)))</f>
        <v>-</v>
      </c>
      <c r="F28" s="4" t="s">
        <v>145</v>
      </c>
      <c r="G28" s="729" t="str" cm="1">
        <f t="array" aca="1" ref="G28" ca="1">_xlfn.SWITCH(INDIRECT(_xlfn.CONCAT($AC$2,H28)),"-","-",0,"-",INDIRECT(_xlfn.CONCAT($AC$2,H28)))</f>
        <v>-</v>
      </c>
      <c r="H28" s="4" t="s">
        <v>418</v>
      </c>
      <c r="I28" s="730" t="str" cm="1">
        <f t="array" aca="1" ref="I28" ca="1">_xlfn.SWITCH(INDIRECT(_xlfn.CONCAT($AC$2,J28)),"-","-",0,"-",INDIRECT(_xlfn.CONCAT($AC$2,J28)))</f>
        <v>-</v>
      </c>
      <c r="J28" s="4" t="s">
        <v>157</v>
      </c>
      <c r="K28" s="729" t="str" cm="1">
        <f t="array" aca="1" ref="K28" ca="1">_xlfn.SWITCH(INDIRECT(_xlfn.CONCAT($AC$2,L28)),"-","-",0,"-",INDIRECT(_xlfn.CONCAT($AC$2,L28)))</f>
        <v>-</v>
      </c>
      <c r="L28" s="4" t="s">
        <v>67</v>
      </c>
      <c r="M28" s="491" t="str" cm="1">
        <f t="array" aca="1" ref="M28" ca="1">_xlfn.SWITCH(INDIRECT(_xlfn.CONCAT($AC$3,N28)),"-","-",0,"-",INDIRECT(_xlfn.CONCAT($AC$3,N28)))</f>
        <v>-</v>
      </c>
      <c r="N28" s="98" t="s">
        <v>157</v>
      </c>
      <c r="O28" s="97" t="str" cm="1">
        <f t="array" aca="1" ref="O28" ca="1">_xlfn.SWITCH(INDIRECT(_xlfn.CONCAT($AC$3,P28)),"-","-",0,"-",INDIRECT(_xlfn.CONCAT($AC$3,P28)))</f>
        <v>-</v>
      </c>
      <c r="P28" s="85" t="s">
        <v>161</v>
      </c>
      <c r="Q28" s="901" t="s">
        <v>6</v>
      </c>
      <c r="R28" s="811" t="s">
        <v>6</v>
      </c>
      <c r="S28" s="488" t="str" cm="1">
        <f t="array" aca="1" ref="S28" ca="1">_xlfn.SWITCH(INDIRECT(_xlfn.CONCAT($AC$3,T28)),"-","-",0,"-",INDIRECT(_xlfn.CONCAT($AC$3,T28)))</f>
        <v>-</v>
      </c>
      <c r="T28" s="938" t="s">
        <v>149</v>
      </c>
      <c r="U28" s="939" t="str" cm="1">
        <f t="array" aca="1" ref="U28" ca="1">_xlfn.SWITCH(INDIRECT(_xlfn.CONCAT($AC$3,V28)),"-","-",0,"-",INDIRECT(_xlfn.CONCAT($AC$3,V28)))</f>
        <v>-</v>
      </c>
      <c r="V28" s="938" t="s">
        <v>153</v>
      </c>
      <c r="W28" s="488" t="str">
        <f t="shared" ca="1" si="1"/>
        <v>-</v>
      </c>
      <c r="X28" s="479" t="str">
        <f t="shared" ca="1" si="0"/>
        <v>$A$99</v>
      </c>
      <c r="Z28" s="70"/>
    </row>
    <row r="29" spans="2:31">
      <c r="C29" s="258" t="str" cm="1">
        <f t="array" aca="1" ref="C29" ca="1">INDIRECT(_xlfn.CONCAT($AC$3,D29))</f>
        <v>NIKI Grondstof 5</v>
      </c>
      <c r="D29" s="4" t="s">
        <v>244</v>
      </c>
      <c r="E29" s="266" t="str" cm="1">
        <f t="array" aca="1" ref="E29" ca="1">_xlfn.SWITCH(INDIRECT(_xlfn.CONCAT($AC$3,F29)),"-","-",0,"-",INDIRECT(_xlfn.CONCAT($AC$3,F29)))</f>
        <v>-</v>
      </c>
      <c r="F29" s="4" t="s">
        <v>256</v>
      </c>
      <c r="G29" s="729" t="str" cm="1">
        <f t="array" aca="1" ref="G29" ca="1">_xlfn.SWITCH(INDIRECT(_xlfn.CONCAT($AC$2,H29)),"-","-",0,"-",INDIRECT(_xlfn.CONCAT($AC$2,H29)))</f>
        <v>-</v>
      </c>
      <c r="H29" s="4" t="s">
        <v>419</v>
      </c>
      <c r="I29" s="730" t="str" cm="1">
        <f t="array" aca="1" ref="I29" ca="1">_xlfn.SWITCH(INDIRECT(_xlfn.CONCAT($AC$2,J29)),"-","-",0,"-",INDIRECT(_xlfn.CONCAT($AC$2,J29)))</f>
        <v>-</v>
      </c>
      <c r="J29" s="4" t="s">
        <v>264</v>
      </c>
      <c r="K29" s="729" t="str" cm="1">
        <f t="array" aca="1" ref="K29" ca="1">_xlfn.SWITCH(INDIRECT(_xlfn.CONCAT($AC$2,L29)),"-","-",0,"-",INDIRECT(_xlfn.CONCAT($AC$2,L29)))</f>
        <v>-</v>
      </c>
      <c r="L29" s="4" t="s">
        <v>104</v>
      </c>
      <c r="M29" s="491" t="str" cm="1">
        <f t="array" aca="1" ref="M29" ca="1">_xlfn.SWITCH(INDIRECT(_xlfn.CONCAT($AC$3,N29)),"-","-",0,"-",INDIRECT(_xlfn.CONCAT($AC$3,N29)))</f>
        <v>-</v>
      </c>
      <c r="N29" s="98" t="s">
        <v>264</v>
      </c>
      <c r="O29" s="97" t="str" cm="1">
        <f t="array" aca="1" ref="O29" ca="1">_xlfn.SWITCH(INDIRECT(_xlfn.CONCAT($AC$3,P29)),"-","-",0,"-",INDIRECT(_xlfn.CONCAT($AC$3,P29)))</f>
        <v>-</v>
      </c>
      <c r="P29" s="85" t="s">
        <v>267</v>
      </c>
      <c r="Q29" s="901" t="s">
        <v>6</v>
      </c>
      <c r="R29" s="811" t="s">
        <v>6</v>
      </c>
      <c r="S29" s="488" t="str" cm="1">
        <f t="array" aca="1" ref="S29" ca="1">_xlfn.SWITCH(INDIRECT(_xlfn.CONCAT($AC$3,T29)),"-","-",0,"-",INDIRECT(_xlfn.CONCAT($AC$3,T29)))</f>
        <v>-</v>
      </c>
      <c r="T29" s="938" t="s">
        <v>261</v>
      </c>
      <c r="U29" s="939" t="str" cm="1">
        <f t="array" aca="1" ref="U29" ca="1">_xlfn.SWITCH(INDIRECT(_xlfn.CONCAT($AC$3,V29)),"-","-",0,"-",INDIRECT(_xlfn.CONCAT($AC$3,V29)))</f>
        <v>-</v>
      </c>
      <c r="V29" s="938" t="s">
        <v>258</v>
      </c>
      <c r="W29" s="488" t="str">
        <f t="shared" ca="1" si="1"/>
        <v>-</v>
      </c>
      <c r="X29" s="479" t="str">
        <f t="shared" ca="1" si="0"/>
        <v>$A$100</v>
      </c>
      <c r="Z29" s="70"/>
    </row>
    <row r="30" spans="2:31">
      <c r="C30" s="258" t="str" cm="1">
        <f t="array" aca="1" ref="C30" ca="1">INDIRECT(_xlfn.CONCAT($AC$3,D30))</f>
        <v>NIKI Grondstof 6</v>
      </c>
      <c r="D30" s="4" t="s">
        <v>245</v>
      </c>
      <c r="E30" s="266" t="str" cm="1">
        <f t="array" aca="1" ref="E30" ca="1">_xlfn.SWITCH(INDIRECT(_xlfn.CONCAT($AC$3,F30)),"-","-",0,"-",INDIRECT(_xlfn.CONCAT($AC$3,F30)))</f>
        <v>-</v>
      </c>
      <c r="F30" s="4" t="s">
        <v>257</v>
      </c>
      <c r="G30" s="729" t="str" cm="1">
        <f t="array" aca="1" ref="G30" ca="1">_xlfn.SWITCH(INDIRECT(_xlfn.CONCAT($AC$2,H30)),"-","-",0,"-",INDIRECT(_xlfn.CONCAT($AC$2,H30)))</f>
        <v>-</v>
      </c>
      <c r="H30" s="4" t="s">
        <v>420</v>
      </c>
      <c r="I30" s="730" t="str" cm="1">
        <f t="array" aca="1" ref="I30" ca="1">_xlfn.SWITCH(INDIRECT(_xlfn.CONCAT($AC$2,J30)),"-","-",0,"-",INDIRECT(_xlfn.CONCAT($AC$2,J30)))</f>
        <v>-</v>
      </c>
      <c r="J30" s="4" t="s">
        <v>265</v>
      </c>
      <c r="K30" s="729" t="str" cm="1">
        <f t="array" aca="1" ref="K30" ca="1">_xlfn.SWITCH(INDIRECT(_xlfn.CONCAT($AC$2,L30)),"-","-",0,"-",INDIRECT(_xlfn.CONCAT($AC$2,L30)))</f>
        <v>-</v>
      </c>
      <c r="L30" s="4" t="s">
        <v>162</v>
      </c>
      <c r="M30" s="491" t="str" cm="1">
        <f t="array" aca="1" ref="M30" ca="1">_xlfn.SWITCH(INDIRECT(_xlfn.CONCAT($AC$3,N30)),"-","-",0,"-",INDIRECT(_xlfn.CONCAT($AC$3,N30)))</f>
        <v>-</v>
      </c>
      <c r="N30" s="98" t="s">
        <v>265</v>
      </c>
      <c r="O30" s="97" t="str" cm="1">
        <f t="array" aca="1" ref="O30" ca="1">_xlfn.SWITCH(INDIRECT(_xlfn.CONCAT($AC$3,P30)),"-","-",0,"-",INDIRECT(_xlfn.CONCAT($AC$3,P30)))</f>
        <v>-</v>
      </c>
      <c r="P30" s="85" t="s">
        <v>268</v>
      </c>
      <c r="Q30" s="901" t="s">
        <v>6</v>
      </c>
      <c r="R30" s="811" t="s">
        <v>6</v>
      </c>
      <c r="S30" s="488" t="str" cm="1">
        <f t="array" aca="1" ref="S30" ca="1">_xlfn.SWITCH(INDIRECT(_xlfn.CONCAT($AC$3,T30)),"-","-",0,"-",INDIRECT(_xlfn.CONCAT($AC$3,T30)))</f>
        <v>-</v>
      </c>
      <c r="T30" s="938" t="s">
        <v>262</v>
      </c>
      <c r="U30" s="939" t="str" cm="1">
        <f t="array" aca="1" ref="U30" ca="1">_xlfn.SWITCH(INDIRECT(_xlfn.CONCAT($AC$3,V30)),"-","-",0,"-",INDIRECT(_xlfn.CONCAT($AC$3,V30)))</f>
        <v>-</v>
      </c>
      <c r="V30" s="938" t="s">
        <v>259</v>
      </c>
      <c r="W30" s="488" t="str">
        <f t="shared" ca="1" si="1"/>
        <v>-</v>
      </c>
      <c r="X30" s="479" t="str">
        <f t="shared" ca="1" si="0"/>
        <v>$A$101</v>
      </c>
      <c r="Z30" s="70"/>
    </row>
    <row r="31" spans="2:31">
      <c r="C31" s="258" t="str" cm="1">
        <f t="array" aca="1" ref="C31" ca="1">INDIRECT(_xlfn.CONCAT($AC$3,D31))</f>
        <v>NIKI Grondstof 7</v>
      </c>
      <c r="D31" s="4" t="s">
        <v>250</v>
      </c>
      <c r="E31" s="266" t="str" cm="1">
        <f t="array" aca="1" ref="E31" ca="1">_xlfn.SWITCH(INDIRECT(_xlfn.CONCAT($AC$3,F31)),"-","-",0,"-",INDIRECT(_xlfn.CONCAT($AC$3,F31)))</f>
        <v>-</v>
      </c>
      <c r="F31" s="4" t="s">
        <v>260</v>
      </c>
      <c r="G31" s="729" t="str" cm="1">
        <f t="array" aca="1" ref="G31" ca="1">_xlfn.SWITCH(INDIRECT(_xlfn.CONCAT($AC$2,H31)),"-","-",0,"-",INDIRECT(_xlfn.CONCAT($AC$2,H31)))</f>
        <v>-</v>
      </c>
      <c r="H31" s="4" t="s">
        <v>421</v>
      </c>
      <c r="I31" s="730" t="str" cm="1">
        <f t="array" aca="1" ref="I31" ca="1">_xlfn.SWITCH(INDIRECT(_xlfn.CONCAT($AC$2,J31)),"-","-",0,"-",INDIRECT(_xlfn.CONCAT($AC$2,J31)))</f>
        <v>-</v>
      </c>
      <c r="J31" s="4" t="s">
        <v>266</v>
      </c>
      <c r="K31" s="729" t="str" cm="1">
        <f t="array" aca="1" ref="K31" ca="1">_xlfn.SWITCH(INDIRECT(_xlfn.CONCAT($AC$2,L31)),"-","-",0,"-",INDIRECT(_xlfn.CONCAT($AC$2,L31)))</f>
        <v>-</v>
      </c>
      <c r="L31" s="4" t="s">
        <v>163</v>
      </c>
      <c r="M31" s="491" t="str" cm="1">
        <f t="array" aca="1" ref="M31" ca="1">_xlfn.SWITCH(INDIRECT(_xlfn.CONCAT($AC$3,N31)),"-","-",0,"-",INDIRECT(_xlfn.CONCAT($AC$3,N31)))</f>
        <v>-</v>
      </c>
      <c r="N31" s="98" t="s">
        <v>266</v>
      </c>
      <c r="O31" s="97" t="str" cm="1">
        <f t="array" aca="1" ref="O31" ca="1">_xlfn.SWITCH(INDIRECT(_xlfn.CONCAT($AC$3,P31)),"-","-",0,"-",INDIRECT(_xlfn.CONCAT($AC$3,P31)))</f>
        <v>-</v>
      </c>
      <c r="P31" s="85" t="s">
        <v>329</v>
      </c>
      <c r="Q31" s="901" t="s">
        <v>6</v>
      </c>
      <c r="R31" s="811" t="s">
        <v>6</v>
      </c>
      <c r="S31" s="488" t="str" cm="1">
        <f t="array" aca="1" ref="S31" ca="1">_xlfn.SWITCH(INDIRECT(_xlfn.CONCAT($AC$3,T31)),"-","-",0,"-",INDIRECT(_xlfn.CONCAT($AC$3,T31)))</f>
        <v>-</v>
      </c>
      <c r="T31" s="938" t="s">
        <v>263</v>
      </c>
      <c r="U31" s="939" t="str" cm="1">
        <f t="array" aca="1" ref="U31" ca="1">_xlfn.SWITCH(INDIRECT(_xlfn.CONCAT($AC$3,V31)),"-","-",0,"-",INDIRECT(_xlfn.CONCAT($AC$3,V31)))</f>
        <v>-</v>
      </c>
      <c r="V31" s="938" t="s">
        <v>320</v>
      </c>
      <c r="W31" s="488" t="str">
        <f t="shared" ca="1" si="1"/>
        <v>-</v>
      </c>
      <c r="X31" s="479" t="str">
        <f t="shared" ca="1" si="0"/>
        <v>$A$102</v>
      </c>
      <c r="Z31" s="70"/>
    </row>
    <row r="32" spans="2:31">
      <c r="C32" s="258" t="str" cm="1">
        <f t="array" aca="1" ref="C32" ca="1">INDIRECT(_xlfn.CONCAT($AC$3,D32))</f>
        <v>NIKI Grondstof 8</v>
      </c>
      <c r="D32" s="4" t="s">
        <v>281</v>
      </c>
      <c r="E32" s="266" t="str" cm="1">
        <f t="array" aca="1" ref="E32" ca="1">_xlfn.SWITCH(INDIRECT(_xlfn.CONCAT($AC$3,F32)),"-","-",0,"-",INDIRECT(_xlfn.CONCAT($AC$3,F32)))</f>
        <v>-</v>
      </c>
      <c r="F32" s="4" t="s">
        <v>292</v>
      </c>
      <c r="G32" s="729" t="str" cm="1">
        <f t="array" aca="1" ref="G32" ca="1">_xlfn.SWITCH(INDIRECT(_xlfn.CONCAT($AC$2,H32)),"-","-",0,"-",INDIRECT(_xlfn.CONCAT($AC$2,H32)))</f>
        <v>-</v>
      </c>
      <c r="H32" s="4" t="s">
        <v>422</v>
      </c>
      <c r="I32" s="730" t="str" cm="1">
        <f t="array" aca="1" ref="I32" ca="1">_xlfn.SWITCH(INDIRECT(_xlfn.CONCAT($AC$2,J32)),"-","-",0,"-",INDIRECT(_xlfn.CONCAT($AC$2,J32)))</f>
        <v>-</v>
      </c>
      <c r="J32" s="4" t="s">
        <v>312</v>
      </c>
      <c r="K32" s="729" t="str" cm="1">
        <f t="array" aca="1" ref="K32" ca="1">_xlfn.SWITCH(INDIRECT(_xlfn.CONCAT($AC$2,L32)),"-","-",0,"-",INDIRECT(_xlfn.CONCAT($AC$2,L32)))</f>
        <v>-</v>
      </c>
      <c r="L32" s="4" t="s">
        <v>164</v>
      </c>
      <c r="M32" s="491" t="str" cm="1">
        <f t="array" aca="1" ref="M32" ca="1">_xlfn.SWITCH(INDIRECT(_xlfn.CONCAT($AC$3,N32)),"-","-",0,"-",INDIRECT(_xlfn.CONCAT($AC$3,N32)))</f>
        <v>-</v>
      </c>
      <c r="N32" s="98" t="s">
        <v>312</v>
      </c>
      <c r="O32" s="97" t="str" cm="1">
        <f t="array" aca="1" ref="O32" ca="1">_xlfn.SWITCH(INDIRECT(_xlfn.CONCAT($AC$3,P32)),"-","-",0,"-",INDIRECT(_xlfn.CONCAT($AC$3,P32)))</f>
        <v>-</v>
      </c>
      <c r="P32" s="85" t="s">
        <v>330</v>
      </c>
      <c r="Q32" s="901" t="s">
        <v>6</v>
      </c>
      <c r="R32" s="811" t="s">
        <v>6</v>
      </c>
      <c r="S32" s="488" t="str" cm="1">
        <f t="array" aca="1" ref="S32" ca="1">_xlfn.SWITCH(INDIRECT(_xlfn.CONCAT($AC$3,T32)),"-","-",0,"-",INDIRECT(_xlfn.CONCAT($AC$3,T32)))</f>
        <v>-</v>
      </c>
      <c r="T32" s="938" t="s">
        <v>304</v>
      </c>
      <c r="U32" s="939" t="str" cm="1">
        <f t="array" aca="1" ref="U32" ca="1">_xlfn.SWITCH(INDIRECT(_xlfn.CONCAT($AC$3,V32)),"-","-",0,"-",INDIRECT(_xlfn.CONCAT($AC$3,V32)))</f>
        <v>-</v>
      </c>
      <c r="V32" s="938" t="s">
        <v>321</v>
      </c>
      <c r="W32" s="488" t="str">
        <f t="shared" ca="1" si="1"/>
        <v>-</v>
      </c>
      <c r="X32" s="479" t="str">
        <f t="shared" ca="1" si="0"/>
        <v>$A$103</v>
      </c>
      <c r="Z32" s="70"/>
    </row>
    <row r="33" spans="3:26">
      <c r="C33" s="258" t="str" cm="1">
        <f t="array" aca="1" ref="C33" ca="1">INDIRECT(_xlfn.CONCAT($AC$3,D33))</f>
        <v>NIKI Grondstof 9</v>
      </c>
      <c r="D33" s="4" t="s">
        <v>282</v>
      </c>
      <c r="E33" s="266" t="str" cm="1">
        <f t="array" aca="1" ref="E33" ca="1">_xlfn.SWITCH(INDIRECT(_xlfn.CONCAT($AC$3,F33)),"-","-",0,"-",INDIRECT(_xlfn.CONCAT($AC$3,F33)))</f>
        <v>-</v>
      </c>
      <c r="F33" s="4" t="s">
        <v>293</v>
      </c>
      <c r="G33" s="729" t="str" cm="1">
        <f t="array" aca="1" ref="G33" ca="1">_xlfn.SWITCH(INDIRECT(_xlfn.CONCAT($AC$2,H33)),"-","-",0,"-",INDIRECT(_xlfn.CONCAT($AC$2,H33)))</f>
        <v>-</v>
      </c>
      <c r="H33" s="4" t="s">
        <v>423</v>
      </c>
      <c r="I33" s="730" t="str" cm="1">
        <f t="array" aca="1" ref="I33" ca="1">_xlfn.SWITCH(INDIRECT(_xlfn.CONCAT($AC$2,J33)),"-","-",0,"-",INDIRECT(_xlfn.CONCAT($AC$2,J33)))</f>
        <v>-</v>
      </c>
      <c r="J33" s="4" t="s">
        <v>313</v>
      </c>
      <c r="K33" s="729" t="str" cm="1">
        <f t="array" aca="1" ref="K33" ca="1">_xlfn.SWITCH(INDIRECT(_xlfn.CONCAT($AC$2,L33)),"-","-",0,"-",INDIRECT(_xlfn.CONCAT($AC$2,L33)))</f>
        <v>-</v>
      </c>
      <c r="L33" s="4" t="s">
        <v>165</v>
      </c>
      <c r="M33" s="491" t="str" cm="1">
        <f t="array" aca="1" ref="M33" ca="1">_xlfn.SWITCH(INDIRECT(_xlfn.CONCAT($AC$3,N33)),"-","-",0,"-",INDIRECT(_xlfn.CONCAT($AC$3,N33)))</f>
        <v>-</v>
      </c>
      <c r="N33" s="98" t="s">
        <v>313</v>
      </c>
      <c r="O33" s="97" t="str" cm="1">
        <f t="array" aca="1" ref="O33" ca="1">_xlfn.SWITCH(INDIRECT(_xlfn.CONCAT($AC$3,P33)),"-","-",0,"-",INDIRECT(_xlfn.CONCAT($AC$3,P33)))</f>
        <v>-</v>
      </c>
      <c r="P33" s="85" t="s">
        <v>331</v>
      </c>
      <c r="Q33" s="901" t="s">
        <v>6</v>
      </c>
      <c r="R33" s="811" t="s">
        <v>6</v>
      </c>
      <c r="S33" s="488" t="str" cm="1">
        <f t="array" aca="1" ref="S33" ca="1">_xlfn.SWITCH(INDIRECT(_xlfn.CONCAT($AC$3,T33)),"-","-",0,"-",INDIRECT(_xlfn.CONCAT($AC$3,T33)))</f>
        <v>-</v>
      </c>
      <c r="T33" s="938" t="s">
        <v>305</v>
      </c>
      <c r="U33" s="939" t="str" cm="1">
        <f t="array" aca="1" ref="U33" ca="1">_xlfn.SWITCH(INDIRECT(_xlfn.CONCAT($AC$3,V33)),"-","-",0,"-",INDIRECT(_xlfn.CONCAT($AC$3,V33)))</f>
        <v>-</v>
      </c>
      <c r="V33" s="938" t="s">
        <v>322</v>
      </c>
      <c r="W33" s="488" t="str">
        <f t="shared" ca="1" si="1"/>
        <v>-</v>
      </c>
      <c r="X33" s="479" t="str">
        <f t="shared" ca="1" si="0"/>
        <v>$A$104</v>
      </c>
      <c r="Z33" s="70"/>
    </row>
    <row r="34" spans="3:26">
      <c r="C34" s="258" t="str" cm="1">
        <f t="array" aca="1" ref="C34" ca="1">INDIRECT(_xlfn.CONCAT($AC$3,D34))</f>
        <v>NIKI Grondstof 10</v>
      </c>
      <c r="D34" s="4" t="s">
        <v>283</v>
      </c>
      <c r="E34" s="266" t="str" cm="1">
        <f t="array" aca="1" ref="E34" ca="1">_xlfn.SWITCH(INDIRECT(_xlfn.CONCAT($AC$3,F34)),"-","-",0,"-",INDIRECT(_xlfn.CONCAT($AC$3,F34)))</f>
        <v>-</v>
      </c>
      <c r="F34" s="4" t="s">
        <v>294</v>
      </c>
      <c r="G34" s="729" t="str" cm="1">
        <f t="array" aca="1" ref="G34" ca="1">_xlfn.SWITCH(INDIRECT(_xlfn.CONCAT($AC$2,H34)),"-","-",0,"-",INDIRECT(_xlfn.CONCAT($AC$2,H34)))</f>
        <v>-</v>
      </c>
      <c r="H34" s="4" t="s">
        <v>424</v>
      </c>
      <c r="I34" s="730" t="str" cm="1">
        <f t="array" aca="1" ref="I34" ca="1">_xlfn.SWITCH(INDIRECT(_xlfn.CONCAT($AC$2,J34)),"-","-",0,"-",INDIRECT(_xlfn.CONCAT($AC$2,J34)))</f>
        <v>-</v>
      </c>
      <c r="J34" s="4" t="s">
        <v>314</v>
      </c>
      <c r="K34" s="729" t="str" cm="1">
        <f t="array" aca="1" ref="K34" ca="1">_xlfn.SWITCH(INDIRECT(_xlfn.CONCAT($AC$2,L34)),"-","-",0,"-",INDIRECT(_xlfn.CONCAT($AC$2,L34)))</f>
        <v>-</v>
      </c>
      <c r="L34" s="4" t="s">
        <v>430</v>
      </c>
      <c r="M34" s="491" t="str" cm="1">
        <f t="array" aca="1" ref="M34" ca="1">_xlfn.SWITCH(INDIRECT(_xlfn.CONCAT($AC$3,N34)),"-","-",0,"-",INDIRECT(_xlfn.CONCAT($AC$3,N34)))</f>
        <v>-</v>
      </c>
      <c r="N34" s="98" t="s">
        <v>314</v>
      </c>
      <c r="O34" s="97" t="str" cm="1">
        <f t="array" aca="1" ref="O34" ca="1">_xlfn.SWITCH(INDIRECT(_xlfn.CONCAT($AC$3,P34)),"-","-",0,"-",INDIRECT(_xlfn.CONCAT($AC$3,P34)))</f>
        <v>-</v>
      </c>
      <c r="P34" s="85" t="s">
        <v>332</v>
      </c>
      <c r="Q34" s="901" t="s">
        <v>6</v>
      </c>
      <c r="R34" s="811" t="s">
        <v>6</v>
      </c>
      <c r="S34" s="488" t="str" cm="1">
        <f t="array" aca="1" ref="S34" ca="1">_xlfn.SWITCH(INDIRECT(_xlfn.CONCAT($AC$3,T34)),"-","-",0,"-",INDIRECT(_xlfn.CONCAT($AC$3,T34)))</f>
        <v>-</v>
      </c>
      <c r="T34" s="938" t="s">
        <v>306</v>
      </c>
      <c r="U34" s="939" t="str" cm="1">
        <f t="array" aca="1" ref="U34" ca="1">_xlfn.SWITCH(INDIRECT(_xlfn.CONCAT($AC$3,V34)),"-","-",0,"-",INDIRECT(_xlfn.CONCAT($AC$3,V34)))</f>
        <v>-</v>
      </c>
      <c r="V34" s="938" t="s">
        <v>323</v>
      </c>
      <c r="W34" s="488" t="str">
        <f t="shared" ca="1" si="1"/>
        <v>-</v>
      </c>
      <c r="X34" s="479" t="str">
        <f t="shared" ca="1" si="0"/>
        <v>$A$105</v>
      </c>
      <c r="Z34" s="70"/>
    </row>
    <row r="35" spans="3:26">
      <c r="C35" s="256" t="str" cm="1">
        <f t="array" aca="1" ref="C35" ca="1">INDIRECT(_xlfn.CONCAT($AC$3,D35))</f>
        <v>NIKI Energie 1</v>
      </c>
      <c r="D35" s="87" t="s">
        <v>284</v>
      </c>
      <c r="E35" s="265" t="str" cm="1">
        <f t="array" aca="1" ref="E35" ca="1">_xlfn.SWITCH(INDIRECT(_xlfn.CONCAT($AC$3,F35)),"-","-",0,"-",INDIRECT(_xlfn.CONCAT($AC$3,F35)))</f>
        <v>-</v>
      </c>
      <c r="F35" s="87" t="s">
        <v>295</v>
      </c>
      <c r="G35" s="470" t="str" cm="1">
        <f t="array" aca="1" ref="G35" ca="1">_xlfn.SWITCH(INDIRECT(_xlfn.CONCAT($AC$2,H35)),"-","-",0,"-",INDIRECT(_xlfn.CONCAT($AC$2,H35)))</f>
        <v>-</v>
      </c>
      <c r="H35" s="87" t="s">
        <v>425</v>
      </c>
      <c r="I35" s="298" t="str" cm="1">
        <f t="array" aca="1" ref="I35" ca="1">_xlfn.SWITCH(INDIRECT(_xlfn.CONCAT($AC$2,J35)),"-","-",0,"-",INDIRECT(_xlfn.CONCAT($AC$2,J35)))</f>
        <v>-</v>
      </c>
      <c r="J35" s="87" t="s">
        <v>315</v>
      </c>
      <c r="K35" s="470" t="str" cm="1">
        <f t="array" aca="1" ref="K35" ca="1">INDIRECT(_xlfn.CONCAT($AC$2,L35))</f>
        <v>Nee</v>
      </c>
      <c r="L35" s="87" t="s">
        <v>431</v>
      </c>
      <c r="M35" s="490" t="str" cm="1">
        <f t="array" aca="1" ref="M35" ca="1">_xlfn.SWITCH(INDIRECT(_xlfn.CONCAT($AC$3,N35)),"-","-",0,"-",INDIRECT(_xlfn.CONCAT($AC$3,N35)))</f>
        <v>-</v>
      </c>
      <c r="N35" s="503" t="s">
        <v>315</v>
      </c>
      <c r="O35" s="472" t="str" cm="1">
        <f t="array" aca="1" ref="O35" ca="1">_xlfn.SWITCH(INDIRECT(_xlfn.CONCAT($AC$3,P35)),"-","-",0,"-",INDIRECT(_xlfn.CONCAT($AC$3,P35)))</f>
        <v>-</v>
      </c>
      <c r="P35" s="502" t="s">
        <v>333</v>
      </c>
      <c r="Q35" s="900" t="s">
        <v>6</v>
      </c>
      <c r="R35" s="808" t="s">
        <v>6</v>
      </c>
      <c r="S35" s="937" t="str" cm="1">
        <f t="array" aca="1" ref="S35" ca="1">_xlfn.SWITCH(INDIRECT(_xlfn.CONCAT($AC$3,T35)),"-","-",0,"-",INDIRECT(_xlfn.CONCAT($AC$3,T35)))</f>
        <v>-</v>
      </c>
      <c r="T35" s="936" t="s">
        <v>307</v>
      </c>
      <c r="U35" s="940" t="str" cm="1">
        <f t="array" aca="1" ref="U35" ca="1">_xlfn.SWITCH(INDIRECT(_xlfn.CONCAT($AC$3,V35)),"-","-",0,"-",INDIRECT(_xlfn.CONCAT($AC$3,V35)))</f>
        <v>-</v>
      </c>
      <c r="V35" s="936" t="s">
        <v>324</v>
      </c>
      <c r="W35" s="937" t="str">
        <f t="shared" ca="1" si="1"/>
        <v>-</v>
      </c>
      <c r="X35" s="475" t="str">
        <f t="shared" ca="1" si="0"/>
        <v>$A$106</v>
      </c>
      <c r="Z35" s="71"/>
    </row>
    <row r="36" spans="3:26">
      <c r="C36" s="258" t="str" cm="1">
        <f t="array" aca="1" ref="C36" ca="1">INDIRECT(_xlfn.CONCAT($AC$3,D36))</f>
        <v>NIKI Energie 2</v>
      </c>
      <c r="D36" s="4" t="s">
        <v>285</v>
      </c>
      <c r="E36" s="266" t="str" cm="1">
        <f t="array" aca="1" ref="E36" ca="1">_xlfn.SWITCH(INDIRECT(_xlfn.CONCAT($AC$3,F36)),"-","-",0,"-",INDIRECT(_xlfn.CONCAT($AC$3,F36)))</f>
        <v>-</v>
      </c>
      <c r="F36" s="4" t="s">
        <v>296</v>
      </c>
      <c r="G36" s="84" t="str" cm="1">
        <f t="array" aca="1" ref="G36" ca="1">_xlfn.SWITCH(INDIRECT(_xlfn.CONCAT($AC$2,H36)),"-","-",0,"-",INDIRECT(_xlfn.CONCAT($AC$2,H36)))</f>
        <v>-</v>
      </c>
      <c r="H36" s="4" t="s">
        <v>426</v>
      </c>
      <c r="I36" s="486" t="str" cm="1">
        <f t="array" aca="1" ref="I36" ca="1">_xlfn.SWITCH(INDIRECT(_xlfn.CONCAT($AC$2,J36)),"-","-",0,"-",INDIRECT(_xlfn.CONCAT($AC$2,J36)))</f>
        <v>-</v>
      </c>
      <c r="J36" s="4" t="s">
        <v>316</v>
      </c>
      <c r="K36" s="84" t="str" cm="1">
        <f t="array" aca="1" ref="K36" ca="1">INDIRECT(_xlfn.CONCAT($AC$2,L36))</f>
        <v>Nee</v>
      </c>
      <c r="L36" s="4" t="s">
        <v>432</v>
      </c>
      <c r="M36" s="491" t="str" cm="1">
        <f t="array" aca="1" ref="M36" ca="1">_xlfn.SWITCH(INDIRECT(_xlfn.CONCAT($AC$3,N36)),"-","-",0,"-",INDIRECT(_xlfn.CONCAT($AC$3,N36)))</f>
        <v>-</v>
      </c>
      <c r="N36" s="98" t="s">
        <v>316</v>
      </c>
      <c r="O36" s="97" t="str" cm="1">
        <f t="array" aca="1" ref="O36" ca="1">_xlfn.SWITCH(INDIRECT(_xlfn.CONCAT($AC$3,P36)),"-","-",0,"-",INDIRECT(_xlfn.CONCAT($AC$3,P36)))</f>
        <v>-</v>
      </c>
      <c r="P36" s="85" t="s">
        <v>334</v>
      </c>
      <c r="Q36" s="901" t="s">
        <v>6</v>
      </c>
      <c r="R36" s="811" t="s">
        <v>6</v>
      </c>
      <c r="S36" s="488" t="str" cm="1">
        <f t="array" aca="1" ref="S36" ca="1">_xlfn.SWITCH(INDIRECT(_xlfn.CONCAT($AC$3,T36)),"-","-",0,"-",INDIRECT(_xlfn.CONCAT($AC$3,T36)))</f>
        <v>-</v>
      </c>
      <c r="T36" s="938" t="s">
        <v>308</v>
      </c>
      <c r="U36" s="939" t="str" cm="1">
        <f t="array" aca="1" ref="U36" ca="1">_xlfn.SWITCH(INDIRECT(_xlfn.CONCAT($AC$3,V36)),"-","-",0,"-",INDIRECT(_xlfn.CONCAT($AC$3,V36)))</f>
        <v>-</v>
      </c>
      <c r="V36" s="938" t="s">
        <v>325</v>
      </c>
      <c r="W36" s="488" t="str">
        <f t="shared" ca="1" si="1"/>
        <v>-</v>
      </c>
      <c r="X36" s="479" t="str">
        <f t="shared" ca="1" si="0"/>
        <v>$A$107</v>
      </c>
      <c r="Z36" s="70"/>
    </row>
    <row r="37" spans="3:26">
      <c r="C37" s="258" t="str" cm="1">
        <f t="array" aca="1" ref="C37" ca="1">INDIRECT(_xlfn.CONCAT($AC$3,D37))</f>
        <v>NIKI Energie 3</v>
      </c>
      <c r="D37" s="4" t="s">
        <v>297</v>
      </c>
      <c r="E37" s="266" t="str" cm="1">
        <f t="array" aca="1" ref="E37" ca="1">_xlfn.SWITCH(INDIRECT(_xlfn.CONCAT($AC$3,F37)),"-","-",0,"-",INDIRECT(_xlfn.CONCAT($AC$3,F37)))</f>
        <v>-</v>
      </c>
      <c r="F37" s="4" t="s">
        <v>301</v>
      </c>
      <c r="G37" s="84" t="str" cm="1">
        <f t="array" aca="1" ref="G37" ca="1">_xlfn.SWITCH(INDIRECT(_xlfn.CONCAT($AC$2,H37)),"-","-",0,"-",INDIRECT(_xlfn.CONCAT($AC$2,H37)))</f>
        <v>-</v>
      </c>
      <c r="H37" s="4" t="s">
        <v>427</v>
      </c>
      <c r="I37" s="486" t="str" cm="1">
        <f t="array" aca="1" ref="I37" ca="1">_xlfn.SWITCH(INDIRECT(_xlfn.CONCAT($AC$2,J37)),"-","-",0,"-",INDIRECT(_xlfn.CONCAT($AC$2,J37)))</f>
        <v>-</v>
      </c>
      <c r="J37" s="4" t="s">
        <v>317</v>
      </c>
      <c r="K37" s="84" t="str" cm="1">
        <f t="array" aca="1" ref="K37" ca="1">INDIRECT(_xlfn.CONCAT($AC$2,L37))</f>
        <v>Nee</v>
      </c>
      <c r="L37" s="4" t="s">
        <v>433</v>
      </c>
      <c r="M37" s="491" t="str" cm="1">
        <f t="array" aca="1" ref="M37" ca="1">_xlfn.SWITCH(INDIRECT(_xlfn.CONCAT($AC$3,N37)),"-","-",0,"-",INDIRECT(_xlfn.CONCAT($AC$3,N37)))</f>
        <v>-</v>
      </c>
      <c r="N37" s="98" t="s">
        <v>317</v>
      </c>
      <c r="O37" s="97" t="str" cm="1">
        <f t="array" aca="1" ref="O37" ca="1">_xlfn.SWITCH(INDIRECT(_xlfn.CONCAT($AC$3,P37)),"-","-",0,"-",INDIRECT(_xlfn.CONCAT($AC$3,P37)))</f>
        <v>-</v>
      </c>
      <c r="P37" s="85" t="s">
        <v>335</v>
      </c>
      <c r="Q37" s="901" t="s">
        <v>6</v>
      </c>
      <c r="R37" s="811" t="s">
        <v>6</v>
      </c>
      <c r="S37" s="488" t="str" cm="1">
        <f t="array" aca="1" ref="S37" ca="1">_xlfn.SWITCH(INDIRECT(_xlfn.CONCAT($AC$3,T37)),"-","-",0,"-",INDIRECT(_xlfn.CONCAT($AC$3,T37)))</f>
        <v>-</v>
      </c>
      <c r="T37" s="938" t="s">
        <v>309</v>
      </c>
      <c r="U37" s="939" t="str" cm="1">
        <f t="array" aca="1" ref="U37" ca="1">_xlfn.SWITCH(INDIRECT(_xlfn.CONCAT($AC$3,V37)),"-","-",0,"-",INDIRECT(_xlfn.CONCAT($AC$3,V37)))</f>
        <v>-</v>
      </c>
      <c r="V37" s="938" t="s">
        <v>326</v>
      </c>
      <c r="W37" s="488" t="str">
        <f t="shared" ca="1" si="1"/>
        <v>-</v>
      </c>
      <c r="X37" s="479" t="str">
        <f t="shared" ca="1" si="0"/>
        <v>$A$108</v>
      </c>
      <c r="Z37" s="70"/>
    </row>
    <row r="38" spans="3:26">
      <c r="C38" s="258" t="str" cm="1">
        <f t="array" aca="1" ref="C38" ca="1">INDIRECT(_xlfn.CONCAT($AC$3,D38))</f>
        <v>NIKI Energie 4</v>
      </c>
      <c r="D38" s="4" t="s">
        <v>299</v>
      </c>
      <c r="E38" s="266" t="str" cm="1">
        <f t="array" aca="1" ref="E38" ca="1">_xlfn.SWITCH(INDIRECT(_xlfn.CONCAT($AC$3,F38)),"-","-",0,"-",INDIRECT(_xlfn.CONCAT($AC$3,F38)))</f>
        <v>-</v>
      </c>
      <c r="F38" s="4" t="s">
        <v>302</v>
      </c>
      <c r="G38" s="84" t="str" cm="1">
        <f t="array" aca="1" ref="G38" ca="1">_xlfn.SWITCH(INDIRECT(_xlfn.CONCAT($AC$2,H38)),"-","-",0,"-",INDIRECT(_xlfn.CONCAT($AC$2,H38)))</f>
        <v>-</v>
      </c>
      <c r="H38" s="4" t="s">
        <v>428</v>
      </c>
      <c r="I38" s="486" t="str" cm="1">
        <f t="array" aca="1" ref="I38" ca="1">_xlfn.SWITCH(INDIRECT(_xlfn.CONCAT($AC$2,J38)),"-","-",0,"-",INDIRECT(_xlfn.CONCAT($AC$2,J38)))</f>
        <v>-</v>
      </c>
      <c r="J38" s="4" t="s">
        <v>318</v>
      </c>
      <c r="K38" s="84" t="str" cm="1">
        <f t="array" aca="1" ref="K38" ca="1">INDIRECT(_xlfn.CONCAT($AC$2,L38))</f>
        <v>Nee</v>
      </c>
      <c r="L38" s="4" t="s">
        <v>434</v>
      </c>
      <c r="M38" s="491" t="str" cm="1">
        <f t="array" aca="1" ref="M38" ca="1">_xlfn.SWITCH(INDIRECT(_xlfn.CONCAT($AC$3,N38)),"-","-",0,"-",INDIRECT(_xlfn.CONCAT($AC$3,N38)))</f>
        <v>-</v>
      </c>
      <c r="N38" s="98" t="s">
        <v>318</v>
      </c>
      <c r="O38" s="97" t="str" cm="1">
        <f t="array" aca="1" ref="O38" ca="1">_xlfn.SWITCH(INDIRECT(_xlfn.CONCAT($AC$3,P38)),"-","-",0,"-",INDIRECT(_xlfn.CONCAT($AC$3,P38)))</f>
        <v>-</v>
      </c>
      <c r="P38" s="85" t="s">
        <v>336</v>
      </c>
      <c r="Q38" s="901" t="s">
        <v>6</v>
      </c>
      <c r="R38" s="811" t="s">
        <v>6</v>
      </c>
      <c r="S38" s="488" t="str" cm="1">
        <f t="array" aca="1" ref="S38" ca="1">_xlfn.SWITCH(INDIRECT(_xlfn.CONCAT($AC$3,T38)),"-","-",0,"-",INDIRECT(_xlfn.CONCAT($AC$3,T38)))</f>
        <v>-</v>
      </c>
      <c r="T38" s="938" t="s">
        <v>310</v>
      </c>
      <c r="U38" s="939" t="str" cm="1">
        <f t="array" aca="1" ref="U38" ca="1">_xlfn.SWITCH(INDIRECT(_xlfn.CONCAT($AC$3,V38)),"-","-",0,"-",INDIRECT(_xlfn.CONCAT($AC$3,V38)))</f>
        <v>-</v>
      </c>
      <c r="V38" s="938" t="s">
        <v>327</v>
      </c>
      <c r="W38" s="488" t="str">
        <f t="shared" ca="1" si="1"/>
        <v>-</v>
      </c>
      <c r="X38" s="479" t="str">
        <f t="shared" ca="1" si="0"/>
        <v>$A$109</v>
      </c>
      <c r="Z38" s="70"/>
    </row>
    <row r="39" spans="3:26">
      <c r="C39" s="259" t="str" cm="1">
        <f t="array" aca="1" ref="C39" ca="1">INDIRECT(_xlfn.CONCAT($AC$3,D39))</f>
        <v>NIKI Energie 5</v>
      </c>
      <c r="D39" s="66" t="s">
        <v>300</v>
      </c>
      <c r="E39" s="47" t="str" cm="1">
        <f t="array" aca="1" ref="E39" ca="1">_xlfn.SWITCH(INDIRECT(_xlfn.CONCAT($AC$3,F39)),"-","-",0,"-",INDIRECT(_xlfn.CONCAT($AC$3,F39)))</f>
        <v>-</v>
      </c>
      <c r="F39" s="66" t="s">
        <v>303</v>
      </c>
      <c r="G39" s="480" t="str" cm="1">
        <f t="array" aca="1" ref="G39" ca="1">_xlfn.SWITCH(INDIRECT(_xlfn.CONCAT($AC$2,H39)),"-","-",0,"-",INDIRECT(_xlfn.CONCAT($AC$2,H39)))</f>
        <v>-</v>
      </c>
      <c r="H39" s="66" t="s">
        <v>429</v>
      </c>
      <c r="I39" s="487" t="str" cm="1">
        <f t="array" aca="1" ref="I39" ca="1">_xlfn.SWITCH(INDIRECT(_xlfn.CONCAT($AC$2,J39)),"-","-",0,"-",INDIRECT(_xlfn.CONCAT($AC$2,J39)))</f>
        <v>-</v>
      </c>
      <c r="J39" s="66" t="s">
        <v>319</v>
      </c>
      <c r="K39" s="480" t="str" cm="1">
        <f t="array" aca="1" ref="K39" ca="1">INDIRECT(_xlfn.CONCAT($AC$2,L39))</f>
        <v>Nee</v>
      </c>
      <c r="L39" s="66" t="s">
        <v>435</v>
      </c>
      <c r="M39" s="492" t="str" cm="1">
        <f t="array" aca="1" ref="M39" ca="1">_xlfn.SWITCH(INDIRECT(_xlfn.CONCAT($AC$3,N39)),"-","-",0,"-",INDIRECT(_xlfn.CONCAT($AC$3,N39)))</f>
        <v>-</v>
      </c>
      <c r="N39" s="505" t="s">
        <v>319</v>
      </c>
      <c r="O39" s="482" t="str" cm="1">
        <f t="array" aca="1" ref="O39" ca="1">_xlfn.SWITCH(INDIRECT(_xlfn.CONCAT($AC$3,P39)),"-","-",0,"-",INDIRECT(_xlfn.CONCAT($AC$3,P39)))</f>
        <v>-</v>
      </c>
      <c r="P39" s="504" t="s">
        <v>337</v>
      </c>
      <c r="Q39" s="902" t="s">
        <v>6</v>
      </c>
      <c r="R39" s="814" t="s">
        <v>6</v>
      </c>
      <c r="S39" s="489" t="str" cm="1">
        <f t="array" aca="1" ref="S39" ca="1">_xlfn.SWITCH(INDIRECT(_xlfn.CONCAT($AC$3,T39)),"-","-",0,"-",INDIRECT(_xlfn.CONCAT($AC$3,T39)))</f>
        <v>-</v>
      </c>
      <c r="T39" s="941" t="s">
        <v>311</v>
      </c>
      <c r="U39" s="942" t="str" cm="1">
        <f t="array" aca="1" ref="U39" ca="1">_xlfn.SWITCH(INDIRECT(_xlfn.CONCAT($AC$3,V39)),"-","-",0,"-",INDIRECT(_xlfn.CONCAT($AC$3,V39)))</f>
        <v>-</v>
      </c>
      <c r="V39" s="941" t="s">
        <v>328</v>
      </c>
      <c r="W39" s="489" t="str">
        <f t="shared" ca="1" si="1"/>
        <v>-</v>
      </c>
      <c r="X39" s="485" t="str">
        <f t="shared" ca="1" si="0"/>
        <v>$A$110</v>
      </c>
      <c r="Z39" s="70"/>
    </row>
    <row r="40" spans="3:26" s="137" customFormat="1">
      <c r="M40" s="291"/>
      <c r="N40" s="291"/>
      <c r="O40" s="291"/>
      <c r="P40" s="291"/>
      <c r="W40" s="291"/>
    </row>
    <row r="41" spans="3:26" ht="21">
      <c r="C41" s="167" t="s">
        <v>338</v>
      </c>
      <c r="D41" s="508"/>
      <c r="E41" s="509"/>
      <c r="F41" s="510"/>
      <c r="G41" s="314"/>
      <c r="H41" s="313"/>
      <c r="I41" s="314"/>
      <c r="J41" s="313"/>
      <c r="K41" s="314"/>
      <c r="L41" s="313"/>
      <c r="M41" s="348"/>
      <c r="N41" s="252"/>
      <c r="O41" s="348"/>
      <c r="P41" s="252"/>
      <c r="Q41" s="348"/>
      <c r="R41" s="348"/>
      <c r="S41" s="499">
        <f ca="1">SUM(S25:S39)</f>
        <v>0</v>
      </c>
      <c r="T41" s="460"/>
      <c r="U41" s="499">
        <f ca="1">SUM(U25:U39)</f>
        <v>0</v>
      </c>
      <c r="V41" s="460"/>
      <c r="W41" s="499">
        <f ca="1">SUM(W25:W39)</f>
        <v>0</v>
      </c>
      <c r="X41" s="352"/>
    </row>
    <row r="42" spans="3:26" s="137" customFormat="1">
      <c r="C42" s="284"/>
      <c r="D42" s="284"/>
      <c r="E42" s="284"/>
      <c r="F42" s="284"/>
      <c r="S42" s="293"/>
      <c r="T42" s="293"/>
      <c r="U42" s="293"/>
      <c r="V42" s="293"/>
      <c r="X42" s="417"/>
    </row>
    <row r="43" spans="3:26" ht="24.75" customHeight="1">
      <c r="C43" s="423" t="s">
        <v>255</v>
      </c>
      <c r="D43" s="500"/>
      <c r="E43" s="213"/>
      <c r="F43" s="501"/>
      <c r="G43" s="424"/>
      <c r="H43" s="425"/>
      <c r="I43" s="213"/>
      <c r="J43" s="466"/>
      <c r="K43" s="424"/>
      <c r="L43" s="425"/>
      <c r="M43" s="424"/>
      <c r="N43" s="425"/>
      <c r="O43" s="424"/>
      <c r="P43" s="425"/>
      <c r="Q43" s="424"/>
      <c r="R43" s="424"/>
      <c r="S43" s="424"/>
      <c r="T43" s="425"/>
      <c r="U43" s="424"/>
      <c r="V43" s="425"/>
      <c r="W43" s="424"/>
      <c r="X43" s="427"/>
    </row>
    <row r="44" spans="3:26" s="133" customFormat="1" ht="22.5" customHeight="1">
      <c r="C44" s="758" t="s">
        <v>1126</v>
      </c>
      <c r="D44" s="753"/>
      <c r="E44" s="753"/>
      <c r="F44" s="753"/>
      <c r="G44" s="753"/>
      <c r="H44" s="753"/>
      <c r="I44" s="753"/>
      <c r="J44" s="753"/>
      <c r="K44" s="753"/>
      <c r="L44" s="753"/>
      <c r="M44" s="753"/>
      <c r="N44" s="753"/>
      <c r="O44" s="753"/>
      <c r="P44" s="753"/>
      <c r="Q44" s="753"/>
      <c r="R44" s="753"/>
      <c r="S44" s="753"/>
      <c r="T44" s="753"/>
      <c r="U44" s="753"/>
      <c r="V44" s="753"/>
      <c r="W44" s="753"/>
      <c r="X44" s="754"/>
    </row>
    <row r="45" spans="3:26" s="133" customFormat="1" ht="22.5" customHeight="1">
      <c r="C45" s="691" t="s">
        <v>1146</v>
      </c>
      <c r="D45" s="693"/>
      <c r="E45" s="693"/>
      <c r="F45" s="693"/>
      <c r="G45" s="693"/>
      <c r="H45" s="693"/>
      <c r="I45" s="693"/>
      <c r="J45" s="693"/>
      <c r="K45" s="693"/>
      <c r="L45" s="693"/>
      <c r="M45" s="693"/>
      <c r="N45" s="693"/>
      <c r="O45" s="693"/>
      <c r="P45" s="693"/>
      <c r="Q45" s="693"/>
      <c r="R45" s="693"/>
      <c r="S45" s="693"/>
      <c r="T45" s="693"/>
      <c r="U45" s="693"/>
      <c r="V45" s="693"/>
      <c r="W45" s="693"/>
      <c r="X45" s="694"/>
    </row>
    <row r="46" spans="3:26" s="133" customFormat="1" ht="22.5" customHeight="1">
      <c r="C46" s="691" t="s">
        <v>1145</v>
      </c>
      <c r="D46" s="693"/>
      <c r="E46" s="693"/>
      <c r="F46" s="693"/>
      <c r="G46" s="693"/>
      <c r="H46" s="693"/>
      <c r="I46" s="693"/>
      <c r="J46" s="693"/>
      <c r="K46" s="693"/>
      <c r="L46" s="693"/>
      <c r="M46" s="693"/>
      <c r="N46" s="693"/>
      <c r="O46" s="693"/>
      <c r="P46" s="693"/>
      <c r="Q46" s="693"/>
      <c r="R46" s="693"/>
      <c r="S46" s="693"/>
      <c r="T46" s="693"/>
      <c r="U46" s="693"/>
      <c r="V46" s="693"/>
      <c r="W46" s="693"/>
      <c r="X46" s="694"/>
    </row>
    <row r="47" spans="3:26" s="133" customFormat="1" ht="22.5" hidden="1" customHeight="1">
      <c r="C47" s="692"/>
      <c r="D47" s="693"/>
      <c r="E47" s="693"/>
      <c r="F47" s="693"/>
      <c r="G47" s="693"/>
      <c r="H47" s="693"/>
      <c r="I47" s="693"/>
      <c r="J47" s="693"/>
      <c r="K47" s="693"/>
      <c r="L47" s="693"/>
      <c r="M47" s="693"/>
      <c r="N47" s="693"/>
      <c r="O47" s="693"/>
      <c r="P47" s="693"/>
      <c r="Q47" s="693"/>
      <c r="R47" s="693"/>
      <c r="S47" s="693"/>
      <c r="T47" s="693"/>
      <c r="U47" s="693"/>
      <c r="V47" s="693"/>
      <c r="W47" s="693"/>
      <c r="X47" s="694"/>
    </row>
    <row r="48" spans="3:26" s="133" customFormat="1" ht="22.5" hidden="1" customHeight="1">
      <c r="C48" s="692"/>
      <c r="D48" s="693"/>
      <c r="E48" s="693"/>
      <c r="F48" s="693"/>
      <c r="G48" s="693"/>
      <c r="H48" s="693"/>
      <c r="I48" s="693"/>
      <c r="J48" s="693"/>
      <c r="K48" s="693"/>
      <c r="L48" s="693"/>
      <c r="M48" s="693"/>
      <c r="N48" s="693"/>
      <c r="O48" s="693"/>
      <c r="P48" s="693"/>
      <c r="Q48" s="693"/>
      <c r="R48" s="693"/>
      <c r="S48" s="693"/>
      <c r="T48" s="693"/>
      <c r="U48" s="693"/>
      <c r="V48" s="693"/>
      <c r="W48" s="693"/>
      <c r="X48" s="694"/>
    </row>
    <row r="49" spans="1:31" s="133" customFormat="1" ht="22.5" hidden="1" customHeight="1">
      <c r="C49" s="719"/>
      <c r="D49" s="720"/>
      <c r="E49" s="720"/>
      <c r="F49" s="720"/>
      <c r="G49" s="720"/>
      <c r="H49" s="720"/>
      <c r="I49" s="720"/>
      <c r="J49" s="720"/>
      <c r="K49" s="720"/>
      <c r="L49" s="720"/>
      <c r="M49" s="720"/>
      <c r="N49" s="720"/>
      <c r="O49" s="720"/>
      <c r="P49" s="720"/>
      <c r="Q49" s="720"/>
      <c r="R49" s="720"/>
      <c r="S49" s="720"/>
      <c r="T49" s="720"/>
      <c r="U49" s="720"/>
      <c r="V49" s="720"/>
      <c r="W49" s="720"/>
      <c r="X49" s="721"/>
    </row>
    <row r="50" spans="1:31" s="13" customFormat="1" ht="51">
      <c r="B50" s="138"/>
      <c r="C50" s="467" t="s">
        <v>238</v>
      </c>
      <c r="D50" s="432"/>
      <c r="E50" s="440" t="s">
        <v>237</v>
      </c>
      <c r="F50" s="432"/>
      <c r="G50" s="431" t="s">
        <v>630</v>
      </c>
      <c r="H50" s="432"/>
      <c r="I50" s="431" t="s">
        <v>352</v>
      </c>
      <c r="J50" s="432"/>
      <c r="K50" s="440" t="s">
        <v>462</v>
      </c>
      <c r="L50" s="432"/>
      <c r="M50" s="431" t="s">
        <v>569</v>
      </c>
      <c r="N50" s="432"/>
      <c r="O50" s="440" t="s">
        <v>570</v>
      </c>
      <c r="P50" s="432"/>
      <c r="Q50" s="431" t="s">
        <v>629</v>
      </c>
      <c r="R50" s="440" t="s">
        <v>274</v>
      </c>
      <c r="S50" s="431" t="s">
        <v>568</v>
      </c>
      <c r="T50" s="432"/>
      <c r="U50" s="440" t="s">
        <v>567</v>
      </c>
      <c r="V50" s="432"/>
      <c r="W50" s="468" t="s">
        <v>628</v>
      </c>
      <c r="X50" s="493" t="s">
        <v>241</v>
      </c>
      <c r="Y50" s="138"/>
      <c r="Z50" s="14"/>
      <c r="AE50" s="138"/>
    </row>
    <row r="51" spans="1:31">
      <c r="C51" s="258" t="str" cm="1">
        <f t="array" aca="1" ref="C51" ca="1">INDIRECT(_xlfn.CONCAT($AC$3,D51))</f>
        <v>NIKI Emissie 1</v>
      </c>
      <c r="D51" s="4" t="s">
        <v>347</v>
      </c>
      <c r="E51" s="265" t="str" cm="1">
        <f t="array" aca="1" ref="E51" ca="1">_xlfn.SWITCH(INDIRECT(_xlfn.CONCAT($AC$3,F51)),"-","-",0,"-",INDIRECT(_xlfn.CONCAT($AC$3,F51)))</f>
        <v>-</v>
      </c>
      <c r="F51" s="4" t="s">
        <v>192</v>
      </c>
      <c r="G51" s="84" t="str" cm="1">
        <f t="array" aca="1" ref="G51" ca="1">_xlfn.SWITCH(INDIRECT(_xlfn.CONCAT($AC$2,H51)),"-","-",0,"-",INDIRECT(_xlfn.CONCAT($AC$2,H51)))</f>
        <v>-</v>
      </c>
      <c r="H51" s="4" t="s">
        <v>700</v>
      </c>
      <c r="I51" s="729"/>
      <c r="K51" s="486" t="str" cm="1">
        <f t="array" aca="1" ref="K51" ca="1">INDIRECT(_xlfn.CONCAT($AC$2,L51))</f>
        <v>Verbranding</v>
      </c>
      <c r="L51" s="4" t="s">
        <v>710</v>
      </c>
      <c r="M51" s="935" t="str" cm="1">
        <f t="array" aca="1" ref="M51" ca="1">_xlfn.SWITCH(INDIRECT(_xlfn.CONCAT($AC$3,N51)),"-","-",0,"-",INDIRECT(_xlfn.CONCAT($AC$3,N51)))</f>
        <v>-</v>
      </c>
      <c r="N51" s="98" t="s">
        <v>386</v>
      </c>
      <c r="O51" s="935" t="str" cm="1">
        <f t="array" aca="1" ref="O51" ca="1">_xlfn.SWITCH(INDIRECT(_xlfn.CONCAT($AC$3,P51)),"-","-",0,"-",INDIRECT(_xlfn.CONCAT($AC$3,P51)))</f>
        <v>-</v>
      </c>
      <c r="P51" s="85" t="s">
        <v>358</v>
      </c>
      <c r="Q51" s="900" t="s">
        <v>6</v>
      </c>
      <c r="R51" s="813" t="s">
        <v>6</v>
      </c>
      <c r="S51" s="612" t="str" cm="1">
        <f t="array" aca="1" ref="S51" ca="1">_xlfn.SWITCH(INDIRECT(_xlfn.CONCAT($AC$3,T51)),"-","-",0,"-",INDIRECT(_xlfn.CONCAT($AC$3,T51)))</f>
        <v>-</v>
      </c>
      <c r="T51" s="938" t="s">
        <v>366</v>
      </c>
      <c r="U51" s="612" t="str" cm="1">
        <f t="array" aca="1" ref="U51" ca="1">_xlfn.SWITCH(INDIRECT(_xlfn.CONCAT($AC$3,V51)),"-","-",0,"-",INDIRECT(_xlfn.CONCAT($AC$3,V51)))</f>
        <v>-</v>
      </c>
      <c r="V51" s="938" t="s">
        <v>376</v>
      </c>
      <c r="W51" s="494" t="str">
        <f t="shared" ref="W51:W61" ca="1" si="2">IFERROR(IF(R51="ton CO2eq/MWh",U51*Q51,S51*Q51),"-")</f>
        <v>-</v>
      </c>
      <c r="X51" s="506" t="str">
        <f t="shared" ref="X51:X61" ca="1" si="3">HYPERLINK(_xlfn.CONCAT("#'",$AB$1,"'!",A114),A114)</f>
        <v>$A$114</v>
      </c>
      <c r="Z51" s="70"/>
    </row>
    <row r="52" spans="1:31">
      <c r="C52" s="258" t="str" cm="1">
        <f t="array" aca="1" ref="C52" ca="1">INDIRECT(_xlfn.CONCAT($AC$3,D52))</f>
        <v>NIKI Emissie 2</v>
      </c>
      <c r="D52" s="4" t="s">
        <v>348</v>
      </c>
      <c r="E52" s="266" t="str" cm="1">
        <f t="array" aca="1" ref="E52" ca="1">_xlfn.SWITCH(INDIRECT(_xlfn.CONCAT($AC$3,F52)),"-","-",0,"-",INDIRECT(_xlfn.CONCAT($AC$3,F52)))</f>
        <v>-</v>
      </c>
      <c r="F52" s="4" t="s">
        <v>193</v>
      </c>
      <c r="G52" s="729" t="str" cm="1">
        <f t="array" aca="1" ref="G52" ca="1">_xlfn.SWITCH(INDIRECT(_xlfn.CONCAT($AC$2,H52)),"-","-",0,"-",INDIRECT(_xlfn.CONCAT($AC$2,H52)))</f>
        <v>-</v>
      </c>
      <c r="H52" s="4" t="s">
        <v>701</v>
      </c>
      <c r="I52" s="729"/>
      <c r="K52" s="486" t="str" cm="1">
        <f t="array" aca="1" ref="K52" ca="1">INDIRECT(_xlfn.CONCAT($AC$2,L52))</f>
        <v>Verbranding</v>
      </c>
      <c r="L52" s="4" t="s">
        <v>711</v>
      </c>
      <c r="M52" s="97" t="str" cm="1">
        <f t="array" aca="1" ref="M52" ca="1">_xlfn.SWITCH(INDIRECT(_xlfn.CONCAT($AC$3,N52)),"-","-",0,"-",INDIRECT(_xlfn.CONCAT($AC$3,N52)))</f>
        <v>-</v>
      </c>
      <c r="N52" s="98" t="s">
        <v>387</v>
      </c>
      <c r="O52" s="491" t="str" cm="1">
        <f t="array" aca="1" ref="O52" ca="1">_xlfn.SWITCH(INDIRECT(_xlfn.CONCAT($AC$3,P52)),"-","-",0,"-",INDIRECT(_xlfn.CONCAT($AC$3,P52)))</f>
        <v>-</v>
      </c>
      <c r="P52" s="85" t="s">
        <v>359</v>
      </c>
      <c r="Q52" s="901" t="s">
        <v>6</v>
      </c>
      <c r="R52" s="813" t="s">
        <v>6</v>
      </c>
      <c r="S52" s="939" t="str" cm="1">
        <f t="array" aca="1" ref="S52" ca="1">_xlfn.SWITCH(INDIRECT(_xlfn.CONCAT($AC$3,T52)),"-","-",0,"-",INDIRECT(_xlfn.CONCAT($AC$3,T52)))</f>
        <v>-</v>
      </c>
      <c r="T52" s="938" t="s">
        <v>367</v>
      </c>
      <c r="U52" s="488" t="str" cm="1">
        <f t="array" aca="1" ref="U52" ca="1">_xlfn.SWITCH(INDIRECT(_xlfn.CONCAT($AC$3,V52)),"-","-",0,"-",INDIRECT(_xlfn.CONCAT($AC$3,V52)))</f>
        <v>-</v>
      </c>
      <c r="V52" s="938" t="s">
        <v>377</v>
      </c>
      <c r="W52" s="495" t="str">
        <f t="shared" ca="1" si="2"/>
        <v>-</v>
      </c>
      <c r="X52" s="506" t="str">
        <f t="shared" ca="1" si="3"/>
        <v>$A$115</v>
      </c>
      <c r="Z52" s="70"/>
    </row>
    <row r="53" spans="1:31">
      <c r="C53" s="258" t="str" cm="1">
        <f t="array" aca="1" ref="C53" ca="1">INDIRECT(_xlfn.CONCAT($AC$3,D53))</f>
        <v>NIKI Emissie 3</v>
      </c>
      <c r="D53" s="4" t="s">
        <v>349</v>
      </c>
      <c r="E53" s="266" t="str" cm="1">
        <f t="array" aca="1" ref="E53" ca="1">_xlfn.SWITCH(INDIRECT(_xlfn.CONCAT($AC$3,F53)),"-","-",0,"-",INDIRECT(_xlfn.CONCAT($AC$3,F53)))</f>
        <v>-</v>
      </c>
      <c r="F53" s="4" t="s">
        <v>194</v>
      </c>
      <c r="G53" s="729" t="str" cm="1">
        <f t="array" aca="1" ref="G53" ca="1">_xlfn.SWITCH(INDIRECT(_xlfn.CONCAT($AC$2,H53)),"-","-",0,"-",INDIRECT(_xlfn.CONCAT($AC$2,H53)))</f>
        <v>-</v>
      </c>
      <c r="H53" s="4" t="s">
        <v>702</v>
      </c>
      <c r="I53" s="729"/>
      <c r="K53" s="486" t="str" cm="1">
        <f t="array" aca="1" ref="K53" ca="1">INDIRECT(_xlfn.CONCAT($AC$2,L53))</f>
        <v>Verbranding</v>
      </c>
      <c r="L53" s="4" t="s">
        <v>712</v>
      </c>
      <c r="M53" s="97" t="str" cm="1">
        <f t="array" aca="1" ref="M53" ca="1">_xlfn.SWITCH(INDIRECT(_xlfn.CONCAT($AC$3,N53)),"-","-",0,"-",INDIRECT(_xlfn.CONCAT($AC$3,N53)))</f>
        <v>-</v>
      </c>
      <c r="N53" s="98" t="s">
        <v>388</v>
      </c>
      <c r="O53" s="491" t="str" cm="1">
        <f t="array" aca="1" ref="O53" ca="1">_xlfn.SWITCH(INDIRECT(_xlfn.CONCAT($AC$3,P53)),"-","-",0,"-",INDIRECT(_xlfn.CONCAT($AC$3,P53)))</f>
        <v>-</v>
      </c>
      <c r="P53" s="85" t="s">
        <v>360</v>
      </c>
      <c r="Q53" s="901" t="s">
        <v>6</v>
      </c>
      <c r="R53" s="813" t="s">
        <v>6</v>
      </c>
      <c r="S53" s="939" t="str" cm="1">
        <f t="array" aca="1" ref="S53" ca="1">_xlfn.SWITCH(INDIRECT(_xlfn.CONCAT($AC$3,T53)),"-","-",0,"-",INDIRECT(_xlfn.CONCAT($AC$3,T53)))</f>
        <v>-</v>
      </c>
      <c r="T53" s="938" t="s">
        <v>368</v>
      </c>
      <c r="U53" s="488" t="str" cm="1">
        <f t="array" aca="1" ref="U53" ca="1">_xlfn.SWITCH(INDIRECT(_xlfn.CONCAT($AC$3,V53)),"-","-",0,"-",INDIRECT(_xlfn.CONCAT($AC$3,V53)))</f>
        <v>-</v>
      </c>
      <c r="V53" s="938" t="s">
        <v>378</v>
      </c>
      <c r="W53" s="495" t="str">
        <f t="shared" ca="1" si="2"/>
        <v>-</v>
      </c>
      <c r="X53" s="506" t="str">
        <f t="shared" ca="1" si="3"/>
        <v>$A$116</v>
      </c>
      <c r="Z53" s="70"/>
    </row>
    <row r="54" spans="1:31">
      <c r="C54" s="258" t="str" cm="1">
        <f t="array" aca="1" ref="C54" ca="1">INDIRECT(_xlfn.CONCAT($AC$3,D54))</f>
        <v>NIKI Emissie 4</v>
      </c>
      <c r="D54" s="4" t="s">
        <v>350</v>
      </c>
      <c r="E54" s="266" t="str" cm="1">
        <f t="array" aca="1" ref="E54" ca="1">_xlfn.SWITCH(INDIRECT(_xlfn.CONCAT($AC$3,F54)),"-","-",0,"-",INDIRECT(_xlfn.CONCAT($AC$3,F54)))</f>
        <v>-</v>
      </c>
      <c r="F54" s="4" t="s">
        <v>195</v>
      </c>
      <c r="G54" s="729" t="str" cm="1">
        <f t="array" aca="1" ref="G54" ca="1">_xlfn.SWITCH(INDIRECT(_xlfn.CONCAT($AC$2,H54)),"-","-",0,"-",INDIRECT(_xlfn.CONCAT($AC$2,H54)))</f>
        <v>-</v>
      </c>
      <c r="H54" s="4" t="s">
        <v>703</v>
      </c>
      <c r="I54" s="729"/>
      <c r="K54" s="486" t="str" cm="1">
        <f t="array" aca="1" ref="K54" ca="1">INDIRECT(_xlfn.CONCAT($AC$2,L54))</f>
        <v>Verbranding</v>
      </c>
      <c r="L54" s="4" t="s">
        <v>713</v>
      </c>
      <c r="M54" s="97" t="str" cm="1">
        <f t="array" aca="1" ref="M54" ca="1">_xlfn.SWITCH(INDIRECT(_xlfn.CONCAT($AC$3,N54)),"-","-",0,"-",INDIRECT(_xlfn.CONCAT($AC$3,N54)))</f>
        <v>-</v>
      </c>
      <c r="N54" s="98" t="s">
        <v>389</v>
      </c>
      <c r="O54" s="491" t="str" cm="1">
        <f t="array" aca="1" ref="O54" ca="1">_xlfn.SWITCH(INDIRECT(_xlfn.CONCAT($AC$3,P54)),"-","-",0,"-",INDIRECT(_xlfn.CONCAT($AC$3,P54)))</f>
        <v>-</v>
      </c>
      <c r="P54" s="85" t="s">
        <v>361</v>
      </c>
      <c r="Q54" s="901" t="s">
        <v>6</v>
      </c>
      <c r="R54" s="813" t="s">
        <v>6</v>
      </c>
      <c r="S54" s="939" t="str" cm="1">
        <f t="array" aca="1" ref="S54" ca="1">_xlfn.SWITCH(INDIRECT(_xlfn.CONCAT($AC$3,T54)),"-","-",0,"-",INDIRECT(_xlfn.CONCAT($AC$3,T54)))</f>
        <v>-</v>
      </c>
      <c r="T54" s="938" t="s">
        <v>369</v>
      </c>
      <c r="U54" s="488" t="str" cm="1">
        <f t="array" aca="1" ref="U54" ca="1">_xlfn.SWITCH(INDIRECT(_xlfn.CONCAT($AC$3,V54)),"-","-",0,"-",INDIRECT(_xlfn.CONCAT($AC$3,V54)))</f>
        <v>-</v>
      </c>
      <c r="V54" s="938" t="s">
        <v>379</v>
      </c>
      <c r="W54" s="495" t="str">
        <f t="shared" ca="1" si="2"/>
        <v>-</v>
      </c>
      <c r="X54" s="506" t="str">
        <f t="shared" ca="1" si="3"/>
        <v>$A$117</v>
      </c>
      <c r="Z54" s="70"/>
    </row>
    <row r="55" spans="1:31">
      <c r="C55" s="259" t="str" cm="1">
        <f t="array" aca="1" ref="C55" ca="1">INDIRECT(_xlfn.CONCAT($AC$3,D55))</f>
        <v>NIKI Emissie 5</v>
      </c>
      <c r="D55" s="66" t="s">
        <v>351</v>
      </c>
      <c r="E55" s="47" t="str" cm="1">
        <f t="array" aca="1" ref="E55" ca="1">_xlfn.SWITCH(INDIRECT(_xlfn.CONCAT($AC$3,F55)),"-","-",0,"-",INDIRECT(_xlfn.CONCAT($AC$3,F55)))</f>
        <v>-</v>
      </c>
      <c r="F55" s="66" t="s">
        <v>298</v>
      </c>
      <c r="G55" s="731" t="str" cm="1">
        <f t="array" aca="1" ref="G55" ca="1">_xlfn.SWITCH(INDIRECT(_xlfn.CONCAT($AC$2,H55)),"-","-",0,"-",INDIRECT(_xlfn.CONCAT($AC$2,H55)))</f>
        <v>-</v>
      </c>
      <c r="H55" s="66" t="s">
        <v>704</v>
      </c>
      <c r="I55" s="731"/>
      <c r="J55" s="66"/>
      <c r="K55" s="487" t="str" cm="1">
        <f t="array" aca="1" ref="K55" ca="1">INDIRECT(_xlfn.CONCAT($AC$2,L55))</f>
        <v>Verbranding</v>
      </c>
      <c r="L55" s="66" t="s">
        <v>714</v>
      </c>
      <c r="M55" s="482" t="str" cm="1">
        <f t="array" aca="1" ref="M55" ca="1">_xlfn.SWITCH(INDIRECT(_xlfn.CONCAT($AC$3,N55)),"-","-",0,"-",INDIRECT(_xlfn.CONCAT($AC$3,N55)))</f>
        <v>-</v>
      </c>
      <c r="N55" s="505" t="s">
        <v>390</v>
      </c>
      <c r="O55" s="492" t="str" cm="1">
        <f t="array" aca="1" ref="O55" ca="1">_xlfn.SWITCH(INDIRECT(_xlfn.CONCAT($AC$3,P55)),"-","-",0,"-",INDIRECT(_xlfn.CONCAT($AC$3,P55)))</f>
        <v>-</v>
      </c>
      <c r="P55" s="504" t="s">
        <v>362</v>
      </c>
      <c r="Q55" s="902" t="s">
        <v>6</v>
      </c>
      <c r="R55" s="813" t="s">
        <v>6</v>
      </c>
      <c r="S55" s="942" t="str" cm="1">
        <f t="array" aca="1" ref="S55" ca="1">_xlfn.SWITCH(INDIRECT(_xlfn.CONCAT($AC$3,T55)),"-","-",0,"-",INDIRECT(_xlfn.CONCAT($AC$3,T55)))</f>
        <v>-</v>
      </c>
      <c r="T55" s="941" t="s">
        <v>370</v>
      </c>
      <c r="U55" s="489" t="str" cm="1">
        <f t="array" aca="1" ref="U55" ca="1">_xlfn.SWITCH(INDIRECT(_xlfn.CONCAT($AC$3,V55)),"-","-",0,"-",INDIRECT(_xlfn.CONCAT($AC$3,V55)))</f>
        <v>-</v>
      </c>
      <c r="V55" s="941" t="s">
        <v>380</v>
      </c>
      <c r="W55" s="496" t="str">
        <f t="shared" ca="1" si="2"/>
        <v>-</v>
      </c>
      <c r="X55" s="507" t="str">
        <f t="shared" ca="1" si="3"/>
        <v>$A$118</v>
      </c>
      <c r="Z55" s="70"/>
    </row>
    <row r="56" spans="1:31">
      <c r="C56" s="258" t="str" cm="1">
        <f t="array" aca="1" ref="C56" ca="1">INDIRECT(_xlfn.CONCAT($AC$3,D56))</f>
        <v>NIKI Afvalstof 1</v>
      </c>
      <c r="D56" s="4" t="s">
        <v>978</v>
      </c>
      <c r="E56" s="266" t="str" cm="1">
        <f t="array" aca="1" ref="E56" ca="1">_xlfn.SWITCH(INDIRECT(_xlfn.CONCAT($AC$3,F56)),"-","-",0,"-",INDIRECT(_xlfn.CONCAT($AC$3,F56)))</f>
        <v>-</v>
      </c>
      <c r="F56" s="4" t="s">
        <v>450</v>
      </c>
      <c r="G56" s="729" t="str" cm="1">
        <f t="array" aca="1" ref="G56" ca="1">_xlfn.SWITCH(INDIRECT(_xlfn.CONCAT($AC$2,H56)),"-","-",0,"-",INDIRECT(_xlfn.CONCAT($AC$2,H56)))</f>
        <v>-</v>
      </c>
      <c r="H56" s="4" t="s">
        <v>979</v>
      </c>
      <c r="I56" s="729"/>
      <c r="K56" s="486" t="str" cm="1">
        <f t="array" aca="1" ref="K56" ca="1">INDIRECT(_xlfn.CONCAT($AC$2,L56))</f>
        <v>Verbranding</v>
      </c>
      <c r="L56" s="4" t="s">
        <v>980</v>
      </c>
      <c r="M56" s="97" t="str" cm="1">
        <f t="array" aca="1" ref="M56" ca="1">_xlfn.SWITCH(INDIRECT(_xlfn.CONCAT($AC$3,N56)),"-","-",0,"-",INDIRECT(_xlfn.CONCAT($AC$3,N56)))</f>
        <v>-</v>
      </c>
      <c r="N56" s="98" t="s">
        <v>983</v>
      </c>
      <c r="O56" s="491" t="str" cm="1">
        <f t="array" aca="1" ref="O56" ca="1">_xlfn.SWITCH(INDIRECT(_xlfn.CONCAT($AC$3,P56)),"-","-",0,"-",INDIRECT(_xlfn.CONCAT($AC$3,P56)))</f>
        <v>-</v>
      </c>
      <c r="P56" s="85" t="s">
        <v>984</v>
      </c>
      <c r="Q56" s="901" t="s">
        <v>6</v>
      </c>
      <c r="R56" s="810" t="s">
        <v>6</v>
      </c>
      <c r="S56" s="939" t="str" cm="1">
        <f t="array" aca="1" ref="S56" ca="1">_xlfn.SWITCH(INDIRECT(_xlfn.CONCAT($AC$3,T56)),"-","-",0,"-",INDIRECT(_xlfn.CONCAT($AC$3,T56)))</f>
        <v>-</v>
      </c>
      <c r="T56" s="938" t="s">
        <v>981</v>
      </c>
      <c r="U56" s="488" t="str" cm="1">
        <f t="array" aca="1" ref="U56" ca="1">_xlfn.SWITCH(INDIRECT(_xlfn.CONCAT($AC$3,V56)),"-","-",0,"-",INDIRECT(_xlfn.CONCAT($AC$3,V56)))</f>
        <v>-</v>
      </c>
      <c r="V56" s="938" t="s">
        <v>982</v>
      </c>
      <c r="W56" s="495" t="str">
        <f t="shared" ca="1" si="2"/>
        <v>-</v>
      </c>
      <c r="X56" s="506" t="str">
        <f t="shared" ca="1" si="3"/>
        <v>$A$119</v>
      </c>
      <c r="Z56" s="70"/>
    </row>
    <row r="57" spans="1:31">
      <c r="C57" s="258" t="str" cm="1">
        <f t="array" aca="1" ref="C57" ca="1">INDIRECT(_xlfn.CONCAT($AC$3,D57))</f>
        <v>NIKI Afvalstof 2</v>
      </c>
      <c r="D57" s="4" t="s">
        <v>985</v>
      </c>
      <c r="E57" s="266" t="str" cm="1">
        <f t="array" aca="1" ref="E57" ca="1">_xlfn.SWITCH(INDIRECT(_xlfn.CONCAT($AC$3,F57)),"-","-",0,"-",INDIRECT(_xlfn.CONCAT($AC$3,F57)))</f>
        <v>-</v>
      </c>
      <c r="F57" s="4" t="s">
        <v>451</v>
      </c>
      <c r="G57" s="729" t="str" cm="1">
        <f t="array" aca="1" ref="G57" ca="1">_xlfn.SWITCH(INDIRECT(_xlfn.CONCAT($AC$2,H57)),"-","-",0,"-",INDIRECT(_xlfn.CONCAT($AC$2,H57)))</f>
        <v>-</v>
      </c>
      <c r="H57" s="4" t="s">
        <v>986</v>
      </c>
      <c r="I57" s="729"/>
      <c r="K57" s="486" t="str" cm="1">
        <f t="array" aca="1" ref="K57" ca="1">INDIRECT(_xlfn.CONCAT($AC$2,L57))</f>
        <v>Verbranding</v>
      </c>
      <c r="L57" s="4" t="s">
        <v>987</v>
      </c>
      <c r="M57" s="97" t="str" cm="1">
        <f t="array" aca="1" ref="M57" ca="1">_xlfn.SWITCH(INDIRECT(_xlfn.CONCAT($AC$3,N57)),"-","-",0,"-",INDIRECT(_xlfn.CONCAT($AC$3,N57)))</f>
        <v>-</v>
      </c>
      <c r="N57" s="98" t="s">
        <v>990</v>
      </c>
      <c r="O57" s="491" t="str" cm="1">
        <f t="array" aca="1" ref="O57" ca="1">_xlfn.SWITCH(INDIRECT(_xlfn.CONCAT($AC$3,P57)),"-","-",0,"-",INDIRECT(_xlfn.CONCAT($AC$3,P57)))</f>
        <v>-</v>
      </c>
      <c r="P57" s="85" t="s">
        <v>991</v>
      </c>
      <c r="Q57" s="901" t="s">
        <v>6</v>
      </c>
      <c r="R57" s="813" t="s">
        <v>6</v>
      </c>
      <c r="S57" s="939" t="str" cm="1">
        <f t="array" aca="1" ref="S57" ca="1">_xlfn.SWITCH(INDIRECT(_xlfn.CONCAT($AC$3,T57)),"-","-",0,"-",INDIRECT(_xlfn.CONCAT($AC$3,T57)))</f>
        <v>-</v>
      </c>
      <c r="T57" s="938" t="s">
        <v>988</v>
      </c>
      <c r="U57" s="488" t="str" cm="1">
        <f t="array" aca="1" ref="U57" ca="1">_xlfn.SWITCH(INDIRECT(_xlfn.CONCAT($AC$3,V57)),"-","-",0,"-",INDIRECT(_xlfn.CONCAT($AC$3,V57)))</f>
        <v>-</v>
      </c>
      <c r="V57" s="938" t="s">
        <v>989</v>
      </c>
      <c r="W57" s="495" t="str">
        <f t="shared" ca="1" si="2"/>
        <v>-</v>
      </c>
      <c r="X57" s="506" t="str">
        <f t="shared" ca="1" si="3"/>
        <v>$A$120</v>
      </c>
      <c r="Z57" s="70"/>
    </row>
    <row r="58" spans="1:31">
      <c r="C58" s="258" t="str" cm="1">
        <f t="array" aca="1" ref="C58" ca="1">INDIRECT(_xlfn.CONCAT($AC$3,D58))</f>
        <v>NIKI Afvalstof 3</v>
      </c>
      <c r="D58" s="4" t="s">
        <v>992</v>
      </c>
      <c r="E58" s="266" t="str" cm="1">
        <f t="array" aca="1" ref="E58" ca="1">_xlfn.SWITCH(INDIRECT(_xlfn.CONCAT($AC$3,F58)),"-","-",0,"-",INDIRECT(_xlfn.CONCAT($AC$3,F58)))</f>
        <v>-</v>
      </c>
      <c r="F58" s="4" t="s">
        <v>452</v>
      </c>
      <c r="G58" s="729" t="str" cm="1">
        <f t="array" aca="1" ref="G58" ca="1">_xlfn.SWITCH(INDIRECT(_xlfn.CONCAT($AC$2,H58)),"-","-",0,"-",INDIRECT(_xlfn.CONCAT($AC$2,H58)))</f>
        <v>-</v>
      </c>
      <c r="H58" s="4" t="s">
        <v>993</v>
      </c>
      <c r="I58" s="729"/>
      <c r="K58" s="486" t="str" cm="1">
        <f t="array" aca="1" ref="K58" ca="1">INDIRECT(_xlfn.CONCAT($AC$2,L58))</f>
        <v>Verbranding</v>
      </c>
      <c r="L58" s="4" t="s">
        <v>994</v>
      </c>
      <c r="M58" s="97" t="str" cm="1">
        <f t="array" aca="1" ref="M58" ca="1">_xlfn.SWITCH(INDIRECT(_xlfn.CONCAT($AC$3,N58)),"-","-",0,"-",INDIRECT(_xlfn.CONCAT($AC$3,N58)))</f>
        <v>-</v>
      </c>
      <c r="N58" s="98" t="s">
        <v>997</v>
      </c>
      <c r="O58" s="491" t="str" cm="1">
        <f t="array" aca="1" ref="O58" ca="1">_xlfn.SWITCH(INDIRECT(_xlfn.CONCAT($AC$3,P58)),"-","-",0,"-",INDIRECT(_xlfn.CONCAT($AC$3,P58)))</f>
        <v>-</v>
      </c>
      <c r="P58" s="85" t="s">
        <v>998</v>
      </c>
      <c r="Q58" s="901" t="s">
        <v>6</v>
      </c>
      <c r="R58" s="813" t="s">
        <v>6</v>
      </c>
      <c r="S58" s="939" t="str" cm="1">
        <f t="array" aca="1" ref="S58" ca="1">_xlfn.SWITCH(INDIRECT(_xlfn.CONCAT($AC$3,T58)),"-","-",0,"-",INDIRECT(_xlfn.CONCAT($AC$3,T58)))</f>
        <v>-</v>
      </c>
      <c r="T58" s="938" t="s">
        <v>995</v>
      </c>
      <c r="U58" s="488" t="str" cm="1">
        <f t="array" aca="1" ref="U58" ca="1">_xlfn.SWITCH(INDIRECT(_xlfn.CONCAT($AC$3,V58)),"-","-",0,"-",INDIRECT(_xlfn.CONCAT($AC$3,V58)))</f>
        <v>-</v>
      </c>
      <c r="V58" s="938" t="s">
        <v>996</v>
      </c>
      <c r="W58" s="495" t="str">
        <f t="shared" ca="1" si="2"/>
        <v>-</v>
      </c>
      <c r="X58" s="506" t="str">
        <f t="shared" ca="1" si="3"/>
        <v>$A$121</v>
      </c>
      <c r="Z58" s="70"/>
    </row>
    <row r="59" spans="1:31">
      <c r="C59" s="258" t="str" cm="1">
        <f t="array" aca="1" ref="C59" ca="1">INDIRECT(_xlfn.CONCAT($AC$3,D59))</f>
        <v>NIKI Afvalstof 4</v>
      </c>
      <c r="D59" s="4" t="s">
        <v>999</v>
      </c>
      <c r="E59" s="266" t="str" cm="1">
        <f t="array" aca="1" ref="E59" ca="1">_xlfn.SWITCH(INDIRECT(_xlfn.CONCAT($AC$3,F59)),"-","-",0,"-",INDIRECT(_xlfn.CONCAT($AC$3,F59)))</f>
        <v>-</v>
      </c>
      <c r="F59" s="4" t="s">
        <v>453</v>
      </c>
      <c r="G59" s="729" t="str" cm="1">
        <f t="array" aca="1" ref="G59" ca="1">_xlfn.SWITCH(INDIRECT(_xlfn.CONCAT($AC$2,H59)),"-","-",0,"-",INDIRECT(_xlfn.CONCAT($AC$2,H59)))</f>
        <v>-</v>
      </c>
      <c r="H59" s="4" t="s">
        <v>1000</v>
      </c>
      <c r="I59" s="729"/>
      <c r="K59" s="486" t="str" cm="1">
        <f t="array" aca="1" ref="K59" ca="1">INDIRECT(_xlfn.CONCAT($AC$2,L59))</f>
        <v>Verbranding</v>
      </c>
      <c r="L59" s="4" t="s">
        <v>1001</v>
      </c>
      <c r="M59" s="97" t="str" cm="1">
        <f t="array" aca="1" ref="M59" ca="1">_xlfn.SWITCH(INDIRECT(_xlfn.CONCAT($AC$3,N59)),"-","-",0,"-",INDIRECT(_xlfn.CONCAT($AC$3,N59)))</f>
        <v>-</v>
      </c>
      <c r="N59" s="98" t="s">
        <v>1004</v>
      </c>
      <c r="O59" s="491" t="str" cm="1">
        <f t="array" aca="1" ref="O59" ca="1">_xlfn.SWITCH(INDIRECT(_xlfn.CONCAT($AC$3,P59)),"-","-",0,"-",INDIRECT(_xlfn.CONCAT($AC$3,P59)))</f>
        <v>-</v>
      </c>
      <c r="P59" s="85" t="s">
        <v>1005</v>
      </c>
      <c r="Q59" s="901" t="s">
        <v>6</v>
      </c>
      <c r="R59" s="813" t="s">
        <v>6</v>
      </c>
      <c r="S59" s="939" t="str" cm="1">
        <f t="array" aca="1" ref="S59" ca="1">_xlfn.SWITCH(INDIRECT(_xlfn.CONCAT($AC$3,T59)),"-","-",0,"-",INDIRECT(_xlfn.CONCAT($AC$3,T59)))</f>
        <v>-</v>
      </c>
      <c r="T59" s="938" t="s">
        <v>1002</v>
      </c>
      <c r="U59" s="488" t="str" cm="1">
        <f t="array" aca="1" ref="U59" ca="1">_xlfn.SWITCH(INDIRECT(_xlfn.CONCAT($AC$3,V59)),"-","-",0,"-",INDIRECT(_xlfn.CONCAT($AC$3,V59)))</f>
        <v>-</v>
      </c>
      <c r="V59" s="938" t="s">
        <v>1003</v>
      </c>
      <c r="W59" s="495" t="str">
        <f t="shared" ca="1" si="2"/>
        <v>-</v>
      </c>
      <c r="X59" s="506" t="str">
        <f t="shared" ca="1" si="3"/>
        <v>$A$122</v>
      </c>
      <c r="Z59" s="70"/>
    </row>
    <row r="60" spans="1:31">
      <c r="C60" s="259" t="str" cm="1">
        <f t="array" aca="1" ref="C60" ca="1">INDIRECT(_xlfn.CONCAT($AC$3,D60))</f>
        <v>NIKI Afvalstof 5</v>
      </c>
      <c r="D60" s="66" t="s">
        <v>1006</v>
      </c>
      <c r="E60" s="47" t="str" cm="1">
        <f t="array" aca="1" ref="E60" ca="1">_xlfn.SWITCH(INDIRECT(_xlfn.CONCAT($AC$3,F60)),"-","-",0,"-",INDIRECT(_xlfn.CONCAT($AC$3,F60)))</f>
        <v>-</v>
      </c>
      <c r="F60" s="66" t="s">
        <v>129</v>
      </c>
      <c r="G60" s="731" t="str" cm="1">
        <f t="array" aca="1" ref="G60" ca="1">_xlfn.SWITCH(INDIRECT(_xlfn.CONCAT($AC$2,H60)),"-","-",0,"-",INDIRECT(_xlfn.CONCAT($AC$2,H60)))</f>
        <v>-</v>
      </c>
      <c r="H60" s="66" t="s">
        <v>1007</v>
      </c>
      <c r="I60" s="731"/>
      <c r="J60" s="66"/>
      <c r="K60" s="487" t="str" cm="1">
        <f t="array" aca="1" ref="K60" ca="1">INDIRECT(_xlfn.CONCAT($AC$2,L60))</f>
        <v>Verbranding</v>
      </c>
      <c r="L60" s="66" t="s">
        <v>1008</v>
      </c>
      <c r="M60" s="482" t="str" cm="1">
        <f t="array" aca="1" ref="M60" ca="1">_xlfn.SWITCH(INDIRECT(_xlfn.CONCAT($AC$3,N60)),"-","-",0,"-",INDIRECT(_xlfn.CONCAT($AC$3,N60)))</f>
        <v>-</v>
      </c>
      <c r="N60" s="505" t="s">
        <v>1011</v>
      </c>
      <c r="O60" s="492" t="str" cm="1">
        <f t="array" aca="1" ref="O60" ca="1">_xlfn.SWITCH(INDIRECT(_xlfn.CONCAT($AC$3,P60)),"-","-",0,"-",INDIRECT(_xlfn.CONCAT($AC$3,P60)))</f>
        <v>-</v>
      </c>
      <c r="P60" s="504" t="s">
        <v>1012</v>
      </c>
      <c r="Q60" s="902" t="s">
        <v>6</v>
      </c>
      <c r="R60" s="816" t="s">
        <v>6</v>
      </c>
      <c r="S60" s="942" t="str" cm="1">
        <f t="array" aca="1" ref="S60" ca="1">_xlfn.SWITCH(INDIRECT(_xlfn.CONCAT($AC$3,T60)),"-","-",0,"-",INDIRECT(_xlfn.CONCAT($AC$3,T60)))</f>
        <v>-</v>
      </c>
      <c r="T60" s="941" t="s">
        <v>1009</v>
      </c>
      <c r="U60" s="489" t="str" cm="1">
        <f t="array" aca="1" ref="U60" ca="1">_xlfn.SWITCH(INDIRECT(_xlfn.CONCAT($AC$3,V60)),"-","-",0,"-",INDIRECT(_xlfn.CONCAT($AC$3,V60)))</f>
        <v>-</v>
      </c>
      <c r="V60" s="941" t="s">
        <v>1010</v>
      </c>
      <c r="W60" s="496" t="str">
        <f t="shared" ca="1" si="2"/>
        <v>-</v>
      </c>
      <c r="X60" s="507" t="str">
        <f t="shared" ca="1" si="3"/>
        <v>$A$123</v>
      </c>
      <c r="Z60" s="70"/>
    </row>
    <row r="61" spans="1:31">
      <c r="C61" s="259" t="str" cm="1">
        <f t="array" aca="1" ref="C61" ca="1">INDIRECT(_xlfn.CONCAT($AC$3,D61))</f>
        <v>NIKI Overige BKG emissies</v>
      </c>
      <c r="D61" s="66" t="s">
        <v>1013</v>
      </c>
      <c r="E61" s="47" t="str" cm="1">
        <f t="array" aca="1" ref="E61" ca="1">_xlfn.SWITCH(INDIRECT(_xlfn.CONCAT($AC$3,F61)),"-","-",0,"-",INDIRECT(_xlfn.CONCAT($AC$3,F61)))</f>
        <v>-</v>
      </c>
      <c r="F61" s="66" t="s">
        <v>130</v>
      </c>
      <c r="G61" s="731" t="str" cm="1">
        <f t="array" aca="1" ref="G61" ca="1">_xlfn.SWITCH(INDIRECT(_xlfn.CONCAT($AC$2,H61)),"-","-",0,"-",INDIRECT(_xlfn.CONCAT($AC$2,H61)))</f>
        <v>-</v>
      </c>
      <c r="H61" s="66" t="s">
        <v>1014</v>
      </c>
      <c r="I61" s="731"/>
      <c r="J61" s="66"/>
      <c r="K61" s="487" t="str" cm="1">
        <f t="array" aca="1" ref="K61" ca="1">INDIRECT(_xlfn.CONCAT($AC$2,L61))</f>
        <v>Verbranding</v>
      </c>
      <c r="L61" s="66" t="s">
        <v>1015</v>
      </c>
      <c r="M61" s="482" t="str" cm="1">
        <f t="array" aca="1" ref="M61" ca="1">_xlfn.SWITCH(INDIRECT(_xlfn.CONCAT($AC$3,N61)),"-","-",0,"-",INDIRECT(_xlfn.CONCAT($AC$3,N61)))</f>
        <v>-</v>
      </c>
      <c r="N61" s="505" t="s">
        <v>1018</v>
      </c>
      <c r="O61" s="492" t="str" cm="1">
        <f t="array" aca="1" ref="O61" ca="1">_xlfn.SWITCH(INDIRECT(_xlfn.CONCAT($AC$3,P61)),"-","-",0,"-",INDIRECT(_xlfn.CONCAT($AC$3,P61)))</f>
        <v>-</v>
      </c>
      <c r="P61" s="504" t="s">
        <v>1019</v>
      </c>
      <c r="Q61" s="902" t="s">
        <v>6</v>
      </c>
      <c r="R61" s="47" t="s">
        <v>823</v>
      </c>
      <c r="S61" s="942" t="str" cm="1">
        <f t="array" aca="1" ref="S61" ca="1">_xlfn.SWITCH(INDIRECT(_xlfn.CONCAT($AC$3,T61)),"-","-",0,"-",INDIRECT(_xlfn.CONCAT($AC$3,T61)))</f>
        <v>-</v>
      </c>
      <c r="T61" s="941" t="s">
        <v>1016</v>
      </c>
      <c r="U61" s="489" t="str" cm="1">
        <f t="array" aca="1" ref="U61" ca="1">_xlfn.SWITCH(INDIRECT(_xlfn.CONCAT($AC$3,V61)),"-","-",0,"-",INDIRECT(_xlfn.CONCAT($AC$3,V61)))</f>
        <v>-</v>
      </c>
      <c r="V61" s="941" t="s">
        <v>1017</v>
      </c>
      <c r="W61" s="496" t="str">
        <f t="shared" ca="1" si="2"/>
        <v>-</v>
      </c>
      <c r="X61" s="507" t="str">
        <f t="shared" ca="1" si="3"/>
        <v>$A$124</v>
      </c>
      <c r="Z61" s="70"/>
    </row>
    <row r="62" spans="1:31" s="137" customFormat="1">
      <c r="I62" s="293"/>
    </row>
    <row r="63" spans="1:31" ht="18.75">
      <c r="C63" s="167" t="s">
        <v>338</v>
      </c>
      <c r="D63" s="456"/>
      <c r="E63" s="457"/>
      <c r="F63" s="497"/>
      <c r="G63" s="348"/>
      <c r="H63" s="252"/>
      <c r="I63" s="348"/>
      <c r="J63" s="252"/>
      <c r="K63" s="348"/>
      <c r="L63" s="252"/>
      <c r="M63" s="348"/>
      <c r="N63" s="252"/>
      <c r="O63" s="348"/>
      <c r="P63" s="252"/>
      <c r="Q63" s="348"/>
      <c r="R63" s="348"/>
      <c r="S63" s="499">
        <f ca="1">SUM(S51:S61)</f>
        <v>0</v>
      </c>
      <c r="T63" s="498"/>
      <c r="U63" s="499">
        <f ca="1">SUM(U51:U61)</f>
        <v>0</v>
      </c>
      <c r="V63" s="460"/>
      <c r="W63" s="464">
        <f ca="1">SUM(W51:W61)</f>
        <v>0</v>
      </c>
      <c r="X63" s="352"/>
    </row>
    <row r="64" spans="1:31" s="137" customFormat="1">
      <c r="A64" s="137" t="s">
        <v>54</v>
      </c>
      <c r="C64" s="284"/>
      <c r="D64" s="284"/>
      <c r="E64" s="284"/>
      <c r="F64" s="284"/>
      <c r="S64" s="293"/>
      <c r="T64" s="293"/>
      <c r="U64" s="293"/>
      <c r="V64" s="293"/>
      <c r="W64" s="417"/>
    </row>
    <row r="65" spans="2:31" ht="24.75" customHeight="1">
      <c r="C65" s="423" t="s">
        <v>339</v>
      </c>
      <c r="D65" s="465"/>
      <c r="E65" s="465"/>
      <c r="F65" s="384"/>
      <c r="G65" s="424"/>
      <c r="H65" s="425"/>
      <c r="I65" s="465"/>
      <c r="J65" s="466"/>
      <c r="K65" s="424"/>
      <c r="L65" s="425"/>
      <c r="M65" s="424"/>
      <c r="N65" s="425"/>
      <c r="O65" s="424"/>
      <c r="P65" s="425"/>
      <c r="Q65" s="424"/>
      <c r="R65" s="424"/>
      <c r="S65" s="424"/>
      <c r="T65" s="425"/>
      <c r="U65" s="424"/>
      <c r="V65" s="425"/>
      <c r="W65" s="424"/>
      <c r="X65" s="427"/>
      <c r="Z65" s="72"/>
    </row>
    <row r="66" spans="2:31" s="133" customFormat="1" ht="22.5" customHeight="1">
      <c r="C66" s="758" t="s">
        <v>1127</v>
      </c>
      <c r="D66" s="753"/>
      <c r="E66" s="753"/>
      <c r="F66" s="753"/>
      <c r="G66" s="753"/>
      <c r="H66" s="753"/>
      <c r="I66" s="753"/>
      <c r="J66" s="753"/>
      <c r="K66" s="753"/>
      <c r="L66" s="753"/>
      <c r="M66" s="753"/>
      <c r="N66" s="753"/>
      <c r="O66" s="753"/>
      <c r="P66" s="753"/>
      <c r="Q66" s="753"/>
      <c r="R66" s="753"/>
      <c r="S66" s="753"/>
      <c r="T66" s="753"/>
      <c r="U66" s="753"/>
      <c r="V66" s="753"/>
      <c r="W66" s="753"/>
      <c r="X66" s="754"/>
    </row>
    <row r="67" spans="2:31" s="133" customFormat="1" ht="37.5" customHeight="1">
      <c r="C67" s="1029" t="s">
        <v>1407</v>
      </c>
      <c r="D67" s="1030"/>
      <c r="E67" s="1030"/>
      <c r="F67" s="1030"/>
      <c r="G67" s="1030"/>
      <c r="H67" s="1030"/>
      <c r="I67" s="1030"/>
      <c r="J67" s="1030"/>
      <c r="K67" s="1030"/>
      <c r="L67" s="1030"/>
      <c r="M67" s="1030"/>
      <c r="N67" s="1030"/>
      <c r="O67" s="1030"/>
      <c r="P67" s="1030"/>
      <c r="Q67" s="1030"/>
      <c r="R67" s="1030"/>
      <c r="S67" s="1030"/>
      <c r="T67" s="1030"/>
      <c r="U67" s="1030"/>
      <c r="V67" s="1030"/>
      <c r="W67" s="1030"/>
      <c r="X67" s="1031"/>
    </row>
    <row r="68" spans="2:31" s="133" customFormat="1" ht="22.5" hidden="1" customHeight="1">
      <c r="C68" s="692"/>
      <c r="D68" s="693"/>
      <c r="E68" s="693"/>
      <c r="F68" s="693"/>
      <c r="G68" s="693"/>
      <c r="H68" s="693"/>
      <c r="I68" s="693"/>
      <c r="J68" s="693"/>
      <c r="K68" s="693"/>
      <c r="L68" s="693"/>
      <c r="M68" s="693"/>
      <c r="N68" s="693"/>
      <c r="O68" s="693"/>
      <c r="P68" s="693"/>
      <c r="Q68" s="693"/>
      <c r="R68" s="693"/>
      <c r="S68" s="693"/>
      <c r="T68" s="693"/>
      <c r="U68" s="693"/>
      <c r="V68" s="693"/>
      <c r="W68" s="693"/>
      <c r="X68" s="694"/>
    </row>
    <row r="69" spans="2:31" s="133" customFormat="1" ht="22.5" hidden="1" customHeight="1">
      <c r="C69" s="692"/>
      <c r="D69" s="693"/>
      <c r="E69" s="693"/>
      <c r="F69" s="693"/>
      <c r="G69" s="693"/>
      <c r="H69" s="693"/>
      <c r="I69" s="693"/>
      <c r="J69" s="693"/>
      <c r="K69" s="693"/>
      <c r="L69" s="693"/>
      <c r="M69" s="693"/>
      <c r="N69" s="693"/>
      <c r="O69" s="693"/>
      <c r="P69" s="693"/>
      <c r="Q69" s="693"/>
      <c r="R69" s="693"/>
      <c r="S69" s="693"/>
      <c r="T69" s="693"/>
      <c r="U69" s="693"/>
      <c r="V69" s="693"/>
      <c r="W69" s="693"/>
      <c r="X69" s="694"/>
    </row>
    <row r="70" spans="2:31" s="133" customFormat="1" ht="22.5" hidden="1" customHeight="1">
      <c r="C70" s="692"/>
      <c r="D70" s="693"/>
      <c r="E70" s="693"/>
      <c r="F70" s="693"/>
      <c r="G70" s="693"/>
      <c r="H70" s="693"/>
      <c r="I70" s="693"/>
      <c r="J70" s="693"/>
      <c r="K70" s="693"/>
      <c r="L70" s="693"/>
      <c r="M70" s="693"/>
      <c r="N70" s="693"/>
      <c r="O70" s="693"/>
      <c r="P70" s="693"/>
      <c r="Q70" s="693"/>
      <c r="R70" s="693"/>
      <c r="S70" s="693"/>
      <c r="T70" s="693"/>
      <c r="U70" s="693"/>
      <c r="V70" s="693"/>
      <c r="W70" s="693"/>
      <c r="X70" s="694"/>
    </row>
    <row r="71" spans="2:31" s="133" customFormat="1" ht="22.5" hidden="1" customHeight="1">
      <c r="C71" s="719"/>
      <c r="D71" s="720"/>
      <c r="E71" s="720"/>
      <c r="F71" s="720"/>
      <c r="G71" s="720"/>
      <c r="H71" s="720"/>
      <c r="I71" s="720"/>
      <c r="J71" s="720"/>
      <c r="K71" s="720"/>
      <c r="L71" s="720"/>
      <c r="M71" s="720"/>
      <c r="N71" s="720"/>
      <c r="O71" s="720"/>
      <c r="P71" s="720"/>
      <c r="Q71" s="720"/>
      <c r="R71" s="720"/>
      <c r="S71" s="720"/>
      <c r="T71" s="720"/>
      <c r="U71" s="720"/>
      <c r="V71" s="720"/>
      <c r="W71" s="720"/>
      <c r="X71" s="721"/>
    </row>
    <row r="72" spans="2:31" s="14" customFormat="1" ht="51">
      <c r="B72" s="163"/>
      <c r="C72" s="467" t="s">
        <v>238</v>
      </c>
      <c r="D72" s="432"/>
      <c r="E72" s="440" t="s">
        <v>237</v>
      </c>
      <c r="F72" s="432"/>
      <c r="G72" s="440" t="s">
        <v>630</v>
      </c>
      <c r="H72" s="432"/>
      <c r="I72" s="440" t="s">
        <v>230</v>
      </c>
      <c r="J72" s="432"/>
      <c r="K72" s="431" t="s">
        <v>462</v>
      </c>
      <c r="L72" s="432"/>
      <c r="M72" s="440" t="s">
        <v>569</v>
      </c>
      <c r="N72" s="432"/>
      <c r="O72" s="431" t="s">
        <v>570</v>
      </c>
      <c r="P72" s="432"/>
      <c r="Q72" s="440" t="s">
        <v>629</v>
      </c>
      <c r="R72" s="431" t="s">
        <v>274</v>
      </c>
      <c r="S72" s="440" t="s">
        <v>568</v>
      </c>
      <c r="T72" s="432"/>
      <c r="U72" s="431" t="s">
        <v>567</v>
      </c>
      <c r="V72" s="432"/>
      <c r="W72" s="493" t="s">
        <v>628</v>
      </c>
      <c r="X72" s="469" t="s">
        <v>241</v>
      </c>
      <c r="Y72" s="163"/>
      <c r="AE72" s="163"/>
    </row>
    <row r="73" spans="2:31">
      <c r="C73" s="256" t="str" cm="1">
        <f t="array" aca="1" ref="C73" ca="1">INDIRECT(_xlfn.CONCAT($AC$3,D73))</f>
        <v>NIKI Product 1</v>
      </c>
      <c r="D73" s="87" t="s">
        <v>391</v>
      </c>
      <c r="E73" s="265" t="str" cm="1">
        <f t="array" aca="1" ref="E73" ca="1">_xlfn.SWITCH(INDIRECT(_xlfn.CONCAT($AC$3,F73)),"-","-",0,"-",INDIRECT(_xlfn.CONCAT($AC$3,F73)))</f>
        <v>-</v>
      </c>
      <c r="F73" s="87" t="s">
        <v>55</v>
      </c>
      <c r="G73" s="298" t="str" cm="1">
        <f t="array" aca="1" ref="G73" ca="1">_xlfn.SWITCH(INDIRECT(_xlfn.CONCAT($AC$2,H73)),"-","-",0,"-",INDIRECT(_xlfn.CONCAT($AC$2,H73)))</f>
        <v>-</v>
      </c>
      <c r="H73" s="87" t="s">
        <v>715</v>
      </c>
      <c r="I73" s="732" t="str" cm="1">
        <f t="array" aca="1" ref="I73" ca="1">_xlfn.SWITCH(INDIRECT(_xlfn.CONCAT($AC$2,J73)),"-","-",0,"-",INDIRECT(_xlfn.CONCAT($AC$2,J73)))</f>
        <v>-</v>
      </c>
      <c r="J73" s="87" t="s">
        <v>725</v>
      </c>
      <c r="K73" s="732" t="str" cm="1">
        <f t="array" aca="1" ref="K73" ca="1">_xlfn.SWITCH(INDIRECT(_xlfn.CONCAT($AC$2,L73)),"-","-",0,"-",INDIRECT(_xlfn.CONCAT($AC$2,L73)))</f>
        <v>-</v>
      </c>
      <c r="L73" s="87" t="s">
        <v>735</v>
      </c>
      <c r="M73" s="935" t="str" cm="1">
        <f t="array" aca="1" ref="M73" ca="1">_xlfn.SWITCH(INDIRECT(_xlfn.CONCAT($AC$3,N73)),"-","-",0,"-",INDIRECT(_xlfn.CONCAT($AC$3,N73)))</f>
        <v>-</v>
      </c>
      <c r="N73" s="473" t="s">
        <v>93</v>
      </c>
      <c r="O73" s="935" t="str" cm="1">
        <f t="array" aca="1" ref="O73" ca="1">_xlfn.SWITCH(INDIRECT(_xlfn.CONCAT($AC$3,P73)),"-","-",0,"-",INDIRECT(_xlfn.CONCAT($AC$3,P73)))</f>
        <v>-</v>
      </c>
      <c r="P73" s="87" t="s">
        <v>402</v>
      </c>
      <c r="Q73" s="900" t="s">
        <v>6</v>
      </c>
      <c r="R73" s="808" t="s">
        <v>6</v>
      </c>
      <c r="S73" s="612" t="str" cm="1">
        <f t="array" aca="1" ref="S73" ca="1">_xlfn.SWITCH(INDIRECT(_xlfn.CONCAT($AC$3,T73)),"-","-",0,"-",INDIRECT(_xlfn.CONCAT($AC$3,T73)))</f>
        <v>-</v>
      </c>
      <c r="T73" s="471" t="s">
        <v>69</v>
      </c>
      <c r="U73" s="612" t="str" cm="1">
        <f t="array" aca="1" ref="U73" ca="1">_xlfn.SWITCH(INDIRECT(_xlfn.CONCAT($AC$3,V73)),"-","-",0,"-",INDIRECT(_xlfn.CONCAT($AC$3,V73)))</f>
        <v>-</v>
      </c>
      <c r="V73" s="471" t="s">
        <v>97</v>
      </c>
      <c r="W73" s="494" t="str">
        <f t="shared" ref="W73:W87" ca="1" si="4">IFERROR(IF(R73="ton CO2eq/MWh",U73*Q73,S73*Q73),"-")</f>
        <v>-</v>
      </c>
      <c r="X73" s="475" t="str">
        <f t="shared" ref="X73:X87" ca="1" si="5">HYPERLINK(_xlfn.CONCAT("#'",$AB$1,"'!",A128),A128)</f>
        <v>$A$128</v>
      </c>
      <c r="Z73" s="70"/>
    </row>
    <row r="74" spans="2:31">
      <c r="C74" s="258" t="str" cm="1">
        <f t="array" aca="1" ref="C74" ca="1">INDIRECT(_xlfn.CONCAT($AC$3,D74))</f>
        <v>NIKI Product 2</v>
      </c>
      <c r="D74" s="4" t="s">
        <v>392</v>
      </c>
      <c r="E74" s="266" t="str" cm="1">
        <f t="array" aca="1" ref="E74" ca="1">_xlfn.SWITCH(INDIRECT(_xlfn.CONCAT($AC$3,F74)),"-","-",0,"-",INDIRECT(_xlfn.CONCAT($AC$3,F74)))</f>
        <v>-</v>
      </c>
      <c r="F74" s="4" t="s">
        <v>56</v>
      </c>
      <c r="G74" s="486" t="str" cm="1">
        <f t="array" aca="1" ref="G74" ca="1">_xlfn.SWITCH(INDIRECT(_xlfn.CONCAT($AC$2,H74)),"-","-",0,"-",INDIRECT(_xlfn.CONCAT($AC$2,H74)))</f>
        <v>-</v>
      </c>
      <c r="H74" s="4" t="s">
        <v>716</v>
      </c>
      <c r="I74" s="486" t="str" cm="1">
        <f t="array" aca="1" ref="I74" ca="1">_xlfn.SWITCH(INDIRECT(_xlfn.CONCAT($AC$2,J74)),"-","-",0,"-",INDIRECT(_xlfn.CONCAT($AC$2,J74)))</f>
        <v>-</v>
      </c>
      <c r="J74" s="4" t="s">
        <v>726</v>
      </c>
      <c r="K74" s="486" t="str" cm="1">
        <f t="array" aca="1" ref="K74" ca="1">_xlfn.SWITCH(INDIRECT(_xlfn.CONCAT($AC$2,L74)),"-","-",0,"-",INDIRECT(_xlfn.CONCAT($AC$2,L74)))</f>
        <v>-</v>
      </c>
      <c r="L74" s="4" t="s">
        <v>736</v>
      </c>
      <c r="M74" s="491" t="str" cm="1">
        <f t="array" aca="1" ref="M74" ca="1">_xlfn.SWITCH(INDIRECT(_xlfn.CONCAT($AC$3,N74)),"-","-",0,"-",INDIRECT(_xlfn.CONCAT($AC$3,N74)))</f>
        <v>-</v>
      </c>
      <c r="N74" s="477" t="s">
        <v>94</v>
      </c>
      <c r="O74" s="491" t="str" cm="1">
        <f t="array" aca="1" ref="O74" ca="1">_xlfn.SWITCH(INDIRECT(_xlfn.CONCAT($AC$3,P74)),"-","-",0,"-",INDIRECT(_xlfn.CONCAT($AC$3,P74)))</f>
        <v>-</v>
      </c>
      <c r="P74" s="4" t="s">
        <v>403</v>
      </c>
      <c r="Q74" s="901" t="s">
        <v>6</v>
      </c>
      <c r="R74" s="811" t="s">
        <v>6</v>
      </c>
      <c r="S74" s="488" t="str" cm="1">
        <f t="array" aca="1" ref="S74" ca="1">_xlfn.SWITCH(INDIRECT(_xlfn.CONCAT($AC$3,T74)),"-","-",0,"-",INDIRECT(_xlfn.CONCAT($AC$3,T74)))</f>
        <v>-</v>
      </c>
      <c r="T74" s="476" t="s">
        <v>70</v>
      </c>
      <c r="U74" s="488" t="str" cm="1">
        <f t="array" aca="1" ref="U74" ca="1">_xlfn.SWITCH(INDIRECT(_xlfn.CONCAT($AC$3,V74)),"-","-",0,"-",INDIRECT(_xlfn.CONCAT($AC$3,V74)))</f>
        <v>-</v>
      </c>
      <c r="V74" s="476" t="s">
        <v>98</v>
      </c>
      <c r="W74" s="495" t="str">
        <f t="shared" ca="1" si="4"/>
        <v>-</v>
      </c>
      <c r="X74" s="479" t="str">
        <f t="shared" ca="1" si="5"/>
        <v>$A$129</v>
      </c>
      <c r="Z74" s="70"/>
    </row>
    <row r="75" spans="2:31">
      <c r="C75" s="258" t="str" cm="1">
        <f t="array" aca="1" ref="C75" ca="1">INDIRECT(_xlfn.CONCAT($AC$3,D75))</f>
        <v>NIKI Product 3</v>
      </c>
      <c r="D75" s="4" t="s">
        <v>393</v>
      </c>
      <c r="E75" s="266" t="str" cm="1">
        <f t="array" aca="1" ref="E75" ca="1">_xlfn.SWITCH(INDIRECT(_xlfn.CONCAT($AC$3,F75)),"-","-",0,"-",INDIRECT(_xlfn.CONCAT($AC$3,F75)))</f>
        <v>-</v>
      </c>
      <c r="F75" s="4" t="s">
        <v>57</v>
      </c>
      <c r="G75" s="486" t="str" cm="1">
        <f t="array" aca="1" ref="G75" ca="1">_xlfn.SWITCH(INDIRECT(_xlfn.CONCAT($AC$2,H75)),"-","-",0,"-",INDIRECT(_xlfn.CONCAT($AC$2,H75)))</f>
        <v>-</v>
      </c>
      <c r="H75" s="4" t="s">
        <v>717</v>
      </c>
      <c r="I75" s="486" t="str" cm="1">
        <f t="array" aca="1" ref="I75" ca="1">_xlfn.SWITCH(INDIRECT(_xlfn.CONCAT($AC$2,J75)),"-","-",0,"-",INDIRECT(_xlfn.CONCAT($AC$2,J75)))</f>
        <v>-</v>
      </c>
      <c r="J75" s="4" t="s">
        <v>727</v>
      </c>
      <c r="K75" s="486" t="str" cm="1">
        <f t="array" aca="1" ref="K75" ca="1">_xlfn.SWITCH(INDIRECT(_xlfn.CONCAT($AC$2,L75)),"-","-",0,"-",INDIRECT(_xlfn.CONCAT($AC$2,L75)))</f>
        <v>-</v>
      </c>
      <c r="L75" s="4" t="s">
        <v>737</v>
      </c>
      <c r="M75" s="491" t="str" cm="1">
        <f t="array" aca="1" ref="M75" ca="1">_xlfn.SWITCH(INDIRECT(_xlfn.CONCAT($AC$3,N75)),"-","-",0,"-",INDIRECT(_xlfn.CONCAT($AC$3,N75)))</f>
        <v>-</v>
      </c>
      <c r="N75" s="477" t="s">
        <v>95</v>
      </c>
      <c r="O75" s="491" t="str" cm="1">
        <f t="array" aca="1" ref="O75" ca="1">_xlfn.SWITCH(INDIRECT(_xlfn.CONCAT($AC$3,P75)),"-","-",0,"-",INDIRECT(_xlfn.CONCAT($AC$3,P75)))</f>
        <v>-</v>
      </c>
      <c r="P75" s="4" t="s">
        <v>404</v>
      </c>
      <c r="Q75" s="901" t="s">
        <v>6</v>
      </c>
      <c r="R75" s="811" t="s">
        <v>6</v>
      </c>
      <c r="S75" s="488" t="str" cm="1">
        <f t="array" aca="1" ref="S75" ca="1">_xlfn.SWITCH(INDIRECT(_xlfn.CONCAT($AC$3,T75)),"-","-",0,"-",INDIRECT(_xlfn.CONCAT($AC$3,T75)))</f>
        <v>-</v>
      </c>
      <c r="T75" s="476" t="s">
        <v>71</v>
      </c>
      <c r="U75" s="488" t="str" cm="1">
        <f t="array" aca="1" ref="U75" ca="1">_xlfn.SWITCH(INDIRECT(_xlfn.CONCAT($AC$3,V75)),"-","-",0,"-",INDIRECT(_xlfn.CONCAT($AC$3,V75)))</f>
        <v>-</v>
      </c>
      <c r="V75" s="476" t="s">
        <v>99</v>
      </c>
      <c r="W75" s="495" t="str">
        <f t="shared" ca="1" si="4"/>
        <v>-</v>
      </c>
      <c r="X75" s="479" t="str">
        <f t="shared" ca="1" si="5"/>
        <v>$A$130</v>
      </c>
      <c r="Z75" s="70"/>
    </row>
    <row r="76" spans="2:31">
      <c r="C76" s="258" t="str" cm="1">
        <f t="array" aca="1" ref="C76" ca="1">INDIRECT(_xlfn.CONCAT($AC$3,D76))</f>
        <v>NIKI Product 4</v>
      </c>
      <c r="D76" s="4" t="s">
        <v>394</v>
      </c>
      <c r="E76" s="266" t="str" cm="1">
        <f t="array" aca="1" ref="E76" ca="1">_xlfn.SWITCH(INDIRECT(_xlfn.CONCAT($AC$3,F76)),"-","-",0,"-",INDIRECT(_xlfn.CONCAT($AC$3,F76)))</f>
        <v>-</v>
      </c>
      <c r="F76" s="4" t="s">
        <v>58</v>
      </c>
      <c r="G76" s="486" t="str" cm="1">
        <f t="array" aca="1" ref="G76" ca="1">_xlfn.SWITCH(INDIRECT(_xlfn.CONCAT($AC$2,H76)),"-","-",0,"-",INDIRECT(_xlfn.CONCAT($AC$2,H76)))</f>
        <v>-</v>
      </c>
      <c r="H76" s="4" t="s">
        <v>718</v>
      </c>
      <c r="I76" s="486" t="str" cm="1">
        <f t="array" aca="1" ref="I76" ca="1">_xlfn.SWITCH(INDIRECT(_xlfn.CONCAT($AC$2,J76)),"-","-",0,"-",INDIRECT(_xlfn.CONCAT($AC$2,J76)))</f>
        <v>-</v>
      </c>
      <c r="J76" s="4" t="s">
        <v>728</v>
      </c>
      <c r="K76" s="486" t="str" cm="1">
        <f t="array" aca="1" ref="K76" ca="1">_xlfn.SWITCH(INDIRECT(_xlfn.CONCAT($AC$2,L76)),"-","-",0,"-",INDIRECT(_xlfn.CONCAT($AC$2,L76)))</f>
        <v>-</v>
      </c>
      <c r="L76" s="4" t="s">
        <v>738</v>
      </c>
      <c r="M76" s="491" t="str" cm="1">
        <f t="array" aca="1" ref="M76" ca="1">_xlfn.SWITCH(INDIRECT(_xlfn.CONCAT($AC$3,N76)),"-","-",0,"-",INDIRECT(_xlfn.CONCAT($AC$3,N76)))</f>
        <v>-</v>
      </c>
      <c r="N76" s="477" t="s">
        <v>96</v>
      </c>
      <c r="O76" s="491" t="str" cm="1">
        <f t="array" aca="1" ref="O76" ca="1">_xlfn.SWITCH(INDIRECT(_xlfn.CONCAT($AC$3,P76)),"-","-",0,"-",INDIRECT(_xlfn.CONCAT($AC$3,P76)))</f>
        <v>-</v>
      </c>
      <c r="P76" s="4" t="s">
        <v>405</v>
      </c>
      <c r="Q76" s="901" t="s">
        <v>6</v>
      </c>
      <c r="R76" s="811" t="s">
        <v>6</v>
      </c>
      <c r="S76" s="488" t="str" cm="1">
        <f t="array" aca="1" ref="S76" ca="1">_xlfn.SWITCH(INDIRECT(_xlfn.CONCAT($AC$3,T76)),"-","-",0,"-",INDIRECT(_xlfn.CONCAT($AC$3,T76)))</f>
        <v>-</v>
      </c>
      <c r="T76" s="476" t="s">
        <v>72</v>
      </c>
      <c r="U76" s="488" t="str" cm="1">
        <f t="array" aca="1" ref="U76" ca="1">_xlfn.SWITCH(INDIRECT(_xlfn.CONCAT($AC$3,V76)),"-","-",0,"-",INDIRECT(_xlfn.CONCAT($AC$3,V76)))</f>
        <v>-</v>
      </c>
      <c r="V76" s="476" t="s">
        <v>100</v>
      </c>
      <c r="W76" s="495" t="str">
        <f t="shared" ca="1" si="4"/>
        <v>-</v>
      </c>
      <c r="X76" s="479" t="str">
        <f t="shared" ca="1" si="5"/>
        <v>$A$131</v>
      </c>
      <c r="Z76" s="70"/>
    </row>
    <row r="77" spans="2:31">
      <c r="C77" s="258" t="str" cm="1">
        <f t="array" aca="1" ref="C77" ca="1">INDIRECT(_xlfn.CONCAT($AC$3,D77))</f>
        <v>NIKI Product 5</v>
      </c>
      <c r="D77" s="4" t="s">
        <v>395</v>
      </c>
      <c r="E77" s="266" t="str" cm="1">
        <f t="array" aca="1" ref="E77" ca="1">_xlfn.SWITCH(INDIRECT(_xlfn.CONCAT($AC$3,F77)),"-","-",0,"-",INDIRECT(_xlfn.CONCAT($AC$3,F77)))</f>
        <v>-</v>
      </c>
      <c r="F77" s="4" t="s">
        <v>103</v>
      </c>
      <c r="G77" s="486" t="str" cm="1">
        <f t="array" aca="1" ref="G77" ca="1">_xlfn.SWITCH(INDIRECT(_xlfn.CONCAT($AC$2,H77)),"-","-",0,"-",INDIRECT(_xlfn.CONCAT($AC$2,H77)))</f>
        <v>-</v>
      </c>
      <c r="H77" s="4" t="s">
        <v>719</v>
      </c>
      <c r="I77" s="486" t="str" cm="1">
        <f t="array" aca="1" ref="I77" ca="1">_xlfn.SWITCH(INDIRECT(_xlfn.CONCAT($AC$2,J77)),"-","-",0,"-",INDIRECT(_xlfn.CONCAT($AC$2,J77)))</f>
        <v>-</v>
      </c>
      <c r="J77" s="4" t="s">
        <v>729</v>
      </c>
      <c r="K77" s="486" t="str" cm="1">
        <f t="array" aca="1" ref="K77" ca="1">_xlfn.SWITCH(INDIRECT(_xlfn.CONCAT($AC$2,L77)),"-","-",0,"-",INDIRECT(_xlfn.CONCAT($AC$2,L77)))</f>
        <v>-</v>
      </c>
      <c r="L77" s="4" t="s">
        <v>739</v>
      </c>
      <c r="M77" s="491" t="str" cm="1">
        <f t="array" aca="1" ref="M77" ca="1">_xlfn.SWITCH(INDIRECT(_xlfn.CONCAT($AC$3,N77)),"-","-",0,"-",INDIRECT(_xlfn.CONCAT($AC$3,N77)))</f>
        <v>-</v>
      </c>
      <c r="N77" s="477" t="s">
        <v>105</v>
      </c>
      <c r="O77" s="491" t="str" cm="1">
        <f t="array" aca="1" ref="O77" ca="1">_xlfn.SWITCH(INDIRECT(_xlfn.CONCAT($AC$3,P77)),"-","-",0,"-",INDIRECT(_xlfn.CONCAT($AC$3,P77)))</f>
        <v>-</v>
      </c>
      <c r="P77" s="4" t="s">
        <v>406</v>
      </c>
      <c r="Q77" s="901" t="s">
        <v>6</v>
      </c>
      <c r="R77" s="811" t="s">
        <v>6</v>
      </c>
      <c r="S77" s="488" t="str" cm="1">
        <f t="array" aca="1" ref="S77" ca="1">_xlfn.SWITCH(INDIRECT(_xlfn.CONCAT($AC$3,T77)),"-","-",0,"-",INDIRECT(_xlfn.CONCAT($AC$3,T77)))</f>
        <v>-</v>
      </c>
      <c r="T77" s="476" t="s">
        <v>108</v>
      </c>
      <c r="U77" s="488" t="str" cm="1">
        <f t="array" aca="1" ref="U77" ca="1">_xlfn.SWITCH(INDIRECT(_xlfn.CONCAT($AC$3,V77)),"-","-",0,"-",INDIRECT(_xlfn.CONCAT($AC$3,V77)))</f>
        <v>-</v>
      </c>
      <c r="V77" s="476" t="s">
        <v>106</v>
      </c>
      <c r="W77" s="495" t="str">
        <f t="shared" ca="1" si="4"/>
        <v>-</v>
      </c>
      <c r="X77" s="479" t="str">
        <f t="shared" ca="1" si="5"/>
        <v>$A$132</v>
      </c>
      <c r="Z77" s="70"/>
    </row>
    <row r="78" spans="2:31">
      <c r="C78" s="258" t="str" cm="1">
        <f t="array" aca="1" ref="C78" ca="1">INDIRECT(_xlfn.CONCAT($AC$3,D78))</f>
        <v>NIKI Product 6</v>
      </c>
      <c r="D78" s="4" t="s">
        <v>396</v>
      </c>
      <c r="E78" s="266" t="str" cm="1">
        <f t="array" aca="1" ref="E78" ca="1">_xlfn.SWITCH(INDIRECT(_xlfn.CONCAT($AC$3,F78)),"-","-",0,"-",INDIRECT(_xlfn.CONCAT($AC$3,F78)))</f>
        <v>-</v>
      </c>
      <c r="F78" s="4" t="s">
        <v>118</v>
      </c>
      <c r="G78" s="486" t="str" cm="1">
        <f t="array" aca="1" ref="G78" ca="1">_xlfn.SWITCH(INDIRECT(_xlfn.CONCAT($AC$2,H78)),"-","-",0,"-",INDIRECT(_xlfn.CONCAT($AC$2,H78)))</f>
        <v>-</v>
      </c>
      <c r="H78" s="4" t="s">
        <v>720</v>
      </c>
      <c r="I78" s="486" t="str" cm="1">
        <f t="array" aca="1" ref="I78" ca="1">_xlfn.SWITCH(INDIRECT(_xlfn.CONCAT($AC$2,J78)),"-","-",0,"-",INDIRECT(_xlfn.CONCAT($AC$2,J78)))</f>
        <v>-</v>
      </c>
      <c r="J78" s="4" t="s">
        <v>730</v>
      </c>
      <c r="K78" s="486" t="str" cm="1">
        <f t="array" aca="1" ref="K78" ca="1">_xlfn.SWITCH(INDIRECT(_xlfn.CONCAT($AC$2,L78)),"-","-",0,"-",INDIRECT(_xlfn.CONCAT($AC$2,L78)))</f>
        <v>-</v>
      </c>
      <c r="L78" s="4" t="s">
        <v>740</v>
      </c>
      <c r="M78" s="491" t="str" cm="1">
        <f t="array" aca="1" ref="M78" ca="1">_xlfn.SWITCH(INDIRECT(_xlfn.CONCAT($AC$3,N78)),"-","-",0,"-",INDIRECT(_xlfn.CONCAT($AC$3,N78)))</f>
        <v>-</v>
      </c>
      <c r="N78" s="477" t="s">
        <v>166</v>
      </c>
      <c r="O78" s="491" t="str" cm="1">
        <f t="array" aca="1" ref="O78" ca="1">_xlfn.SWITCH(INDIRECT(_xlfn.CONCAT($AC$3,P78)),"-","-",0,"-",INDIRECT(_xlfn.CONCAT($AC$3,P78)))</f>
        <v>-</v>
      </c>
      <c r="P78" s="4" t="s">
        <v>407</v>
      </c>
      <c r="Q78" s="901" t="s">
        <v>6</v>
      </c>
      <c r="R78" s="811" t="s">
        <v>6</v>
      </c>
      <c r="S78" s="488" t="str" cm="1">
        <f t="array" aca="1" ref="S78" ca="1">_xlfn.SWITCH(INDIRECT(_xlfn.CONCAT($AC$3,T78)),"-","-",0,"-",INDIRECT(_xlfn.CONCAT($AC$3,T78)))</f>
        <v>-</v>
      </c>
      <c r="T78" s="476" t="s">
        <v>174</v>
      </c>
      <c r="U78" s="488" t="str" cm="1">
        <f t="array" aca="1" ref="U78" ca="1">_xlfn.SWITCH(INDIRECT(_xlfn.CONCAT($AC$3,V78)),"-","-",0,"-",INDIRECT(_xlfn.CONCAT($AC$3,V78)))</f>
        <v>-</v>
      </c>
      <c r="V78" s="476" t="s">
        <v>170</v>
      </c>
      <c r="W78" s="495" t="str">
        <f t="shared" ca="1" si="4"/>
        <v>-</v>
      </c>
      <c r="X78" s="479" t="str">
        <f t="shared" ca="1" si="5"/>
        <v>$A$133</v>
      </c>
      <c r="Z78" s="70"/>
    </row>
    <row r="79" spans="2:31">
      <c r="C79" s="258" t="str" cm="1">
        <f t="array" aca="1" ref="C79" ca="1">INDIRECT(_xlfn.CONCAT($AC$3,D79))</f>
        <v>NIKI Product 7</v>
      </c>
      <c r="D79" s="4" t="s">
        <v>397</v>
      </c>
      <c r="E79" s="266" t="str" cm="1">
        <f t="array" aca="1" ref="E79" ca="1">_xlfn.SWITCH(INDIRECT(_xlfn.CONCAT($AC$3,F79)),"-","-",0,"-",INDIRECT(_xlfn.CONCAT($AC$3,F79)))</f>
        <v>-</v>
      </c>
      <c r="F79" s="4" t="s">
        <v>119</v>
      </c>
      <c r="G79" s="486" t="str" cm="1">
        <f t="array" aca="1" ref="G79" ca="1">_xlfn.SWITCH(INDIRECT(_xlfn.CONCAT($AC$2,H79)),"-","-",0,"-",INDIRECT(_xlfn.CONCAT($AC$2,H79)))</f>
        <v>-</v>
      </c>
      <c r="H79" s="4" t="s">
        <v>721</v>
      </c>
      <c r="I79" s="486" t="str" cm="1">
        <f t="array" aca="1" ref="I79" ca="1">_xlfn.SWITCH(INDIRECT(_xlfn.CONCAT($AC$2,J79)),"-","-",0,"-",INDIRECT(_xlfn.CONCAT($AC$2,J79)))</f>
        <v>-</v>
      </c>
      <c r="J79" s="4" t="s">
        <v>731</v>
      </c>
      <c r="K79" s="486" t="str" cm="1">
        <f t="array" aca="1" ref="K79" ca="1">_xlfn.SWITCH(INDIRECT(_xlfn.CONCAT($AC$2,L79)),"-","-",0,"-",INDIRECT(_xlfn.CONCAT($AC$2,L79)))</f>
        <v>-</v>
      </c>
      <c r="L79" s="4" t="s">
        <v>741</v>
      </c>
      <c r="M79" s="491" t="str" cm="1">
        <f t="array" aca="1" ref="M79" ca="1">_xlfn.SWITCH(INDIRECT(_xlfn.CONCAT($AC$3,N79)),"-","-",0,"-",INDIRECT(_xlfn.CONCAT($AC$3,N79)))</f>
        <v>-</v>
      </c>
      <c r="N79" s="477" t="s">
        <v>167</v>
      </c>
      <c r="O79" s="491" t="str" cm="1">
        <f t="array" aca="1" ref="O79" ca="1">_xlfn.SWITCH(INDIRECT(_xlfn.CONCAT($AC$3,P79)),"-","-",0,"-",INDIRECT(_xlfn.CONCAT($AC$3,P79)))</f>
        <v>-</v>
      </c>
      <c r="P79" s="4" t="s">
        <v>408</v>
      </c>
      <c r="Q79" s="901" t="s">
        <v>6</v>
      </c>
      <c r="R79" s="811" t="s">
        <v>6</v>
      </c>
      <c r="S79" s="488" t="str" cm="1">
        <f t="array" aca="1" ref="S79" ca="1">_xlfn.SWITCH(INDIRECT(_xlfn.CONCAT($AC$3,T79)),"-","-",0,"-",INDIRECT(_xlfn.CONCAT($AC$3,T79)))</f>
        <v>-</v>
      </c>
      <c r="T79" s="476" t="s">
        <v>175</v>
      </c>
      <c r="U79" s="488" t="str" cm="1">
        <f t="array" aca="1" ref="U79" ca="1">_xlfn.SWITCH(INDIRECT(_xlfn.CONCAT($AC$3,V79)),"-","-",0,"-",INDIRECT(_xlfn.CONCAT($AC$3,V79)))</f>
        <v>-</v>
      </c>
      <c r="V79" s="476" t="s">
        <v>171</v>
      </c>
      <c r="W79" s="495" t="str">
        <f t="shared" ca="1" si="4"/>
        <v>-</v>
      </c>
      <c r="X79" s="479" t="str">
        <f t="shared" ca="1" si="5"/>
        <v>$A$134</v>
      </c>
      <c r="Z79" s="70"/>
    </row>
    <row r="80" spans="2:31">
      <c r="C80" s="258" t="str" cm="1">
        <f t="array" aca="1" ref="C80" ca="1">INDIRECT(_xlfn.CONCAT($AC$3,D80))</f>
        <v>NIKI Product 8</v>
      </c>
      <c r="D80" s="4" t="s">
        <v>398</v>
      </c>
      <c r="E80" s="266" t="str" cm="1">
        <f t="array" aca="1" ref="E80" ca="1">_xlfn.SWITCH(INDIRECT(_xlfn.CONCAT($AC$3,F80)),"-","-",0,"-",INDIRECT(_xlfn.CONCAT($AC$3,F80)))</f>
        <v>-</v>
      </c>
      <c r="F80" s="4" t="s">
        <v>120</v>
      </c>
      <c r="G80" s="486" t="str" cm="1">
        <f t="array" aca="1" ref="G80" ca="1">_xlfn.SWITCH(INDIRECT(_xlfn.CONCAT($AC$2,H80)),"-","-",0,"-",INDIRECT(_xlfn.CONCAT($AC$2,H80)))</f>
        <v>-</v>
      </c>
      <c r="H80" s="4" t="s">
        <v>722</v>
      </c>
      <c r="I80" s="486" t="str" cm="1">
        <f t="array" aca="1" ref="I80" ca="1">_xlfn.SWITCH(INDIRECT(_xlfn.CONCAT($AC$2,J80)),"-","-",0,"-",INDIRECT(_xlfn.CONCAT($AC$2,J80)))</f>
        <v>-</v>
      </c>
      <c r="J80" s="4" t="s">
        <v>732</v>
      </c>
      <c r="K80" s="486" t="str" cm="1">
        <f t="array" aca="1" ref="K80" ca="1">_xlfn.SWITCH(INDIRECT(_xlfn.CONCAT($AC$2,L80)),"-","-",0,"-",INDIRECT(_xlfn.CONCAT($AC$2,L80)))</f>
        <v>-</v>
      </c>
      <c r="L80" s="4" t="s">
        <v>742</v>
      </c>
      <c r="M80" s="491" t="str" cm="1">
        <f t="array" aca="1" ref="M80" ca="1">_xlfn.SWITCH(INDIRECT(_xlfn.CONCAT($AC$3,N80)),"-","-",0,"-",INDIRECT(_xlfn.CONCAT($AC$3,N80)))</f>
        <v>-</v>
      </c>
      <c r="N80" s="477" t="s">
        <v>168</v>
      </c>
      <c r="O80" s="491" t="str" cm="1">
        <f t="array" aca="1" ref="O80" ca="1">_xlfn.SWITCH(INDIRECT(_xlfn.CONCAT($AC$3,P80)),"-","-",0,"-",INDIRECT(_xlfn.CONCAT($AC$3,P80)))</f>
        <v>-</v>
      </c>
      <c r="P80" s="4" t="s">
        <v>409</v>
      </c>
      <c r="Q80" s="901" t="s">
        <v>6</v>
      </c>
      <c r="R80" s="811" t="s">
        <v>6</v>
      </c>
      <c r="S80" s="488" t="str" cm="1">
        <f t="array" aca="1" ref="S80" ca="1">_xlfn.SWITCH(INDIRECT(_xlfn.CONCAT($AC$3,T80)),"-","-",0,"-",INDIRECT(_xlfn.CONCAT($AC$3,T80)))</f>
        <v>-</v>
      </c>
      <c r="T80" s="476" t="s">
        <v>176</v>
      </c>
      <c r="U80" s="488" t="str" cm="1">
        <f t="array" aca="1" ref="U80" ca="1">_xlfn.SWITCH(INDIRECT(_xlfn.CONCAT($AC$3,V80)),"-","-",0,"-",INDIRECT(_xlfn.CONCAT($AC$3,V80)))</f>
        <v>-</v>
      </c>
      <c r="V80" s="476" t="s">
        <v>172</v>
      </c>
      <c r="W80" s="495" t="str">
        <f t="shared" ca="1" si="4"/>
        <v>-</v>
      </c>
      <c r="X80" s="479" t="str">
        <f t="shared" ca="1" si="5"/>
        <v>$A$135</v>
      </c>
      <c r="Z80" s="70"/>
    </row>
    <row r="81" spans="1:31">
      <c r="C81" s="258" t="str" cm="1">
        <f t="array" aca="1" ref="C81" ca="1">INDIRECT(_xlfn.CONCAT($AC$3,D81))</f>
        <v>NIKI Product 9</v>
      </c>
      <c r="D81" s="4" t="s">
        <v>399</v>
      </c>
      <c r="E81" s="266" t="str" cm="1">
        <f t="array" aca="1" ref="E81" ca="1">_xlfn.SWITCH(INDIRECT(_xlfn.CONCAT($AC$3,F81)),"-","-",0,"-",INDIRECT(_xlfn.CONCAT($AC$3,F81)))</f>
        <v>-</v>
      </c>
      <c r="F81" s="4" t="s">
        <v>121</v>
      </c>
      <c r="G81" s="486" t="str" cm="1">
        <f t="array" aca="1" ref="G81" ca="1">_xlfn.SWITCH(INDIRECT(_xlfn.CONCAT($AC$2,H81)),"-","-",0,"-",INDIRECT(_xlfn.CONCAT($AC$2,H81)))</f>
        <v>-</v>
      </c>
      <c r="H81" s="4" t="s">
        <v>723</v>
      </c>
      <c r="I81" s="486" t="str" cm="1">
        <f t="array" aca="1" ref="I81" ca="1">_xlfn.SWITCH(INDIRECT(_xlfn.CONCAT($AC$2,J81)),"-","-",0,"-",INDIRECT(_xlfn.CONCAT($AC$2,J81)))</f>
        <v>-</v>
      </c>
      <c r="J81" s="4" t="s">
        <v>733</v>
      </c>
      <c r="K81" s="486" t="str" cm="1">
        <f t="array" aca="1" ref="K81" ca="1">_xlfn.SWITCH(INDIRECT(_xlfn.CONCAT($AC$2,L81)),"-","-",0,"-",INDIRECT(_xlfn.CONCAT($AC$2,L81)))</f>
        <v>-</v>
      </c>
      <c r="L81" s="4" t="s">
        <v>743</v>
      </c>
      <c r="M81" s="491" t="str" cm="1">
        <f t="array" aca="1" ref="M81" ca="1">_xlfn.SWITCH(INDIRECT(_xlfn.CONCAT($AC$3,N81)),"-","-",0,"-",INDIRECT(_xlfn.CONCAT($AC$3,N81)))</f>
        <v>-</v>
      </c>
      <c r="N81" s="477" t="s">
        <v>169</v>
      </c>
      <c r="O81" s="491" t="str" cm="1">
        <f t="array" aca="1" ref="O81" ca="1">_xlfn.SWITCH(INDIRECT(_xlfn.CONCAT($AC$3,P81)),"-","-",0,"-",INDIRECT(_xlfn.CONCAT($AC$3,P81)))</f>
        <v>-</v>
      </c>
      <c r="P81" s="4" t="s">
        <v>410</v>
      </c>
      <c r="Q81" s="901" t="s">
        <v>6</v>
      </c>
      <c r="R81" s="811" t="s">
        <v>6</v>
      </c>
      <c r="S81" s="488" t="str" cm="1">
        <f t="array" aca="1" ref="S81" ca="1">_xlfn.SWITCH(INDIRECT(_xlfn.CONCAT($AC$3,T81)),"-","-",0,"-",INDIRECT(_xlfn.CONCAT($AC$3,T81)))</f>
        <v>-</v>
      </c>
      <c r="T81" s="476" t="s">
        <v>177</v>
      </c>
      <c r="U81" s="488" t="str" cm="1">
        <f t="array" aca="1" ref="U81" ca="1">_xlfn.SWITCH(INDIRECT(_xlfn.CONCAT($AC$3,V81)),"-","-",0,"-",INDIRECT(_xlfn.CONCAT($AC$3,V81)))</f>
        <v>-</v>
      </c>
      <c r="V81" s="476" t="s">
        <v>173</v>
      </c>
      <c r="W81" s="495" t="str">
        <f t="shared" ca="1" si="4"/>
        <v>-</v>
      </c>
      <c r="X81" s="479" t="str">
        <f t="shared" ca="1" si="5"/>
        <v>$A$136</v>
      </c>
      <c r="Z81" s="70"/>
    </row>
    <row r="82" spans="1:31">
      <c r="C82" s="259" t="str" cm="1">
        <f t="array" aca="1" ref="C82" ca="1">INDIRECT(_xlfn.CONCAT($AC$3,D82))</f>
        <v>NIKI Product 10</v>
      </c>
      <c r="D82" s="66" t="s">
        <v>400</v>
      </c>
      <c r="E82" s="47" t="str" cm="1">
        <f t="array" aca="1" ref="E82" ca="1">_xlfn.SWITCH(INDIRECT(_xlfn.CONCAT($AC$3,F82)),"-","-",0,"-",INDIRECT(_xlfn.CONCAT($AC$3,F82)))</f>
        <v>-</v>
      </c>
      <c r="F82" s="66" t="s">
        <v>122</v>
      </c>
      <c r="G82" s="487" t="str" cm="1">
        <f t="array" aca="1" ref="G82" ca="1">_xlfn.SWITCH(INDIRECT(_xlfn.CONCAT($AC$2,H82)),"-","-",0,"-",INDIRECT(_xlfn.CONCAT($AC$2,H82)))</f>
        <v>-</v>
      </c>
      <c r="H82" s="66" t="s">
        <v>724</v>
      </c>
      <c r="I82" s="487" t="str" cm="1">
        <f t="array" aca="1" ref="I82" ca="1">_xlfn.SWITCH(INDIRECT(_xlfn.CONCAT($AC$2,J82)),"-","-",0,"-",INDIRECT(_xlfn.CONCAT($AC$2,J82)))</f>
        <v>-</v>
      </c>
      <c r="J82" s="66" t="s">
        <v>734</v>
      </c>
      <c r="K82" s="487" t="str" cm="1">
        <f t="array" aca="1" ref="K82" ca="1">_xlfn.SWITCH(INDIRECT(_xlfn.CONCAT($AC$2,L82)),"-","-",0,"-",INDIRECT(_xlfn.CONCAT($AC$2,L82)))</f>
        <v>-</v>
      </c>
      <c r="L82" s="66" t="s">
        <v>744</v>
      </c>
      <c r="M82" s="492" t="str" cm="1">
        <f t="array" aca="1" ref="M82" ca="1">_xlfn.SWITCH(INDIRECT(_xlfn.CONCAT($AC$3,N82)),"-","-",0,"-",INDIRECT(_xlfn.CONCAT($AC$3,N82)))</f>
        <v>-</v>
      </c>
      <c r="N82" s="483" t="s">
        <v>401</v>
      </c>
      <c r="O82" s="492" t="str" cm="1">
        <f t="array" aca="1" ref="O82" ca="1">_xlfn.SWITCH(INDIRECT(_xlfn.CONCAT($AC$3,P82)),"-","-",0,"-",INDIRECT(_xlfn.CONCAT($AC$3,P82)))</f>
        <v>-</v>
      </c>
      <c r="P82" s="66" t="s">
        <v>411</v>
      </c>
      <c r="Q82" s="902" t="s">
        <v>6</v>
      </c>
      <c r="R82" s="814" t="s">
        <v>6</v>
      </c>
      <c r="S82" s="489" t="str" cm="1">
        <f t="array" aca="1" ref="S82" ca="1">_xlfn.SWITCH(INDIRECT(_xlfn.CONCAT($AC$3,T82)),"-","-",0,"-",INDIRECT(_xlfn.CONCAT($AC$3,T82)))</f>
        <v>-</v>
      </c>
      <c r="T82" s="481" t="s">
        <v>412</v>
      </c>
      <c r="U82" s="489" t="str" cm="1">
        <f t="array" aca="1" ref="U82" ca="1">_xlfn.SWITCH(INDIRECT(_xlfn.CONCAT($AC$3,V82)),"-","-",0,"-",INDIRECT(_xlfn.CONCAT($AC$3,V82)))</f>
        <v>-</v>
      </c>
      <c r="V82" s="481" t="s">
        <v>413</v>
      </c>
      <c r="W82" s="496" t="str">
        <f t="shared" ca="1" si="4"/>
        <v>-</v>
      </c>
      <c r="X82" s="485" t="str">
        <f t="shared" ca="1" si="5"/>
        <v>$A$137</v>
      </c>
      <c r="Z82" s="70"/>
    </row>
    <row r="83" spans="1:31">
      <c r="C83" s="256" t="str" cm="1">
        <f t="array" aca="1" ref="C83" ca="1">INDIRECT(_xlfn.CONCAT($AC$3,D83))</f>
        <v>NIKI Restfractie 1</v>
      </c>
      <c r="D83" s="87" t="s">
        <v>342</v>
      </c>
      <c r="E83" s="265" t="str" cm="1">
        <f t="array" aca="1" ref="E83" ca="1">_xlfn.SWITCH(INDIRECT(_xlfn.CONCAT($AC$3,F83)),"-","-",0,"-",INDIRECT(_xlfn.CONCAT($AC$3,F83)))</f>
        <v>-</v>
      </c>
      <c r="F83" s="87" t="s">
        <v>123</v>
      </c>
      <c r="G83" s="298" t="str" cm="1">
        <f t="array" aca="1" ref="G83" ca="1">_xlfn.SWITCH(INDIRECT(_xlfn.CONCAT($AC$2,H83)),"-","-",0,"-",INDIRECT(_xlfn.CONCAT($AC$2,H83)))</f>
        <v>-</v>
      </c>
      <c r="H83" s="87" t="s">
        <v>695</v>
      </c>
      <c r="I83" s="298" t="str" cm="1">
        <f t="array" aca="1" ref="I83" ca="1">_xlfn.SWITCH(INDIRECT(_xlfn.CONCAT($AC$2,J83)),"-","-",0,"-",INDIRECT(_xlfn.CONCAT($AC$2,J83)))</f>
        <v>Einde levensduur</v>
      </c>
      <c r="J83" s="87" t="s">
        <v>781</v>
      </c>
      <c r="K83" s="298" t="str" cm="1">
        <f t="array" aca="1" ref="K83" ca="1">_xlfn.SWITCH(INDIRECT(_xlfn.CONCAT($AC$2,L83)),"-","-",0,"-",INDIRECT(_xlfn.CONCAT($AC$2,L83)))</f>
        <v>Verbranding</v>
      </c>
      <c r="L83" s="87" t="s">
        <v>705</v>
      </c>
      <c r="M83" s="490" t="str" cm="1">
        <f t="array" aca="1" ref="M83" ca="1">_xlfn.SWITCH(INDIRECT(_xlfn.CONCAT($AC$3,N83)),"-","-",0,"-",INDIRECT(_xlfn.CONCAT($AC$3,N83)))</f>
        <v>-</v>
      </c>
      <c r="N83" s="503" t="s">
        <v>381</v>
      </c>
      <c r="O83" s="490" t="str" cm="1">
        <f t="array" aca="1" ref="O83" ca="1">_xlfn.SWITCH(INDIRECT(_xlfn.CONCAT($AC$3,P83)),"-","-",0,"-",INDIRECT(_xlfn.CONCAT($AC$3,P83)))</f>
        <v>-</v>
      </c>
      <c r="P83" s="502" t="s">
        <v>353</v>
      </c>
      <c r="Q83" s="900" t="s">
        <v>6</v>
      </c>
      <c r="R83" s="810" t="s">
        <v>6</v>
      </c>
      <c r="S83" s="937" t="str" cm="1">
        <f t="array" aca="1" ref="S83" ca="1">_xlfn.SWITCH(INDIRECT(_xlfn.CONCAT($AC$3,T83)),"-","-",0,"-",INDIRECT(_xlfn.CONCAT($AC$3,T83)))</f>
        <v>-</v>
      </c>
      <c r="T83" s="936" t="s">
        <v>290</v>
      </c>
      <c r="U83" s="937" t="str" cm="1">
        <f t="array" aca="1" ref="U83" ca="1">_xlfn.SWITCH(INDIRECT(_xlfn.CONCAT($AC$3,V83)),"-","-",0,"-",INDIRECT(_xlfn.CONCAT($AC$3,V83)))</f>
        <v>-</v>
      </c>
      <c r="V83" s="936" t="s">
        <v>371</v>
      </c>
      <c r="W83" s="494" t="str">
        <f t="shared" ca="1" si="4"/>
        <v>-</v>
      </c>
      <c r="X83" s="716" t="str">
        <f t="shared" ca="1" si="5"/>
        <v>$A$138</v>
      </c>
      <c r="Z83" s="70"/>
    </row>
    <row r="84" spans="1:31">
      <c r="C84" s="258" t="str" cm="1">
        <f t="array" aca="1" ref="C84" ca="1">INDIRECT(_xlfn.CONCAT($AC$3,D84))</f>
        <v>NIKI Restfractie 2</v>
      </c>
      <c r="D84" s="4" t="s">
        <v>343</v>
      </c>
      <c r="E84" s="266" t="str" cm="1">
        <f t="array" aca="1" ref="E84" ca="1">_xlfn.SWITCH(INDIRECT(_xlfn.CONCAT($AC$3,F84)),"-","-",0,"-",INDIRECT(_xlfn.CONCAT($AC$3,F84)))</f>
        <v>-</v>
      </c>
      <c r="F84" s="4" t="s">
        <v>124</v>
      </c>
      <c r="G84" s="486" t="str" cm="1">
        <f t="array" aca="1" ref="G84" ca="1">_xlfn.SWITCH(INDIRECT(_xlfn.CONCAT($AC$2,H84)),"-","-",0,"-",INDIRECT(_xlfn.CONCAT($AC$2,H84)))</f>
        <v>-</v>
      </c>
      <c r="H84" s="4" t="s">
        <v>696</v>
      </c>
      <c r="I84" s="486" t="str" cm="1">
        <f t="array" aca="1" ref="I84" ca="1">_xlfn.SWITCH(INDIRECT(_xlfn.CONCAT($AC$2,J84)),"-","-",0,"-",INDIRECT(_xlfn.CONCAT($AC$2,J84)))</f>
        <v>Einde levensduur</v>
      </c>
      <c r="J84" s="4" t="s">
        <v>782</v>
      </c>
      <c r="K84" s="486" t="str" cm="1">
        <f t="array" aca="1" ref="K84" ca="1">_xlfn.SWITCH(INDIRECT(_xlfn.CONCAT($AC$2,L84)),"-","-",0,"-",INDIRECT(_xlfn.CONCAT($AC$2,L84)))</f>
        <v>Verbranding</v>
      </c>
      <c r="L84" s="4" t="s">
        <v>706</v>
      </c>
      <c r="M84" s="491" t="str" cm="1">
        <f t="array" aca="1" ref="M84" ca="1">_xlfn.SWITCH(INDIRECT(_xlfn.CONCAT($AC$3,N84)),"-","-",0,"-",INDIRECT(_xlfn.CONCAT($AC$3,N84)))</f>
        <v>-</v>
      </c>
      <c r="N84" s="98" t="s">
        <v>382</v>
      </c>
      <c r="O84" s="491" t="str" cm="1">
        <f t="array" aca="1" ref="O84" ca="1">_xlfn.SWITCH(INDIRECT(_xlfn.CONCAT($AC$3,P84)),"-","-",0,"-",INDIRECT(_xlfn.CONCAT($AC$3,P84)))</f>
        <v>-</v>
      </c>
      <c r="P84" s="85" t="s">
        <v>354</v>
      </c>
      <c r="Q84" s="901" t="s">
        <v>6</v>
      </c>
      <c r="R84" s="813" t="s">
        <v>6</v>
      </c>
      <c r="S84" s="488" t="str" cm="1">
        <f t="array" aca="1" ref="S84" ca="1">_xlfn.SWITCH(INDIRECT(_xlfn.CONCAT($AC$3,T84)),"-","-",0,"-",INDIRECT(_xlfn.CONCAT($AC$3,T84)))</f>
        <v>-</v>
      </c>
      <c r="T84" s="938" t="s">
        <v>291</v>
      </c>
      <c r="U84" s="488" t="str" cm="1">
        <f t="array" aca="1" ref="U84" ca="1">_xlfn.SWITCH(INDIRECT(_xlfn.CONCAT($AC$3,V84)),"-","-",0,"-",INDIRECT(_xlfn.CONCAT($AC$3,V84)))</f>
        <v>-</v>
      </c>
      <c r="V84" s="938" t="s">
        <v>372</v>
      </c>
      <c r="W84" s="495" t="str">
        <f t="shared" ca="1" si="4"/>
        <v>-</v>
      </c>
      <c r="X84" s="506" t="str">
        <f t="shared" ca="1" si="5"/>
        <v>$A$139</v>
      </c>
      <c r="Z84" s="70"/>
    </row>
    <row r="85" spans="1:31">
      <c r="C85" s="258" t="str" cm="1">
        <f t="array" aca="1" ref="C85" ca="1">INDIRECT(_xlfn.CONCAT($AC$3,D85))</f>
        <v>NIKI Restfractie 3</v>
      </c>
      <c r="D85" s="4" t="s">
        <v>344</v>
      </c>
      <c r="E85" s="266" t="str" cm="1">
        <f t="array" aca="1" ref="E85" ca="1">_xlfn.SWITCH(INDIRECT(_xlfn.CONCAT($AC$3,F85)),"-","-",0,"-",INDIRECT(_xlfn.CONCAT($AC$3,F85)))</f>
        <v>-</v>
      </c>
      <c r="F85" s="4" t="s">
        <v>125</v>
      </c>
      <c r="G85" s="486" t="str" cm="1">
        <f t="array" aca="1" ref="G85" ca="1">_xlfn.SWITCH(INDIRECT(_xlfn.CONCAT($AC$2,H85)),"-","-",0,"-",INDIRECT(_xlfn.CONCAT($AC$2,H85)))</f>
        <v>-</v>
      </c>
      <c r="H85" s="4" t="s">
        <v>697</v>
      </c>
      <c r="I85" s="486" t="str" cm="1">
        <f t="array" aca="1" ref="I85" ca="1">_xlfn.SWITCH(INDIRECT(_xlfn.CONCAT($AC$2,J85)),"-","-",0,"-",INDIRECT(_xlfn.CONCAT($AC$2,J85)))</f>
        <v>Einde levensduur</v>
      </c>
      <c r="J85" s="4" t="s">
        <v>783</v>
      </c>
      <c r="K85" s="486" t="str" cm="1">
        <f t="array" aca="1" ref="K85" ca="1">_xlfn.SWITCH(INDIRECT(_xlfn.CONCAT($AC$2,L85)),"-","-",0,"-",INDIRECT(_xlfn.CONCAT($AC$2,L85)))</f>
        <v>Verbranding</v>
      </c>
      <c r="L85" s="4" t="s">
        <v>707</v>
      </c>
      <c r="M85" s="491" t="str" cm="1">
        <f t="array" aca="1" ref="M85" ca="1">_xlfn.SWITCH(INDIRECT(_xlfn.CONCAT($AC$3,N85)),"-","-",0,"-",INDIRECT(_xlfn.CONCAT($AC$3,N85)))</f>
        <v>-</v>
      </c>
      <c r="N85" s="98" t="s">
        <v>383</v>
      </c>
      <c r="O85" s="491" t="str" cm="1">
        <f t="array" aca="1" ref="O85" ca="1">_xlfn.SWITCH(INDIRECT(_xlfn.CONCAT($AC$3,P85)),"-","-",0,"-",INDIRECT(_xlfn.CONCAT($AC$3,P85)))</f>
        <v>-</v>
      </c>
      <c r="P85" s="85" t="s">
        <v>355</v>
      </c>
      <c r="Q85" s="901" t="s">
        <v>6</v>
      </c>
      <c r="R85" s="813" t="s">
        <v>6</v>
      </c>
      <c r="S85" s="488" t="str" cm="1">
        <f t="array" aca="1" ref="S85" ca="1">_xlfn.SWITCH(INDIRECT(_xlfn.CONCAT($AC$3,T85)),"-","-",0,"-",INDIRECT(_xlfn.CONCAT($AC$3,T85)))</f>
        <v>-</v>
      </c>
      <c r="T85" s="938" t="s">
        <v>363</v>
      </c>
      <c r="U85" s="488" t="str" cm="1">
        <f t="array" aca="1" ref="U85" ca="1">_xlfn.SWITCH(INDIRECT(_xlfn.CONCAT($AC$3,V85)),"-","-",0,"-",INDIRECT(_xlfn.CONCAT($AC$3,V85)))</f>
        <v>-</v>
      </c>
      <c r="V85" s="938" t="s">
        <v>373</v>
      </c>
      <c r="W85" s="495" t="str">
        <f t="shared" ca="1" si="4"/>
        <v>-</v>
      </c>
      <c r="X85" s="506" t="str">
        <f t="shared" ca="1" si="5"/>
        <v>$A$140</v>
      </c>
      <c r="Z85" s="70"/>
    </row>
    <row r="86" spans="1:31">
      <c r="C86" s="258" t="str" cm="1">
        <f t="array" aca="1" ref="C86" ca="1">INDIRECT(_xlfn.CONCAT($AC$3,D86))</f>
        <v>NIKI Restfractie 4</v>
      </c>
      <c r="D86" s="4" t="s">
        <v>345</v>
      </c>
      <c r="E86" s="266" t="str" cm="1">
        <f t="array" aca="1" ref="E86" ca="1">_xlfn.SWITCH(INDIRECT(_xlfn.CONCAT($AC$3,F86)),"-","-",0,"-",INDIRECT(_xlfn.CONCAT($AC$3,F86)))</f>
        <v>-</v>
      </c>
      <c r="F86" s="4" t="s">
        <v>126</v>
      </c>
      <c r="G86" s="486" t="str" cm="1">
        <f t="array" aca="1" ref="G86" ca="1">_xlfn.SWITCH(INDIRECT(_xlfn.CONCAT($AC$2,H86)),"-","-",0,"-",INDIRECT(_xlfn.CONCAT($AC$2,H86)))</f>
        <v>-</v>
      </c>
      <c r="H86" s="4" t="s">
        <v>698</v>
      </c>
      <c r="I86" s="486" t="str" cm="1">
        <f t="array" aca="1" ref="I86" ca="1">_xlfn.SWITCH(INDIRECT(_xlfn.CONCAT($AC$2,J86)),"-","-",0,"-",INDIRECT(_xlfn.CONCAT($AC$2,J86)))</f>
        <v>Einde levensduur</v>
      </c>
      <c r="J86" s="4" t="s">
        <v>784</v>
      </c>
      <c r="K86" s="486" t="str" cm="1">
        <f t="array" aca="1" ref="K86" ca="1">_xlfn.SWITCH(INDIRECT(_xlfn.CONCAT($AC$2,L86)),"-","-",0,"-",INDIRECT(_xlfn.CONCAT($AC$2,L86)))</f>
        <v>Verbranding</v>
      </c>
      <c r="L86" s="4" t="s">
        <v>708</v>
      </c>
      <c r="M86" s="491" t="str" cm="1">
        <f t="array" aca="1" ref="M86" ca="1">_xlfn.SWITCH(INDIRECT(_xlfn.CONCAT($AC$3,N86)),"-","-",0,"-",INDIRECT(_xlfn.CONCAT($AC$3,N86)))</f>
        <v>-</v>
      </c>
      <c r="N86" s="98" t="s">
        <v>384</v>
      </c>
      <c r="O86" s="491" t="str" cm="1">
        <f t="array" aca="1" ref="O86" ca="1">_xlfn.SWITCH(INDIRECT(_xlfn.CONCAT($AC$3,P86)),"-","-",0,"-",INDIRECT(_xlfn.CONCAT($AC$3,P86)))</f>
        <v>-</v>
      </c>
      <c r="P86" s="85" t="s">
        <v>356</v>
      </c>
      <c r="Q86" s="901" t="s">
        <v>6</v>
      </c>
      <c r="R86" s="813" t="s">
        <v>6</v>
      </c>
      <c r="S86" s="488" t="str" cm="1">
        <f t="array" aca="1" ref="S86" ca="1">_xlfn.SWITCH(INDIRECT(_xlfn.CONCAT($AC$3,T86)),"-","-",0,"-",INDIRECT(_xlfn.CONCAT($AC$3,T86)))</f>
        <v>-</v>
      </c>
      <c r="T86" s="938" t="s">
        <v>364</v>
      </c>
      <c r="U86" s="488" t="str" cm="1">
        <f t="array" aca="1" ref="U86" ca="1">_xlfn.SWITCH(INDIRECT(_xlfn.CONCAT($AC$3,V86)),"-","-",0,"-",INDIRECT(_xlfn.CONCAT($AC$3,V86)))</f>
        <v>-</v>
      </c>
      <c r="V86" s="938" t="s">
        <v>374</v>
      </c>
      <c r="W86" s="495" t="str">
        <f t="shared" ca="1" si="4"/>
        <v>-</v>
      </c>
      <c r="X86" s="506" t="str">
        <f t="shared" ca="1" si="5"/>
        <v>$A$141</v>
      </c>
      <c r="Z86" s="70"/>
    </row>
    <row r="87" spans="1:31">
      <c r="C87" s="259" t="str" cm="1">
        <f t="array" aca="1" ref="C87" ca="1">INDIRECT(_xlfn.CONCAT($AC$3,D87))</f>
        <v>NIKI Restfractie 5</v>
      </c>
      <c r="D87" s="66" t="s">
        <v>346</v>
      </c>
      <c r="E87" s="47" t="str" cm="1">
        <f t="array" aca="1" ref="E87" ca="1">_xlfn.SWITCH(INDIRECT(_xlfn.CONCAT($AC$3,F87)),"-","-",0,"-",INDIRECT(_xlfn.CONCAT($AC$3,F87)))</f>
        <v>-</v>
      </c>
      <c r="F87" s="66" t="s">
        <v>128</v>
      </c>
      <c r="G87" s="487" t="str" cm="1">
        <f t="array" aca="1" ref="G87" ca="1">_xlfn.SWITCH(INDIRECT(_xlfn.CONCAT($AC$2,H87)),"-","-",0,"-",INDIRECT(_xlfn.CONCAT($AC$2,H87)))</f>
        <v>-</v>
      </c>
      <c r="H87" s="66" t="s">
        <v>699</v>
      </c>
      <c r="I87" s="487" t="str" cm="1">
        <f t="array" aca="1" ref="I87" ca="1">_xlfn.SWITCH(INDIRECT(_xlfn.CONCAT($AC$2,J87)),"-","-",0,"-",INDIRECT(_xlfn.CONCAT($AC$2,J87)))</f>
        <v>Einde levensduur</v>
      </c>
      <c r="J87" s="66" t="s">
        <v>785</v>
      </c>
      <c r="K87" s="487" t="str" cm="1">
        <f t="array" aca="1" ref="K87" ca="1">_xlfn.SWITCH(INDIRECT(_xlfn.CONCAT($AC$2,L87)),"-","-",0,"-",INDIRECT(_xlfn.CONCAT($AC$2,L87)))</f>
        <v>Verbranding</v>
      </c>
      <c r="L87" s="66" t="s">
        <v>709</v>
      </c>
      <c r="M87" s="492" t="str" cm="1">
        <f t="array" aca="1" ref="M87" ca="1">_xlfn.SWITCH(INDIRECT(_xlfn.CONCAT($AC$3,N87)),"-","-",0,"-",INDIRECT(_xlfn.CONCAT($AC$3,N87)))</f>
        <v>-</v>
      </c>
      <c r="N87" s="505" t="s">
        <v>385</v>
      </c>
      <c r="O87" s="492" t="str" cm="1">
        <f t="array" aca="1" ref="O87" ca="1">_xlfn.SWITCH(INDIRECT(_xlfn.CONCAT($AC$3,P87)),"-","-",0,"-",INDIRECT(_xlfn.CONCAT($AC$3,P87)))</f>
        <v>-</v>
      </c>
      <c r="P87" s="504" t="s">
        <v>357</v>
      </c>
      <c r="Q87" s="902" t="s">
        <v>6</v>
      </c>
      <c r="R87" s="816" t="s">
        <v>6</v>
      </c>
      <c r="S87" s="489" t="str" cm="1">
        <f t="array" aca="1" ref="S87" ca="1">_xlfn.SWITCH(INDIRECT(_xlfn.CONCAT($AC$3,T87)),"-","-",0,"-",INDIRECT(_xlfn.CONCAT($AC$3,T87)))</f>
        <v>-</v>
      </c>
      <c r="T87" s="941" t="s">
        <v>365</v>
      </c>
      <c r="U87" s="489" t="str" cm="1">
        <f t="array" aca="1" ref="U87" ca="1">_xlfn.SWITCH(INDIRECT(_xlfn.CONCAT($AC$3,V87)),"-","-",0,"-",INDIRECT(_xlfn.CONCAT($AC$3,V87)))</f>
        <v>-</v>
      </c>
      <c r="V87" s="941" t="s">
        <v>375</v>
      </c>
      <c r="W87" s="496" t="str">
        <f t="shared" ca="1" si="4"/>
        <v>-</v>
      </c>
      <c r="X87" s="507" t="str">
        <f t="shared" ca="1" si="5"/>
        <v>$A$142</v>
      </c>
      <c r="Z87" s="70"/>
    </row>
    <row r="88" spans="1:31" s="137" customFormat="1"/>
    <row r="89" spans="1:31" ht="18.75">
      <c r="C89" s="167" t="s">
        <v>338</v>
      </c>
      <c r="D89" s="456"/>
      <c r="E89" s="457"/>
      <c r="F89" s="458"/>
      <c r="G89" s="457"/>
      <c r="H89" s="456"/>
      <c r="I89" s="457"/>
      <c r="J89" s="456"/>
      <c r="K89" s="457"/>
      <c r="L89" s="456"/>
      <c r="M89" s="457"/>
      <c r="N89" s="252"/>
      <c r="O89" s="457"/>
      <c r="P89" s="252"/>
      <c r="Q89" s="457"/>
      <c r="R89" s="457"/>
      <c r="S89" s="463">
        <f ca="1">SUM(S73:S87)</f>
        <v>0</v>
      </c>
      <c r="T89" s="463">
        <f t="shared" ref="T89:U89" si="6">SUM(T73:T87)</f>
        <v>0</v>
      </c>
      <c r="U89" s="463">
        <f t="shared" ca="1" si="6"/>
        <v>0</v>
      </c>
      <c r="V89" s="460"/>
      <c r="W89" s="463">
        <f t="shared" ref="W89" ca="1" si="7">SUM(W73:W87)</f>
        <v>0</v>
      </c>
      <c r="X89" s="462"/>
    </row>
    <row r="90" spans="1:31" s="137" customFormat="1"/>
    <row r="91" spans="1:31" s="137" customFormat="1"/>
    <row r="92" spans="1:31" ht="15.75">
      <c r="C92" s="755" t="s">
        <v>637</v>
      </c>
      <c r="D92" s="454"/>
      <c r="E92" s="454"/>
      <c r="F92" s="454"/>
      <c r="G92" s="454"/>
      <c r="H92" s="454"/>
      <c r="I92" s="454"/>
      <c r="J92" s="454"/>
      <c r="K92" s="454"/>
      <c r="L92" s="454"/>
      <c r="M92" s="454"/>
      <c r="N92" s="454"/>
      <c r="O92" s="454"/>
      <c r="P92" s="454"/>
      <c r="Q92" s="454"/>
      <c r="R92" s="454"/>
      <c r="S92" s="454"/>
      <c r="T92" s="454"/>
      <c r="U92" s="454"/>
      <c r="V92" s="454"/>
      <c r="W92" s="454"/>
      <c r="X92" s="455"/>
    </row>
    <row r="93" spans="1:31" s="136" customFormat="1" ht="14.45" customHeight="1">
      <c r="A93" s="416" t="s">
        <v>75</v>
      </c>
      <c r="B93" s="416"/>
      <c r="C93" s="418"/>
      <c r="D93" s="418"/>
      <c r="E93" s="418"/>
      <c r="F93" s="136" t="s">
        <v>68</v>
      </c>
      <c r="H93" s="136" t="s">
        <v>68</v>
      </c>
      <c r="J93" s="136" t="s">
        <v>68</v>
      </c>
      <c r="L93" s="136" t="s">
        <v>68</v>
      </c>
      <c r="N93" s="136" t="s">
        <v>68</v>
      </c>
      <c r="P93" s="136" t="s">
        <v>68</v>
      </c>
      <c r="T93" s="136" t="s">
        <v>68</v>
      </c>
      <c r="V93" s="136" t="s">
        <v>68</v>
      </c>
    </row>
    <row r="94" spans="1:31" ht="24.75" customHeight="1">
      <c r="A94" s="13"/>
      <c r="B94" s="138"/>
      <c r="C94" s="423" t="s">
        <v>272</v>
      </c>
      <c r="D94" s="384"/>
      <c r="E94" s="424"/>
      <c r="F94" s="425"/>
      <c r="G94" s="426"/>
      <c r="H94" s="425"/>
      <c r="I94" s="424"/>
      <c r="J94" s="425"/>
      <c r="K94" s="424"/>
      <c r="L94" s="425"/>
      <c r="M94" s="424"/>
      <c r="N94" s="425"/>
      <c r="O94" s="424"/>
      <c r="P94" s="425"/>
      <c r="Q94" s="424"/>
      <c r="R94" s="424"/>
      <c r="S94" s="424"/>
      <c r="T94" s="252"/>
      <c r="U94" s="424"/>
      <c r="V94" s="252"/>
      <c r="W94" s="424"/>
      <c r="X94" s="427"/>
      <c r="Y94" s="717"/>
      <c r="Z94" s="72"/>
      <c r="AB94" s="72"/>
      <c r="AC94" s="72"/>
    </row>
    <row r="95" spans="1:31" s="13" customFormat="1" ht="60">
      <c r="B95" s="138"/>
      <c r="C95" s="428" t="s">
        <v>1</v>
      </c>
      <c r="D95" s="429"/>
      <c r="E95" s="439" t="s">
        <v>20</v>
      </c>
      <c r="F95" s="429"/>
      <c r="G95" s="431" t="str">
        <f>S24</f>
        <v>Massastroom (ton/uur)</v>
      </c>
      <c r="H95" s="431">
        <f>T24</f>
        <v>0</v>
      </c>
      <c r="I95" s="440" t="str">
        <f>U24</f>
        <v>Energiestroom (MWh/uur)</v>
      </c>
      <c r="J95" s="432"/>
      <c r="K95" s="431" t="str">
        <f t="shared" ref="K95:K110" si="8">Q24</f>
        <v>Emissiefactor 
(ton CO2eq/ton of ton CO2eq/MWh)</v>
      </c>
      <c r="L95" s="432"/>
      <c r="M95" s="440" t="str">
        <f t="shared" ref="M95:M110" si="9">G24</f>
        <v>Biogeen?</v>
      </c>
      <c r="N95" s="432"/>
      <c r="O95" s="431" t="str">
        <f t="shared" ref="O95:O110" si="10">I24</f>
        <v>Rigide of elastisch?</v>
      </c>
      <c r="P95" s="432"/>
      <c r="Q95" s="440" t="str">
        <f t="shared" ref="Q95:Q110" si="11">K24</f>
        <v>Gerecycled?</v>
      </c>
      <c r="R95" s="440" t="s">
        <v>16</v>
      </c>
      <c r="S95" s="430" t="s">
        <v>199</v>
      </c>
      <c r="T95" s="429"/>
      <c r="U95" s="431"/>
      <c r="V95" s="429"/>
      <c r="W95" s="440" t="s">
        <v>1039</v>
      </c>
      <c r="X95" s="439" t="s">
        <v>76</v>
      </c>
      <c r="Y95" s="138"/>
      <c r="AE95" s="138"/>
    </row>
    <row r="96" spans="1:31" ht="17.100000000000001" customHeight="1">
      <c r="A96" s="6" t="str">
        <f>ADDRESS(ROW(A96),COLUMN(A96),1,1)</f>
        <v>$A$96</v>
      </c>
      <c r="B96" s="284"/>
      <c r="C96" s="359" t="str">
        <f t="shared" ref="C96:C110" ca="1" si="12">C25</f>
        <v>NIKI Grondstof 1</v>
      </c>
      <c r="D96" s="360"/>
      <c r="E96" s="206" t="str">
        <f t="shared" ref="E96:E110" ca="1" si="13">E25</f>
        <v>-</v>
      </c>
      <c r="F96" s="360"/>
      <c r="G96" s="363" t="str">
        <f t="shared" ref="G96:G110" ca="1" si="14">S25</f>
        <v>-</v>
      </c>
      <c r="H96" s="433"/>
      <c r="I96" s="378" t="str">
        <f t="shared" ref="I96:I110" ca="1" si="15">U25</f>
        <v>-</v>
      </c>
      <c r="J96" s="362"/>
      <c r="K96" s="434" t="str">
        <f t="shared" si="8"/>
        <v>-</v>
      </c>
      <c r="L96" s="87"/>
      <c r="M96" s="448" t="str">
        <f t="shared" ca="1" si="9"/>
        <v>-</v>
      </c>
      <c r="N96" s="87"/>
      <c r="O96" s="443" t="str">
        <f t="shared" ca="1" si="10"/>
        <v>-</v>
      </c>
      <c r="P96" s="87"/>
      <c r="Q96" s="448" t="str">
        <f t="shared" ca="1" si="11"/>
        <v>-</v>
      </c>
      <c r="R96" s="919" t="s">
        <v>6</v>
      </c>
      <c r="S96" s="1108" t="s">
        <v>6</v>
      </c>
      <c r="T96" s="1109"/>
      <c r="U96" s="1109"/>
      <c r="V96" s="904"/>
      <c r="W96" s="919" t="s">
        <v>6</v>
      </c>
      <c r="X96" s="919" t="s">
        <v>6</v>
      </c>
      <c r="Z96" s="13"/>
      <c r="AA96" s="13"/>
      <c r="AB96" s="13"/>
      <c r="AC96" s="13"/>
    </row>
    <row r="97" spans="1:29">
      <c r="A97" s="6" t="str">
        <f t="shared" ref="A97:A142" si="16">ADDRESS(ROW(A97),COLUMN(A97),1,1)</f>
        <v>$A$97</v>
      </c>
      <c r="B97" s="284"/>
      <c r="C97" s="365" t="str">
        <f t="shared" ca="1" si="12"/>
        <v>NIKI Grondstof 2</v>
      </c>
      <c r="D97" s="6"/>
      <c r="E97" s="207" t="str">
        <f t="shared" ca="1" si="13"/>
        <v>-</v>
      </c>
      <c r="F97" s="6"/>
      <c r="G97" s="368" t="str">
        <f t="shared" ca="1" si="14"/>
        <v>-</v>
      </c>
      <c r="H97" s="435"/>
      <c r="I97" s="379" t="str">
        <f t="shared" ca="1" si="15"/>
        <v>-</v>
      </c>
      <c r="J97" s="367"/>
      <c r="K97" s="436" t="str">
        <f t="shared" si="8"/>
        <v>-</v>
      </c>
      <c r="M97" s="449" t="str">
        <f t="shared" ca="1" si="9"/>
        <v>-</v>
      </c>
      <c r="O97" s="444" t="str">
        <f t="shared" ca="1" si="10"/>
        <v>-</v>
      </c>
      <c r="Q97" s="449" t="str">
        <f t="shared" ca="1" si="11"/>
        <v>-</v>
      </c>
      <c r="R97" s="905" t="s">
        <v>6</v>
      </c>
      <c r="S97" s="1110" t="s">
        <v>6</v>
      </c>
      <c r="T97" s="1111"/>
      <c r="U97" s="1111"/>
      <c r="V97" s="906"/>
      <c r="W97" s="905" t="s">
        <v>6</v>
      </c>
      <c r="X97" s="905" t="s">
        <v>6</v>
      </c>
      <c r="Z97" s="13"/>
      <c r="AA97" s="13"/>
      <c r="AB97" s="13"/>
      <c r="AC97" s="13"/>
    </row>
    <row r="98" spans="1:29">
      <c r="A98" s="6" t="str">
        <f t="shared" si="16"/>
        <v>$A$98</v>
      </c>
      <c r="B98" s="284"/>
      <c r="C98" s="365" t="str">
        <f t="shared" ca="1" si="12"/>
        <v>NIKI Grondstof 3</v>
      </c>
      <c r="D98" s="6"/>
      <c r="E98" s="207" t="str">
        <f t="shared" ca="1" si="13"/>
        <v>-</v>
      </c>
      <c r="F98" s="6"/>
      <c r="G98" s="368" t="str">
        <f t="shared" ca="1" si="14"/>
        <v>-</v>
      </c>
      <c r="H98" s="435"/>
      <c r="I98" s="379" t="str">
        <f t="shared" ca="1" si="15"/>
        <v>-</v>
      </c>
      <c r="J98" s="367"/>
      <c r="K98" s="436" t="str">
        <f t="shared" si="8"/>
        <v>-</v>
      </c>
      <c r="M98" s="449" t="str">
        <f t="shared" ca="1" si="9"/>
        <v>-</v>
      </c>
      <c r="O98" s="444" t="str">
        <f t="shared" ca="1" si="10"/>
        <v>-</v>
      </c>
      <c r="Q98" s="449" t="str">
        <f t="shared" ca="1" si="11"/>
        <v>-</v>
      </c>
      <c r="R98" s="905" t="s">
        <v>6</v>
      </c>
      <c r="S98" s="1110" t="s">
        <v>6</v>
      </c>
      <c r="T98" s="1111"/>
      <c r="U98" s="1111"/>
      <c r="V98" s="906"/>
      <c r="W98" s="905" t="s">
        <v>6</v>
      </c>
      <c r="X98" s="905" t="s">
        <v>6</v>
      </c>
      <c r="Z98" s="13"/>
      <c r="AA98" s="13"/>
      <c r="AB98" s="13"/>
      <c r="AC98" s="13"/>
    </row>
    <row r="99" spans="1:29">
      <c r="A99" s="6" t="str">
        <f t="shared" si="16"/>
        <v>$A$99</v>
      </c>
      <c r="B99" s="284"/>
      <c r="C99" s="365" t="str">
        <f t="shared" ca="1" si="12"/>
        <v>NIKI Grondstof 4</v>
      </c>
      <c r="D99" s="6"/>
      <c r="E99" s="207" t="str">
        <f t="shared" ca="1" si="13"/>
        <v>-</v>
      </c>
      <c r="F99" s="6"/>
      <c r="G99" s="368" t="str">
        <f t="shared" ca="1" si="14"/>
        <v>-</v>
      </c>
      <c r="H99" s="435"/>
      <c r="I99" s="379" t="str">
        <f t="shared" ca="1" si="15"/>
        <v>-</v>
      </c>
      <c r="J99" s="367"/>
      <c r="K99" s="436" t="str">
        <f t="shared" si="8"/>
        <v>-</v>
      </c>
      <c r="M99" s="449" t="str">
        <f t="shared" ca="1" si="9"/>
        <v>-</v>
      </c>
      <c r="O99" s="444" t="str">
        <f t="shared" ca="1" si="10"/>
        <v>-</v>
      </c>
      <c r="Q99" s="449" t="str">
        <f t="shared" ca="1" si="11"/>
        <v>-</v>
      </c>
      <c r="R99" s="905" t="s">
        <v>6</v>
      </c>
      <c r="S99" s="1110" t="s">
        <v>6</v>
      </c>
      <c r="T99" s="1111"/>
      <c r="U99" s="1111"/>
      <c r="V99" s="906"/>
      <c r="W99" s="905" t="s">
        <v>6</v>
      </c>
      <c r="X99" s="905" t="s">
        <v>6</v>
      </c>
      <c r="Z99" s="13"/>
      <c r="AA99" s="13"/>
      <c r="AB99" s="13"/>
      <c r="AC99" s="13"/>
    </row>
    <row r="100" spans="1:29">
      <c r="A100" s="6" t="str">
        <f t="shared" si="16"/>
        <v>$A$100</v>
      </c>
      <c r="B100" s="284"/>
      <c r="C100" s="365" t="str">
        <f t="shared" ca="1" si="12"/>
        <v>NIKI Grondstof 5</v>
      </c>
      <c r="D100" s="6"/>
      <c r="E100" s="207" t="str">
        <f t="shared" ca="1" si="13"/>
        <v>-</v>
      </c>
      <c r="F100" s="6"/>
      <c r="G100" s="368" t="str">
        <f t="shared" ca="1" si="14"/>
        <v>-</v>
      </c>
      <c r="H100" s="435"/>
      <c r="I100" s="379" t="str">
        <f t="shared" ca="1" si="15"/>
        <v>-</v>
      </c>
      <c r="J100" s="367"/>
      <c r="K100" s="436" t="str">
        <f t="shared" si="8"/>
        <v>-</v>
      </c>
      <c r="M100" s="449" t="str">
        <f t="shared" ca="1" si="9"/>
        <v>-</v>
      </c>
      <c r="O100" s="444" t="str">
        <f t="shared" ca="1" si="10"/>
        <v>-</v>
      </c>
      <c r="Q100" s="449" t="str">
        <f t="shared" ca="1" si="11"/>
        <v>-</v>
      </c>
      <c r="R100" s="905" t="s">
        <v>6</v>
      </c>
      <c r="S100" s="1110" t="s">
        <v>6</v>
      </c>
      <c r="T100" s="1111"/>
      <c r="U100" s="1111"/>
      <c r="V100" s="906"/>
      <c r="W100" s="905" t="s">
        <v>6</v>
      </c>
      <c r="X100" s="905" t="s">
        <v>6</v>
      </c>
      <c r="Z100" s="13"/>
      <c r="AA100" s="13"/>
      <c r="AB100" s="13"/>
      <c r="AC100" s="13"/>
    </row>
    <row r="101" spans="1:29">
      <c r="A101" s="6" t="str">
        <f t="shared" si="16"/>
        <v>$A$101</v>
      </c>
      <c r="B101" s="284"/>
      <c r="C101" s="365" t="str">
        <f t="shared" ca="1" si="12"/>
        <v>NIKI Grondstof 6</v>
      </c>
      <c r="D101" s="6"/>
      <c r="E101" s="207" t="str">
        <f t="shared" ca="1" si="13"/>
        <v>-</v>
      </c>
      <c r="F101" s="6"/>
      <c r="G101" s="368" t="str">
        <f t="shared" ca="1" si="14"/>
        <v>-</v>
      </c>
      <c r="H101" s="435"/>
      <c r="I101" s="379" t="str">
        <f t="shared" ca="1" si="15"/>
        <v>-</v>
      </c>
      <c r="J101" s="367"/>
      <c r="K101" s="436" t="str">
        <f t="shared" si="8"/>
        <v>-</v>
      </c>
      <c r="M101" s="449" t="str">
        <f t="shared" ca="1" si="9"/>
        <v>-</v>
      </c>
      <c r="O101" s="444" t="str">
        <f t="shared" ca="1" si="10"/>
        <v>-</v>
      </c>
      <c r="Q101" s="449" t="str">
        <f t="shared" ca="1" si="11"/>
        <v>-</v>
      </c>
      <c r="R101" s="905" t="s">
        <v>6</v>
      </c>
      <c r="S101" s="1110" t="s">
        <v>6</v>
      </c>
      <c r="T101" s="1111"/>
      <c r="U101" s="1111"/>
      <c r="V101" s="906"/>
      <c r="W101" s="905" t="s">
        <v>6</v>
      </c>
      <c r="X101" s="905" t="s">
        <v>6</v>
      </c>
      <c r="Z101" s="13"/>
      <c r="AA101" s="13"/>
      <c r="AB101" s="13"/>
      <c r="AC101" s="13"/>
    </row>
    <row r="102" spans="1:29">
      <c r="A102" s="6" t="str">
        <f t="shared" si="16"/>
        <v>$A$102</v>
      </c>
      <c r="B102" s="284"/>
      <c r="C102" s="365" t="str">
        <f t="shared" ca="1" si="12"/>
        <v>NIKI Grondstof 7</v>
      </c>
      <c r="D102" s="6"/>
      <c r="E102" s="207" t="str">
        <f t="shared" ca="1" si="13"/>
        <v>-</v>
      </c>
      <c r="F102" s="6"/>
      <c r="G102" s="368" t="str">
        <f t="shared" ca="1" si="14"/>
        <v>-</v>
      </c>
      <c r="H102" s="435"/>
      <c r="I102" s="379" t="str">
        <f t="shared" ca="1" si="15"/>
        <v>-</v>
      </c>
      <c r="J102" s="367"/>
      <c r="K102" s="436" t="str">
        <f t="shared" si="8"/>
        <v>-</v>
      </c>
      <c r="M102" s="449" t="str">
        <f t="shared" ca="1" si="9"/>
        <v>-</v>
      </c>
      <c r="O102" s="444" t="str">
        <f t="shared" ca="1" si="10"/>
        <v>-</v>
      </c>
      <c r="Q102" s="449" t="str">
        <f t="shared" ca="1" si="11"/>
        <v>-</v>
      </c>
      <c r="R102" s="905" t="s">
        <v>6</v>
      </c>
      <c r="S102" s="1110" t="s">
        <v>6</v>
      </c>
      <c r="T102" s="1111"/>
      <c r="U102" s="1111"/>
      <c r="V102" s="906"/>
      <c r="W102" s="905" t="s">
        <v>6</v>
      </c>
      <c r="X102" s="905" t="s">
        <v>6</v>
      </c>
      <c r="Z102" s="13"/>
      <c r="AA102" s="13"/>
      <c r="AB102" s="13"/>
      <c r="AC102" s="13"/>
    </row>
    <row r="103" spans="1:29">
      <c r="A103" s="6" t="str">
        <f t="shared" si="16"/>
        <v>$A$103</v>
      </c>
      <c r="B103" s="284"/>
      <c r="C103" s="365" t="str">
        <f t="shared" ca="1" si="12"/>
        <v>NIKI Grondstof 8</v>
      </c>
      <c r="D103" s="6"/>
      <c r="E103" s="207" t="str">
        <f t="shared" ca="1" si="13"/>
        <v>-</v>
      </c>
      <c r="F103" s="6"/>
      <c r="G103" s="368" t="str">
        <f t="shared" ca="1" si="14"/>
        <v>-</v>
      </c>
      <c r="H103" s="435"/>
      <c r="I103" s="379" t="str">
        <f t="shared" ca="1" si="15"/>
        <v>-</v>
      </c>
      <c r="J103" s="367"/>
      <c r="K103" s="436" t="str">
        <f t="shared" si="8"/>
        <v>-</v>
      </c>
      <c r="M103" s="449" t="str">
        <f t="shared" ca="1" si="9"/>
        <v>-</v>
      </c>
      <c r="O103" s="444" t="str">
        <f t="shared" ca="1" si="10"/>
        <v>-</v>
      </c>
      <c r="Q103" s="449" t="str">
        <f t="shared" ca="1" si="11"/>
        <v>-</v>
      </c>
      <c r="R103" s="905" t="s">
        <v>6</v>
      </c>
      <c r="S103" s="1110" t="s">
        <v>6</v>
      </c>
      <c r="T103" s="1111"/>
      <c r="U103" s="1111"/>
      <c r="V103" s="906"/>
      <c r="W103" s="905" t="s">
        <v>6</v>
      </c>
      <c r="X103" s="905" t="s">
        <v>6</v>
      </c>
      <c r="Z103" s="13"/>
      <c r="AA103" s="13"/>
      <c r="AB103" s="13"/>
      <c r="AC103" s="13"/>
    </row>
    <row r="104" spans="1:29">
      <c r="A104" s="6" t="str">
        <f t="shared" si="16"/>
        <v>$A$104</v>
      </c>
      <c r="B104" s="284"/>
      <c r="C104" s="365" t="str">
        <f t="shared" ca="1" si="12"/>
        <v>NIKI Grondstof 9</v>
      </c>
      <c r="D104" s="6"/>
      <c r="E104" s="207" t="str">
        <f t="shared" ca="1" si="13"/>
        <v>-</v>
      </c>
      <c r="F104" s="6"/>
      <c r="G104" s="368" t="str">
        <f t="shared" ca="1" si="14"/>
        <v>-</v>
      </c>
      <c r="H104" s="435"/>
      <c r="I104" s="379" t="str">
        <f t="shared" ca="1" si="15"/>
        <v>-</v>
      </c>
      <c r="J104" s="367"/>
      <c r="K104" s="436" t="str">
        <f t="shared" si="8"/>
        <v>-</v>
      </c>
      <c r="M104" s="449" t="str">
        <f t="shared" ca="1" si="9"/>
        <v>-</v>
      </c>
      <c r="O104" s="444" t="str">
        <f t="shared" ca="1" si="10"/>
        <v>-</v>
      </c>
      <c r="Q104" s="449" t="str">
        <f t="shared" ca="1" si="11"/>
        <v>-</v>
      </c>
      <c r="R104" s="905" t="s">
        <v>6</v>
      </c>
      <c r="S104" s="1110" t="s">
        <v>6</v>
      </c>
      <c r="T104" s="1111"/>
      <c r="U104" s="1111"/>
      <c r="V104" s="906"/>
      <c r="W104" s="905" t="s">
        <v>6</v>
      </c>
      <c r="X104" s="905" t="s">
        <v>6</v>
      </c>
      <c r="Z104" s="13"/>
      <c r="AA104" s="13"/>
      <c r="AB104" s="13"/>
      <c r="AC104" s="13"/>
    </row>
    <row r="105" spans="1:29">
      <c r="A105" s="6" t="str">
        <f t="shared" si="16"/>
        <v>$A$105</v>
      </c>
      <c r="B105" s="284"/>
      <c r="C105" s="365" t="str">
        <f t="shared" ca="1" si="12"/>
        <v>NIKI Grondstof 10</v>
      </c>
      <c r="D105" s="6"/>
      <c r="E105" s="207" t="str">
        <f t="shared" ca="1" si="13"/>
        <v>-</v>
      </c>
      <c r="F105" s="6"/>
      <c r="G105" s="368" t="str">
        <f t="shared" ca="1" si="14"/>
        <v>-</v>
      </c>
      <c r="H105" s="435"/>
      <c r="I105" s="379" t="str">
        <f t="shared" ca="1" si="15"/>
        <v>-</v>
      </c>
      <c r="J105" s="367"/>
      <c r="K105" s="436" t="str">
        <f t="shared" si="8"/>
        <v>-</v>
      </c>
      <c r="M105" s="449" t="str">
        <f t="shared" ca="1" si="9"/>
        <v>-</v>
      </c>
      <c r="O105" s="444" t="str">
        <f t="shared" ca="1" si="10"/>
        <v>-</v>
      </c>
      <c r="Q105" s="449" t="str">
        <f t="shared" ca="1" si="11"/>
        <v>-</v>
      </c>
      <c r="R105" s="905" t="s">
        <v>6</v>
      </c>
      <c r="S105" s="1112" t="s">
        <v>6</v>
      </c>
      <c r="T105" s="1113"/>
      <c r="U105" s="1113"/>
      <c r="V105" s="906"/>
      <c r="W105" s="905" t="s">
        <v>6</v>
      </c>
      <c r="X105" s="905" t="s">
        <v>6</v>
      </c>
      <c r="Z105" s="13"/>
      <c r="AA105" s="13"/>
      <c r="AB105" s="13"/>
      <c r="AC105" s="13"/>
    </row>
    <row r="106" spans="1:29">
      <c r="A106" s="6" t="str">
        <f t="shared" si="16"/>
        <v>$A$106</v>
      </c>
      <c r="B106" s="284"/>
      <c r="C106" s="359" t="str">
        <f t="shared" ca="1" si="12"/>
        <v>NIKI Energie 1</v>
      </c>
      <c r="D106" s="360"/>
      <c r="E106" s="206" t="str">
        <f t="shared" ca="1" si="13"/>
        <v>-</v>
      </c>
      <c r="F106" s="360"/>
      <c r="G106" s="363" t="str">
        <f t="shared" ca="1" si="14"/>
        <v>-</v>
      </c>
      <c r="H106" s="433"/>
      <c r="I106" s="378" t="str">
        <f t="shared" ca="1" si="15"/>
        <v>-</v>
      </c>
      <c r="J106" s="362"/>
      <c r="K106" s="434" t="str">
        <f t="shared" si="8"/>
        <v>-</v>
      </c>
      <c r="L106" s="87"/>
      <c r="M106" s="448" t="str">
        <f t="shared" ca="1" si="9"/>
        <v>-</v>
      </c>
      <c r="N106" s="87"/>
      <c r="O106" s="443" t="str">
        <f t="shared" ca="1" si="10"/>
        <v>-</v>
      </c>
      <c r="P106" s="87"/>
      <c r="Q106" s="448" t="str">
        <f t="shared" ca="1" si="11"/>
        <v>Nee</v>
      </c>
      <c r="R106" s="903" t="s">
        <v>6</v>
      </c>
      <c r="S106" s="1114" t="s">
        <v>6</v>
      </c>
      <c r="T106" s="1109"/>
      <c r="U106" s="1109"/>
      <c r="V106" s="904"/>
      <c r="W106" s="903" t="s">
        <v>6</v>
      </c>
      <c r="X106" s="903" t="s">
        <v>6</v>
      </c>
      <c r="Z106" s="13"/>
      <c r="AA106" s="13"/>
      <c r="AB106" s="13"/>
      <c r="AC106" s="13"/>
    </row>
    <row r="107" spans="1:29">
      <c r="A107" s="6" t="str">
        <f t="shared" si="16"/>
        <v>$A$107</v>
      </c>
      <c r="B107" s="284"/>
      <c r="C107" s="365" t="str">
        <f t="shared" ca="1" si="12"/>
        <v>NIKI Energie 2</v>
      </c>
      <c r="D107" s="6"/>
      <c r="E107" s="207" t="str">
        <f t="shared" ca="1" si="13"/>
        <v>-</v>
      </c>
      <c r="F107" s="6"/>
      <c r="G107" s="368" t="str">
        <f t="shared" ca="1" si="14"/>
        <v>-</v>
      </c>
      <c r="H107" s="435"/>
      <c r="I107" s="379" t="str">
        <f t="shared" ca="1" si="15"/>
        <v>-</v>
      </c>
      <c r="J107" s="367"/>
      <c r="K107" s="436" t="str">
        <f t="shared" si="8"/>
        <v>-</v>
      </c>
      <c r="M107" s="449" t="str">
        <f t="shared" ca="1" si="9"/>
        <v>-</v>
      </c>
      <c r="O107" s="444" t="str">
        <f t="shared" ca="1" si="10"/>
        <v>-</v>
      </c>
      <c r="Q107" s="449" t="str">
        <f t="shared" ca="1" si="11"/>
        <v>Nee</v>
      </c>
      <c r="R107" s="905" t="s">
        <v>6</v>
      </c>
      <c r="S107" s="1110" t="s">
        <v>6</v>
      </c>
      <c r="T107" s="1111"/>
      <c r="U107" s="1111"/>
      <c r="V107" s="906"/>
      <c r="W107" s="905" t="s">
        <v>6</v>
      </c>
      <c r="X107" s="905" t="s">
        <v>6</v>
      </c>
      <c r="Z107" s="13"/>
      <c r="AA107" s="13"/>
      <c r="AB107" s="13"/>
      <c r="AC107" s="13"/>
    </row>
    <row r="108" spans="1:29">
      <c r="A108" s="6" t="str">
        <f t="shared" si="16"/>
        <v>$A$108</v>
      </c>
      <c r="B108" s="284"/>
      <c r="C108" s="365" t="str">
        <f t="shared" ca="1" si="12"/>
        <v>NIKI Energie 3</v>
      </c>
      <c r="D108" s="6"/>
      <c r="E108" s="207" t="str">
        <f t="shared" ca="1" si="13"/>
        <v>-</v>
      </c>
      <c r="F108" s="6"/>
      <c r="G108" s="368" t="str">
        <f t="shared" ca="1" si="14"/>
        <v>-</v>
      </c>
      <c r="H108" s="435"/>
      <c r="I108" s="379" t="str">
        <f t="shared" ca="1" si="15"/>
        <v>-</v>
      </c>
      <c r="J108" s="367"/>
      <c r="K108" s="436" t="str">
        <f t="shared" si="8"/>
        <v>-</v>
      </c>
      <c r="M108" s="449" t="str">
        <f t="shared" ca="1" si="9"/>
        <v>-</v>
      </c>
      <c r="O108" s="444" t="str">
        <f t="shared" ca="1" si="10"/>
        <v>-</v>
      </c>
      <c r="Q108" s="449" t="str">
        <f t="shared" ca="1" si="11"/>
        <v>Nee</v>
      </c>
      <c r="R108" s="905" t="s">
        <v>6</v>
      </c>
      <c r="S108" s="1110" t="s">
        <v>6</v>
      </c>
      <c r="T108" s="1111"/>
      <c r="U108" s="1111"/>
      <c r="V108" s="906"/>
      <c r="W108" s="905" t="s">
        <v>6</v>
      </c>
      <c r="X108" s="905" t="s">
        <v>6</v>
      </c>
      <c r="Z108" s="13"/>
      <c r="AA108" s="13"/>
      <c r="AB108" s="13"/>
      <c r="AC108" s="13"/>
    </row>
    <row r="109" spans="1:29">
      <c r="A109" s="6" t="str">
        <f t="shared" si="16"/>
        <v>$A$109</v>
      </c>
      <c r="B109" s="284"/>
      <c r="C109" s="365" t="str">
        <f t="shared" ca="1" si="12"/>
        <v>NIKI Energie 4</v>
      </c>
      <c r="D109" s="6"/>
      <c r="E109" s="207" t="str">
        <f t="shared" ca="1" si="13"/>
        <v>-</v>
      </c>
      <c r="F109" s="6"/>
      <c r="G109" s="368" t="str">
        <f t="shared" ca="1" si="14"/>
        <v>-</v>
      </c>
      <c r="H109" s="435"/>
      <c r="I109" s="379" t="str">
        <f t="shared" ca="1" si="15"/>
        <v>-</v>
      </c>
      <c r="J109" s="367"/>
      <c r="K109" s="436" t="str">
        <f t="shared" si="8"/>
        <v>-</v>
      </c>
      <c r="M109" s="449" t="str">
        <f t="shared" ca="1" si="9"/>
        <v>-</v>
      </c>
      <c r="O109" s="444" t="str">
        <f t="shared" ca="1" si="10"/>
        <v>-</v>
      </c>
      <c r="Q109" s="449" t="str">
        <f t="shared" ca="1" si="11"/>
        <v>Nee</v>
      </c>
      <c r="R109" s="905" t="s">
        <v>6</v>
      </c>
      <c r="S109" s="1110" t="s">
        <v>6</v>
      </c>
      <c r="T109" s="1111"/>
      <c r="U109" s="1111"/>
      <c r="V109" s="906"/>
      <c r="W109" s="905" t="s">
        <v>6</v>
      </c>
      <c r="X109" s="905" t="s">
        <v>6</v>
      </c>
      <c r="Z109" s="13"/>
      <c r="AA109" s="13"/>
      <c r="AB109" s="13"/>
      <c r="AC109" s="13"/>
    </row>
    <row r="110" spans="1:29">
      <c r="A110" s="6" t="str">
        <f t="shared" si="16"/>
        <v>$A$110</v>
      </c>
      <c r="B110" s="284"/>
      <c r="C110" s="370" t="str">
        <f t="shared" ca="1" si="12"/>
        <v>NIKI Energie 5</v>
      </c>
      <c r="D110" s="124"/>
      <c r="E110" s="391" t="str">
        <f t="shared" ca="1" si="13"/>
        <v>-</v>
      </c>
      <c r="F110" s="124"/>
      <c r="G110" s="373" t="str">
        <f t="shared" ca="1" si="14"/>
        <v>-</v>
      </c>
      <c r="H110" s="445"/>
      <c r="I110" s="380" t="str">
        <f t="shared" ca="1" si="15"/>
        <v>-</v>
      </c>
      <c r="J110" s="372"/>
      <c r="K110" s="446" t="str">
        <f t="shared" si="8"/>
        <v>-</v>
      </c>
      <c r="L110" s="66"/>
      <c r="M110" s="450" t="str">
        <f t="shared" ca="1" si="9"/>
        <v>-</v>
      </c>
      <c r="N110" s="66"/>
      <c r="O110" s="447" t="str">
        <f t="shared" ca="1" si="10"/>
        <v>-</v>
      </c>
      <c r="P110" s="66"/>
      <c r="Q110" s="450" t="str">
        <f t="shared" ca="1" si="11"/>
        <v>Nee</v>
      </c>
      <c r="R110" s="907" t="s">
        <v>6</v>
      </c>
      <c r="S110" s="1112" t="s">
        <v>6</v>
      </c>
      <c r="T110" s="1113"/>
      <c r="U110" s="1113"/>
      <c r="V110" s="908"/>
      <c r="W110" s="907" t="s">
        <v>6</v>
      </c>
      <c r="X110" s="907" t="s">
        <v>6</v>
      </c>
      <c r="Z110" s="13"/>
      <c r="AA110" s="13"/>
      <c r="AB110" s="13"/>
      <c r="AC110" s="13"/>
    </row>
    <row r="111" spans="1:29" s="137" customFormat="1">
      <c r="A111" s="284" t="str">
        <f t="shared" si="16"/>
        <v>$A$111</v>
      </c>
      <c r="B111" s="284"/>
      <c r="C111" s="284"/>
      <c r="D111" s="284"/>
      <c r="E111" s="284"/>
      <c r="F111" s="284"/>
      <c r="G111" s="357"/>
      <c r="H111" s="357"/>
      <c r="I111" s="357"/>
      <c r="J111" s="357"/>
      <c r="K111" s="357"/>
      <c r="M111" s="358"/>
      <c r="O111" s="419"/>
      <c r="R111" s="419"/>
      <c r="Z111" s="138"/>
      <c r="AA111" s="138"/>
      <c r="AB111" s="138"/>
      <c r="AC111" s="138"/>
    </row>
    <row r="112" spans="1:29" ht="21">
      <c r="A112" s="6" t="str">
        <f t="shared" si="16"/>
        <v>$A$112</v>
      </c>
      <c r="B112" s="284"/>
      <c r="C112" s="423" t="s">
        <v>340</v>
      </c>
      <c r="D112" s="384"/>
      <c r="E112" s="424"/>
      <c r="F112" s="425"/>
      <c r="G112" s="426"/>
      <c r="H112" s="425"/>
      <c r="I112" s="424"/>
      <c r="J112" s="425"/>
      <c r="K112" s="424"/>
      <c r="L112" s="425"/>
      <c r="M112" s="424"/>
      <c r="N112" s="425"/>
      <c r="O112" s="424"/>
      <c r="P112" s="425"/>
      <c r="Q112" s="424"/>
      <c r="R112" s="424"/>
      <c r="S112" s="424"/>
      <c r="T112" s="252"/>
      <c r="U112" s="424"/>
      <c r="V112" s="252"/>
      <c r="W112" s="424"/>
      <c r="X112" s="427"/>
      <c r="Y112" s="717"/>
      <c r="Z112" s="13"/>
      <c r="AA112" s="13"/>
      <c r="AB112" s="13"/>
      <c r="AC112" s="13"/>
    </row>
    <row r="113" spans="1:31" s="13" customFormat="1" ht="59.45" customHeight="1">
      <c r="A113" s="20" t="str">
        <f t="shared" si="16"/>
        <v>$A$113</v>
      </c>
      <c r="B113" s="283"/>
      <c r="C113" s="428" t="s">
        <v>1</v>
      </c>
      <c r="D113" s="429"/>
      <c r="E113" s="439" t="s">
        <v>20</v>
      </c>
      <c r="F113" s="429"/>
      <c r="G113" s="431" t="str">
        <f>S24</f>
        <v>Massastroom (ton/uur)</v>
      </c>
      <c r="H113" s="431">
        <f>T24</f>
        <v>0</v>
      </c>
      <c r="I113" s="440" t="str">
        <f>U24</f>
        <v>Energiestroom (MWh/uur)</v>
      </c>
      <c r="J113" s="432"/>
      <c r="K113" s="431" t="str">
        <f>Q24</f>
        <v>Emissiefactor 
(ton CO2eq/ton of ton CO2eq/MWh)</v>
      </c>
      <c r="L113" s="432"/>
      <c r="M113" s="440" t="s">
        <v>630</v>
      </c>
      <c r="N113" s="432"/>
      <c r="O113" s="431" t="s">
        <v>230</v>
      </c>
      <c r="P113" s="432"/>
      <c r="Q113" s="440" t="s">
        <v>352</v>
      </c>
      <c r="R113" s="439" t="s">
        <v>16</v>
      </c>
      <c r="S113" s="430" t="s">
        <v>199</v>
      </c>
      <c r="T113" s="429"/>
      <c r="U113" s="430"/>
      <c r="V113" s="429"/>
      <c r="W113" s="440" t="s">
        <v>1039</v>
      </c>
      <c r="X113" s="439" t="s">
        <v>76</v>
      </c>
      <c r="Y113" s="138"/>
      <c r="AE113" s="138"/>
    </row>
    <row r="114" spans="1:31">
      <c r="A114" s="6" t="str">
        <f t="shared" si="16"/>
        <v>$A$114</v>
      </c>
      <c r="B114" s="284"/>
      <c r="C114" s="359" t="str">
        <f t="shared" ref="C114:C124" ca="1" si="17">C51</f>
        <v>NIKI Emissie 1</v>
      </c>
      <c r="D114" s="360"/>
      <c r="E114" s="206" t="str">
        <f t="shared" ref="E114:E124" ca="1" si="18">E51</f>
        <v>-</v>
      </c>
      <c r="F114" s="360"/>
      <c r="G114" s="363" t="str">
        <f t="shared" ref="G114:G124" ca="1" si="19">S51</f>
        <v>-</v>
      </c>
      <c r="H114" s="433"/>
      <c r="I114" s="378" t="str">
        <f t="shared" ref="I114:I124" ca="1" si="20">U51</f>
        <v>-</v>
      </c>
      <c r="J114" s="362"/>
      <c r="K114" s="434" t="str">
        <f t="shared" ref="K114:K124" si="21">Q51</f>
        <v>-</v>
      </c>
      <c r="L114" s="87"/>
      <c r="M114" s="448" t="str">
        <f t="shared" ref="M114:M124" ca="1" si="22">G51</f>
        <v>-</v>
      </c>
      <c r="N114" s="87"/>
      <c r="O114" s="361" t="str">
        <f t="shared" ref="O114:O124" ca="1" si="23">K51</f>
        <v>Verbranding</v>
      </c>
      <c r="P114" s="87"/>
      <c r="Q114" s="451"/>
      <c r="R114" s="919" t="s">
        <v>6</v>
      </c>
      <c r="S114" s="1108" t="s">
        <v>6</v>
      </c>
      <c r="T114" s="1109"/>
      <c r="U114" s="1109"/>
      <c r="V114" s="904"/>
      <c r="W114" s="919" t="s">
        <v>6</v>
      </c>
      <c r="X114" s="919" t="s">
        <v>6</v>
      </c>
      <c r="Z114" s="13"/>
      <c r="AA114" s="13"/>
      <c r="AB114" s="13"/>
      <c r="AC114" s="13"/>
    </row>
    <row r="115" spans="1:31">
      <c r="A115" s="6" t="str">
        <f t="shared" si="16"/>
        <v>$A$115</v>
      </c>
      <c r="B115" s="284"/>
      <c r="C115" s="365" t="str">
        <f t="shared" ca="1" si="17"/>
        <v>NIKI Emissie 2</v>
      </c>
      <c r="D115" s="6"/>
      <c r="E115" s="207" t="str">
        <f t="shared" ca="1" si="18"/>
        <v>-</v>
      </c>
      <c r="F115" s="6"/>
      <c r="G115" s="368" t="str">
        <f t="shared" ca="1" si="19"/>
        <v>-</v>
      </c>
      <c r="H115" s="435"/>
      <c r="I115" s="379" t="str">
        <f t="shared" ca="1" si="20"/>
        <v>-</v>
      </c>
      <c r="J115" s="367"/>
      <c r="K115" s="436" t="str">
        <f t="shared" si="21"/>
        <v>-</v>
      </c>
      <c r="M115" s="449" t="str">
        <f t="shared" ca="1" si="22"/>
        <v>-</v>
      </c>
      <c r="O115" s="366" t="str">
        <f t="shared" ca="1" si="23"/>
        <v>Verbranding</v>
      </c>
      <c r="Q115" s="452"/>
      <c r="R115" s="905" t="s">
        <v>6</v>
      </c>
      <c r="S115" s="1110" t="s">
        <v>6</v>
      </c>
      <c r="T115" s="1111"/>
      <c r="U115" s="1111"/>
      <c r="V115" s="906"/>
      <c r="W115" s="905" t="s">
        <v>6</v>
      </c>
      <c r="X115" s="905" t="s">
        <v>6</v>
      </c>
      <c r="Z115" s="13"/>
      <c r="AA115" s="13"/>
      <c r="AB115" s="13"/>
      <c r="AC115" s="13"/>
    </row>
    <row r="116" spans="1:31">
      <c r="A116" s="6" t="str">
        <f t="shared" si="16"/>
        <v>$A$116</v>
      </c>
      <c r="B116" s="284"/>
      <c r="C116" s="365" t="str">
        <f t="shared" ca="1" si="17"/>
        <v>NIKI Emissie 3</v>
      </c>
      <c r="D116" s="6"/>
      <c r="E116" s="207" t="str">
        <f t="shared" ca="1" si="18"/>
        <v>-</v>
      </c>
      <c r="F116" s="6"/>
      <c r="G116" s="368" t="str">
        <f t="shared" ca="1" si="19"/>
        <v>-</v>
      </c>
      <c r="H116" s="435"/>
      <c r="I116" s="379" t="str">
        <f t="shared" ca="1" si="20"/>
        <v>-</v>
      </c>
      <c r="J116" s="367"/>
      <c r="K116" s="436" t="str">
        <f t="shared" si="21"/>
        <v>-</v>
      </c>
      <c r="M116" s="449" t="str">
        <f t="shared" ca="1" si="22"/>
        <v>-</v>
      </c>
      <c r="O116" s="366" t="str">
        <f t="shared" ca="1" si="23"/>
        <v>Verbranding</v>
      </c>
      <c r="Q116" s="452"/>
      <c r="R116" s="905" t="s">
        <v>6</v>
      </c>
      <c r="S116" s="1110" t="s">
        <v>6</v>
      </c>
      <c r="T116" s="1111"/>
      <c r="U116" s="1111"/>
      <c r="V116" s="906"/>
      <c r="W116" s="905" t="s">
        <v>6</v>
      </c>
      <c r="X116" s="905" t="s">
        <v>6</v>
      </c>
      <c r="Z116" s="13"/>
      <c r="AA116" s="13"/>
      <c r="AB116" s="13"/>
      <c r="AC116" s="13"/>
    </row>
    <row r="117" spans="1:31">
      <c r="A117" s="6" t="str">
        <f t="shared" si="16"/>
        <v>$A$117</v>
      </c>
      <c r="B117" s="284"/>
      <c r="C117" s="365" t="str">
        <f t="shared" ca="1" si="17"/>
        <v>NIKI Emissie 4</v>
      </c>
      <c r="D117" s="6"/>
      <c r="E117" s="207" t="str">
        <f t="shared" ca="1" si="18"/>
        <v>-</v>
      </c>
      <c r="F117" s="6"/>
      <c r="G117" s="368" t="str">
        <f t="shared" ca="1" si="19"/>
        <v>-</v>
      </c>
      <c r="H117" s="435"/>
      <c r="I117" s="379" t="str">
        <f t="shared" ca="1" si="20"/>
        <v>-</v>
      </c>
      <c r="J117" s="367"/>
      <c r="K117" s="436" t="str">
        <f t="shared" si="21"/>
        <v>-</v>
      </c>
      <c r="M117" s="449" t="str">
        <f t="shared" ca="1" si="22"/>
        <v>-</v>
      </c>
      <c r="O117" s="366" t="str">
        <f t="shared" ca="1" si="23"/>
        <v>Verbranding</v>
      </c>
      <c r="Q117" s="452"/>
      <c r="R117" s="905" t="s">
        <v>6</v>
      </c>
      <c r="S117" s="1110" t="s">
        <v>6</v>
      </c>
      <c r="T117" s="1111"/>
      <c r="U117" s="1111"/>
      <c r="V117" s="906"/>
      <c r="W117" s="905" t="s">
        <v>6</v>
      </c>
      <c r="X117" s="905" t="s">
        <v>6</v>
      </c>
      <c r="Z117" s="13"/>
      <c r="AA117" s="13"/>
      <c r="AB117" s="13"/>
      <c r="AC117" s="13"/>
    </row>
    <row r="118" spans="1:31">
      <c r="A118" s="6" t="str">
        <f t="shared" si="16"/>
        <v>$A$118</v>
      </c>
      <c r="B118" s="284"/>
      <c r="C118" s="365" t="str">
        <f t="shared" ca="1" si="17"/>
        <v>NIKI Emissie 5</v>
      </c>
      <c r="D118" s="6"/>
      <c r="E118" s="207" t="str">
        <f t="shared" ca="1" si="18"/>
        <v>-</v>
      </c>
      <c r="F118" s="6"/>
      <c r="G118" s="368" t="str">
        <f t="shared" ca="1" si="19"/>
        <v>-</v>
      </c>
      <c r="H118" s="435"/>
      <c r="I118" s="379" t="str">
        <f t="shared" ca="1" si="20"/>
        <v>-</v>
      </c>
      <c r="J118" s="367"/>
      <c r="K118" s="436" t="str">
        <f t="shared" si="21"/>
        <v>-</v>
      </c>
      <c r="M118" s="449" t="str">
        <f t="shared" ca="1" si="22"/>
        <v>-</v>
      </c>
      <c r="O118" s="366" t="str">
        <f t="shared" ca="1" si="23"/>
        <v>Verbranding</v>
      </c>
      <c r="Q118" s="452"/>
      <c r="R118" s="905" t="s">
        <v>6</v>
      </c>
      <c r="S118" s="1112" t="s">
        <v>6</v>
      </c>
      <c r="T118" s="1113"/>
      <c r="U118" s="1113"/>
      <c r="V118" s="908"/>
      <c r="W118" s="907" t="s">
        <v>6</v>
      </c>
      <c r="X118" s="905" t="s">
        <v>6</v>
      </c>
      <c r="Z118" s="13"/>
      <c r="AA118" s="13"/>
      <c r="AB118" s="13"/>
      <c r="AC118" s="13"/>
    </row>
    <row r="119" spans="1:31">
      <c r="A119" s="6" t="str">
        <f t="shared" si="16"/>
        <v>$A$119</v>
      </c>
      <c r="B119" s="284"/>
      <c r="C119" s="359" t="str">
        <f t="shared" ca="1" si="17"/>
        <v>NIKI Afvalstof 1</v>
      </c>
      <c r="D119" s="360"/>
      <c r="E119" s="206" t="str">
        <f t="shared" ca="1" si="18"/>
        <v>-</v>
      </c>
      <c r="F119" s="360"/>
      <c r="G119" s="363" t="str">
        <f t="shared" ca="1" si="19"/>
        <v>-</v>
      </c>
      <c r="H119" s="433"/>
      <c r="I119" s="378" t="str">
        <f t="shared" ca="1" si="20"/>
        <v>-</v>
      </c>
      <c r="J119" s="362"/>
      <c r="K119" s="434" t="str">
        <f t="shared" si="21"/>
        <v>-</v>
      </c>
      <c r="L119" s="87"/>
      <c r="M119" s="448" t="str">
        <f t="shared" ca="1" si="22"/>
        <v>-</v>
      </c>
      <c r="N119" s="87"/>
      <c r="O119" s="361" t="str">
        <f t="shared" ca="1" si="23"/>
        <v>Verbranding</v>
      </c>
      <c r="P119" s="87"/>
      <c r="Q119" s="451"/>
      <c r="R119" s="903" t="s">
        <v>6</v>
      </c>
      <c r="S119" s="1114" t="s">
        <v>6</v>
      </c>
      <c r="T119" s="1109"/>
      <c r="U119" s="1109"/>
      <c r="V119" s="904"/>
      <c r="W119" s="903" t="s">
        <v>6</v>
      </c>
      <c r="X119" s="903" t="s">
        <v>6</v>
      </c>
      <c r="Z119" s="13"/>
      <c r="AA119" s="13"/>
      <c r="AB119" s="13"/>
      <c r="AC119" s="13"/>
    </row>
    <row r="120" spans="1:31">
      <c r="A120" s="6" t="str">
        <f t="shared" si="16"/>
        <v>$A$120</v>
      </c>
      <c r="B120" s="284"/>
      <c r="C120" s="365" t="str">
        <f t="shared" ca="1" si="17"/>
        <v>NIKI Afvalstof 2</v>
      </c>
      <c r="D120" s="6"/>
      <c r="E120" s="207" t="str">
        <f t="shared" ca="1" si="18"/>
        <v>-</v>
      </c>
      <c r="F120" s="6"/>
      <c r="G120" s="368" t="str">
        <f t="shared" ca="1" si="19"/>
        <v>-</v>
      </c>
      <c r="H120" s="435"/>
      <c r="I120" s="379" t="str">
        <f t="shared" ca="1" si="20"/>
        <v>-</v>
      </c>
      <c r="J120" s="367"/>
      <c r="K120" s="436" t="str">
        <f t="shared" si="21"/>
        <v>-</v>
      </c>
      <c r="M120" s="449" t="str">
        <f t="shared" ca="1" si="22"/>
        <v>-</v>
      </c>
      <c r="O120" s="366" t="str">
        <f t="shared" ca="1" si="23"/>
        <v>Verbranding</v>
      </c>
      <c r="Q120" s="452"/>
      <c r="R120" s="905" t="s">
        <v>6</v>
      </c>
      <c r="S120" s="1110" t="s">
        <v>6</v>
      </c>
      <c r="T120" s="1111"/>
      <c r="U120" s="1111"/>
      <c r="V120" s="906"/>
      <c r="W120" s="905" t="s">
        <v>6</v>
      </c>
      <c r="X120" s="905" t="s">
        <v>6</v>
      </c>
      <c r="Z120" s="13"/>
      <c r="AA120" s="13"/>
      <c r="AB120" s="13"/>
      <c r="AC120" s="13"/>
    </row>
    <row r="121" spans="1:31">
      <c r="A121" s="6" t="str">
        <f t="shared" si="16"/>
        <v>$A$121</v>
      </c>
      <c r="B121" s="284"/>
      <c r="C121" s="365" t="str">
        <f t="shared" ca="1" si="17"/>
        <v>NIKI Afvalstof 3</v>
      </c>
      <c r="D121" s="6"/>
      <c r="E121" s="207" t="str">
        <f t="shared" ca="1" si="18"/>
        <v>-</v>
      </c>
      <c r="F121" s="6"/>
      <c r="G121" s="368" t="str">
        <f t="shared" ca="1" si="19"/>
        <v>-</v>
      </c>
      <c r="H121" s="435"/>
      <c r="I121" s="379" t="str">
        <f t="shared" ca="1" si="20"/>
        <v>-</v>
      </c>
      <c r="J121" s="367"/>
      <c r="K121" s="436" t="str">
        <f t="shared" si="21"/>
        <v>-</v>
      </c>
      <c r="M121" s="449" t="str">
        <f t="shared" ca="1" si="22"/>
        <v>-</v>
      </c>
      <c r="O121" s="366" t="str">
        <f t="shared" ca="1" si="23"/>
        <v>Verbranding</v>
      </c>
      <c r="Q121" s="452"/>
      <c r="R121" s="905" t="s">
        <v>6</v>
      </c>
      <c r="S121" s="1110" t="s">
        <v>6</v>
      </c>
      <c r="T121" s="1111"/>
      <c r="U121" s="1111"/>
      <c r="V121" s="906"/>
      <c r="W121" s="905" t="s">
        <v>6</v>
      </c>
      <c r="X121" s="905" t="s">
        <v>6</v>
      </c>
      <c r="Z121" s="13"/>
      <c r="AA121" s="13"/>
      <c r="AB121" s="13"/>
      <c r="AC121" s="13"/>
    </row>
    <row r="122" spans="1:31">
      <c r="A122" s="6" t="str">
        <f t="shared" si="16"/>
        <v>$A$122</v>
      </c>
      <c r="B122" s="284"/>
      <c r="C122" s="365" t="str">
        <f t="shared" ca="1" si="17"/>
        <v>NIKI Afvalstof 4</v>
      </c>
      <c r="D122" s="6"/>
      <c r="E122" s="207" t="str">
        <f t="shared" ca="1" si="18"/>
        <v>-</v>
      </c>
      <c r="F122" s="6"/>
      <c r="G122" s="368" t="str">
        <f t="shared" ca="1" si="19"/>
        <v>-</v>
      </c>
      <c r="H122" s="435"/>
      <c r="I122" s="379" t="str">
        <f t="shared" ca="1" si="20"/>
        <v>-</v>
      </c>
      <c r="J122" s="367"/>
      <c r="K122" s="436" t="str">
        <f t="shared" si="21"/>
        <v>-</v>
      </c>
      <c r="M122" s="449" t="str">
        <f t="shared" ca="1" si="22"/>
        <v>-</v>
      </c>
      <c r="O122" s="366" t="str">
        <f t="shared" ca="1" si="23"/>
        <v>Verbranding</v>
      </c>
      <c r="Q122" s="452"/>
      <c r="R122" s="905" t="s">
        <v>6</v>
      </c>
      <c r="S122" s="1110" t="s">
        <v>6</v>
      </c>
      <c r="T122" s="1111"/>
      <c r="U122" s="1111"/>
      <c r="V122" s="906"/>
      <c r="W122" s="905" t="s">
        <v>6</v>
      </c>
      <c r="X122" s="905" t="s">
        <v>6</v>
      </c>
      <c r="Z122" s="13"/>
      <c r="AA122" s="13"/>
      <c r="AB122" s="13"/>
      <c r="AC122" s="13"/>
    </row>
    <row r="123" spans="1:31">
      <c r="A123" s="6" t="str">
        <f t="shared" si="16"/>
        <v>$A$123</v>
      </c>
      <c r="B123" s="284"/>
      <c r="C123" s="370" t="str">
        <f t="shared" ca="1" si="17"/>
        <v>NIKI Afvalstof 5</v>
      </c>
      <c r="D123" s="124"/>
      <c r="E123" s="391" t="str">
        <f t="shared" ca="1" si="18"/>
        <v>-</v>
      </c>
      <c r="F123" s="124"/>
      <c r="G123" s="373" t="str">
        <f t="shared" ca="1" si="19"/>
        <v>-</v>
      </c>
      <c r="H123" s="445"/>
      <c r="I123" s="380" t="str">
        <f t="shared" ca="1" si="20"/>
        <v>-</v>
      </c>
      <c r="J123" s="372"/>
      <c r="K123" s="446" t="str">
        <f t="shared" si="21"/>
        <v>-</v>
      </c>
      <c r="L123" s="66"/>
      <c r="M123" s="450" t="str">
        <f t="shared" ca="1" si="22"/>
        <v>-</v>
      </c>
      <c r="N123" s="66"/>
      <c r="O123" s="371" t="str">
        <f t="shared" ca="1" si="23"/>
        <v>Verbranding</v>
      </c>
      <c r="P123" s="66"/>
      <c r="Q123" s="453"/>
      <c r="R123" s="907" t="s">
        <v>6</v>
      </c>
      <c r="S123" s="1112" t="s">
        <v>6</v>
      </c>
      <c r="T123" s="1113"/>
      <c r="U123" s="1113"/>
      <c r="V123" s="908"/>
      <c r="W123" s="907" t="s">
        <v>6</v>
      </c>
      <c r="X123" s="907" t="s">
        <v>6</v>
      </c>
      <c r="Z123" s="13"/>
      <c r="AA123" s="13"/>
      <c r="AB123" s="13"/>
      <c r="AC123" s="13"/>
    </row>
    <row r="124" spans="1:31">
      <c r="A124" s="6" t="str">
        <f t="shared" si="16"/>
        <v>$A$124</v>
      </c>
      <c r="B124" s="284"/>
      <c r="C124" s="370" t="str">
        <f t="shared" ca="1" si="17"/>
        <v>NIKI Overige BKG emissies</v>
      </c>
      <c r="D124" s="124"/>
      <c r="E124" s="391" t="str">
        <f t="shared" ca="1" si="18"/>
        <v>-</v>
      </c>
      <c r="F124" s="124"/>
      <c r="G124" s="373" t="str">
        <f t="shared" ca="1" si="19"/>
        <v>-</v>
      </c>
      <c r="H124" s="445"/>
      <c r="I124" s="380" t="str">
        <f t="shared" ca="1" si="20"/>
        <v>-</v>
      </c>
      <c r="J124" s="372"/>
      <c r="K124" s="446" t="str">
        <f t="shared" si="21"/>
        <v>-</v>
      </c>
      <c r="L124" s="66"/>
      <c r="M124" s="450" t="str">
        <f t="shared" ca="1" si="22"/>
        <v>-</v>
      </c>
      <c r="N124" s="66"/>
      <c r="O124" s="371" t="str">
        <f t="shared" ca="1" si="23"/>
        <v>Verbranding</v>
      </c>
      <c r="P124" s="66"/>
      <c r="Q124" s="453"/>
      <c r="R124" s="907" t="s">
        <v>6</v>
      </c>
      <c r="S124" s="1115" t="s">
        <v>6</v>
      </c>
      <c r="T124" s="1116"/>
      <c r="U124" s="1117"/>
      <c r="V124" s="908"/>
      <c r="W124" s="908" t="s">
        <v>6</v>
      </c>
      <c r="X124" s="907" t="s">
        <v>6</v>
      </c>
      <c r="Z124" s="13"/>
      <c r="AA124" s="13"/>
      <c r="AB124" s="13"/>
      <c r="AC124" s="13"/>
    </row>
    <row r="125" spans="1:31" s="137" customFormat="1">
      <c r="A125" s="284" t="str">
        <f t="shared" si="16"/>
        <v>$A$125</v>
      </c>
      <c r="B125" s="284"/>
      <c r="C125" s="284"/>
      <c r="D125" s="284"/>
      <c r="E125" s="284"/>
      <c r="F125" s="284"/>
      <c r="G125" s="284"/>
      <c r="H125" s="284"/>
      <c r="I125" s="284"/>
      <c r="J125" s="284"/>
      <c r="K125" s="284"/>
      <c r="M125" s="284"/>
      <c r="O125" s="358"/>
      <c r="Q125" s="284"/>
      <c r="R125" s="284"/>
      <c r="T125" s="284"/>
      <c r="U125" s="284"/>
      <c r="W125" s="284"/>
      <c r="X125" s="284"/>
      <c r="Y125" s="284"/>
      <c r="Z125" s="138"/>
      <c r="AA125" s="138"/>
      <c r="AB125" s="138"/>
      <c r="AC125" s="138"/>
    </row>
    <row r="126" spans="1:31" ht="21">
      <c r="A126" s="6" t="str">
        <f t="shared" si="16"/>
        <v>$A$126</v>
      </c>
      <c r="B126" s="284"/>
      <c r="C126" s="423" t="s">
        <v>341</v>
      </c>
      <c r="D126" s="384"/>
      <c r="E126" s="424"/>
      <c r="F126" s="425"/>
      <c r="G126" s="426"/>
      <c r="H126" s="425"/>
      <c r="I126" s="424"/>
      <c r="J126" s="425"/>
      <c r="K126" s="424"/>
      <c r="L126" s="425"/>
      <c r="M126" s="424"/>
      <c r="N126" s="425"/>
      <c r="O126" s="424"/>
      <c r="P126" s="425"/>
      <c r="Q126" s="424"/>
      <c r="R126" s="424"/>
      <c r="S126" s="424"/>
      <c r="T126" s="252"/>
      <c r="U126" s="424"/>
      <c r="V126" s="252"/>
      <c r="W126" s="424"/>
      <c r="X126" s="427"/>
      <c r="Y126" s="717"/>
      <c r="Z126" s="13"/>
      <c r="AA126" s="13"/>
      <c r="AB126" s="13"/>
      <c r="AC126" s="13"/>
    </row>
    <row r="127" spans="1:31" s="13" customFormat="1" ht="65.099999999999994" customHeight="1">
      <c r="A127" s="20" t="str">
        <f t="shared" si="16"/>
        <v>$A$127</v>
      </c>
      <c r="B127" s="283"/>
      <c r="C127" s="439" t="s">
        <v>1</v>
      </c>
      <c r="D127" s="429"/>
      <c r="E127" s="430" t="s">
        <v>20</v>
      </c>
      <c r="F127" s="429"/>
      <c r="G127" s="440" t="str">
        <f>S24</f>
        <v>Massastroom (ton/uur)</v>
      </c>
      <c r="H127" s="431">
        <f>T24</f>
        <v>0</v>
      </c>
      <c r="I127" s="431" t="str">
        <f>U24</f>
        <v>Energiestroom (MWh/uur)</v>
      </c>
      <c r="J127" s="432"/>
      <c r="K127" s="440" t="str">
        <f>Q24</f>
        <v>Emissiefactor 
(ton CO2eq/ton of ton CO2eq/MWh)</v>
      </c>
      <c r="L127" s="432"/>
      <c r="M127" s="431" t="s">
        <v>630</v>
      </c>
      <c r="N127" s="432"/>
      <c r="O127" s="440" t="s">
        <v>230</v>
      </c>
      <c r="P127" s="432"/>
      <c r="Q127" s="431" t="s">
        <v>462</v>
      </c>
      <c r="R127" s="440" t="s">
        <v>16</v>
      </c>
      <c r="S127" s="430" t="s">
        <v>199</v>
      </c>
      <c r="T127" s="429"/>
      <c r="U127" s="431"/>
      <c r="V127" s="429"/>
      <c r="W127" s="440" t="s">
        <v>1039</v>
      </c>
      <c r="X127" s="439" t="s">
        <v>76</v>
      </c>
      <c r="Y127" s="138"/>
      <c r="AE127" s="138"/>
    </row>
    <row r="128" spans="1:31">
      <c r="A128" s="6" t="str">
        <f t="shared" si="16"/>
        <v>$A$128</v>
      </c>
      <c r="B128" s="284"/>
      <c r="C128" s="375" t="str">
        <f t="shared" ref="C128:C142" ca="1" si="24">C73</f>
        <v>NIKI Product 1</v>
      </c>
      <c r="D128" s="360"/>
      <c r="E128" s="202" t="str">
        <f t="shared" ref="E128:E142" ca="1" si="25">E73</f>
        <v>-</v>
      </c>
      <c r="F128" s="360"/>
      <c r="G128" s="378" t="str">
        <f t="shared" ref="G128:G142" ca="1" si="26">S73</f>
        <v>-</v>
      </c>
      <c r="H128" s="433"/>
      <c r="I128" s="363" t="str">
        <f t="shared" ref="I128:I142" ca="1" si="27">U73</f>
        <v>-</v>
      </c>
      <c r="J128" s="362"/>
      <c r="K128" s="441" t="str">
        <f t="shared" ref="K128:K137" si="28">Q73</f>
        <v>-</v>
      </c>
      <c r="L128" s="87"/>
      <c r="M128" s="361" t="str">
        <f t="shared" ref="M128:M142" ca="1" si="29">G73</f>
        <v>-</v>
      </c>
      <c r="N128" s="87"/>
      <c r="O128" s="413" t="str">
        <f t="shared" ref="O128:O142" ca="1" si="30">I73</f>
        <v>-</v>
      </c>
      <c r="P128" s="87"/>
      <c r="Q128" s="202" t="str">
        <f t="shared" ref="Q128:Q137" ca="1" si="31">K73</f>
        <v>-</v>
      </c>
      <c r="R128" s="919" t="s">
        <v>6</v>
      </c>
      <c r="S128" s="1108" t="s">
        <v>6</v>
      </c>
      <c r="T128" s="1109"/>
      <c r="U128" s="1109"/>
      <c r="V128" s="904"/>
      <c r="W128" s="919" t="s">
        <v>6</v>
      </c>
      <c r="X128" s="919" t="s">
        <v>6</v>
      </c>
      <c r="Z128" s="13"/>
      <c r="AA128" s="13"/>
      <c r="AB128" s="13"/>
      <c r="AC128" s="13"/>
    </row>
    <row r="129" spans="1:29">
      <c r="A129" s="6" t="str">
        <f t="shared" si="16"/>
        <v>$A$129</v>
      </c>
      <c r="B129" s="284"/>
      <c r="C129" s="376" t="str">
        <f t="shared" ca="1" si="24"/>
        <v>NIKI Product 2</v>
      </c>
      <c r="D129" s="6"/>
      <c r="E129" s="204" t="str">
        <f t="shared" ca="1" si="25"/>
        <v>-</v>
      </c>
      <c r="F129" s="6"/>
      <c r="G129" s="379" t="str">
        <f t="shared" ca="1" si="26"/>
        <v>-</v>
      </c>
      <c r="H129" s="435"/>
      <c r="I129" s="368" t="str">
        <f t="shared" ca="1" si="27"/>
        <v>-</v>
      </c>
      <c r="J129" s="367"/>
      <c r="K129" s="442" t="str">
        <f t="shared" si="28"/>
        <v>-</v>
      </c>
      <c r="M129" s="366" t="str">
        <f t="shared" ca="1" si="29"/>
        <v>-</v>
      </c>
      <c r="O129" s="414" t="str">
        <f t="shared" ca="1" si="30"/>
        <v>-</v>
      </c>
      <c r="Q129" s="437" t="str">
        <f t="shared" ca="1" si="31"/>
        <v>-</v>
      </c>
      <c r="R129" s="905" t="s">
        <v>6</v>
      </c>
      <c r="S129" s="1110" t="s">
        <v>6</v>
      </c>
      <c r="T129" s="1111"/>
      <c r="U129" s="1111"/>
      <c r="V129" s="906"/>
      <c r="W129" s="905" t="s">
        <v>6</v>
      </c>
      <c r="X129" s="905" t="s">
        <v>6</v>
      </c>
      <c r="Z129" s="13"/>
      <c r="AA129" s="13"/>
      <c r="AB129" s="13"/>
      <c r="AC129" s="13"/>
    </row>
    <row r="130" spans="1:29">
      <c r="A130" s="6" t="str">
        <f t="shared" si="16"/>
        <v>$A$130</v>
      </c>
      <c r="B130" s="284"/>
      <c r="C130" s="376" t="str">
        <f t="shared" ca="1" si="24"/>
        <v>NIKI Product 3</v>
      </c>
      <c r="D130" s="6"/>
      <c r="E130" s="204" t="str">
        <f t="shared" ca="1" si="25"/>
        <v>-</v>
      </c>
      <c r="F130" s="6"/>
      <c r="G130" s="379" t="str">
        <f t="shared" ca="1" si="26"/>
        <v>-</v>
      </c>
      <c r="H130" s="435"/>
      <c r="I130" s="368" t="str">
        <f t="shared" ca="1" si="27"/>
        <v>-</v>
      </c>
      <c r="J130" s="367"/>
      <c r="K130" s="442" t="str">
        <f t="shared" si="28"/>
        <v>-</v>
      </c>
      <c r="M130" s="366" t="str">
        <f t="shared" ca="1" si="29"/>
        <v>-</v>
      </c>
      <c r="O130" s="414" t="str">
        <f t="shared" ca="1" si="30"/>
        <v>-</v>
      </c>
      <c r="Q130" s="437" t="str">
        <f t="shared" ca="1" si="31"/>
        <v>-</v>
      </c>
      <c r="R130" s="905" t="s">
        <v>6</v>
      </c>
      <c r="S130" s="1110" t="s">
        <v>6</v>
      </c>
      <c r="T130" s="1111"/>
      <c r="U130" s="1111"/>
      <c r="V130" s="906"/>
      <c r="W130" s="905" t="s">
        <v>6</v>
      </c>
      <c r="X130" s="905" t="s">
        <v>6</v>
      </c>
      <c r="Z130" s="13"/>
      <c r="AA130" s="13"/>
      <c r="AB130" s="13"/>
      <c r="AC130" s="13"/>
    </row>
    <row r="131" spans="1:29">
      <c r="A131" s="6" t="str">
        <f t="shared" si="16"/>
        <v>$A$131</v>
      </c>
      <c r="B131" s="284"/>
      <c r="C131" s="376" t="str">
        <f t="shared" ca="1" si="24"/>
        <v>NIKI Product 4</v>
      </c>
      <c r="D131" s="6"/>
      <c r="E131" s="204" t="str">
        <f t="shared" ca="1" si="25"/>
        <v>-</v>
      </c>
      <c r="F131" s="6"/>
      <c r="G131" s="379" t="str">
        <f t="shared" ca="1" si="26"/>
        <v>-</v>
      </c>
      <c r="H131" s="435"/>
      <c r="I131" s="368" t="str">
        <f t="shared" ca="1" si="27"/>
        <v>-</v>
      </c>
      <c r="J131" s="367"/>
      <c r="K131" s="442" t="str">
        <f t="shared" si="28"/>
        <v>-</v>
      </c>
      <c r="M131" s="366" t="str">
        <f t="shared" ca="1" si="29"/>
        <v>-</v>
      </c>
      <c r="O131" s="414" t="str">
        <f t="shared" ca="1" si="30"/>
        <v>-</v>
      </c>
      <c r="Q131" s="437" t="str">
        <f t="shared" ca="1" si="31"/>
        <v>-</v>
      </c>
      <c r="R131" s="905" t="s">
        <v>6</v>
      </c>
      <c r="S131" s="1110" t="s">
        <v>6</v>
      </c>
      <c r="T131" s="1111"/>
      <c r="U131" s="1111"/>
      <c r="V131" s="906"/>
      <c r="W131" s="905" t="s">
        <v>6</v>
      </c>
      <c r="X131" s="905" t="s">
        <v>6</v>
      </c>
      <c r="Z131" s="13"/>
      <c r="AA131" s="13"/>
      <c r="AB131" s="13"/>
      <c r="AC131" s="13"/>
    </row>
    <row r="132" spans="1:29">
      <c r="A132" s="6" t="str">
        <f t="shared" si="16"/>
        <v>$A$132</v>
      </c>
      <c r="B132" s="284"/>
      <c r="C132" s="376" t="str">
        <f t="shared" ca="1" si="24"/>
        <v>NIKI Product 5</v>
      </c>
      <c r="D132" s="6"/>
      <c r="E132" s="204" t="str">
        <f t="shared" ca="1" si="25"/>
        <v>-</v>
      </c>
      <c r="F132" s="6"/>
      <c r="G132" s="379" t="str">
        <f t="shared" ca="1" si="26"/>
        <v>-</v>
      </c>
      <c r="H132" s="435"/>
      <c r="I132" s="368" t="str">
        <f t="shared" ca="1" si="27"/>
        <v>-</v>
      </c>
      <c r="J132" s="367"/>
      <c r="K132" s="442" t="str">
        <f t="shared" si="28"/>
        <v>-</v>
      </c>
      <c r="M132" s="366" t="str">
        <f t="shared" ca="1" si="29"/>
        <v>-</v>
      </c>
      <c r="O132" s="414" t="str">
        <f t="shared" ca="1" si="30"/>
        <v>-</v>
      </c>
      <c r="Q132" s="437" t="str">
        <f t="shared" ca="1" si="31"/>
        <v>-</v>
      </c>
      <c r="R132" s="905" t="s">
        <v>6</v>
      </c>
      <c r="S132" s="1110" t="s">
        <v>6</v>
      </c>
      <c r="T132" s="1111"/>
      <c r="U132" s="1111"/>
      <c r="V132" s="906"/>
      <c r="W132" s="905" t="s">
        <v>6</v>
      </c>
      <c r="X132" s="905" t="s">
        <v>6</v>
      </c>
      <c r="Z132" s="13"/>
      <c r="AA132" s="13"/>
      <c r="AB132" s="13"/>
      <c r="AC132" s="13"/>
    </row>
    <row r="133" spans="1:29">
      <c r="A133" s="6" t="str">
        <f t="shared" si="16"/>
        <v>$A$133</v>
      </c>
      <c r="B133" s="284"/>
      <c r="C133" s="376" t="str">
        <f t="shared" ca="1" si="24"/>
        <v>NIKI Product 6</v>
      </c>
      <c r="D133" s="6"/>
      <c r="E133" s="204" t="str">
        <f t="shared" ca="1" si="25"/>
        <v>-</v>
      </c>
      <c r="F133" s="6"/>
      <c r="G133" s="379" t="str">
        <f t="shared" ca="1" si="26"/>
        <v>-</v>
      </c>
      <c r="H133" s="435"/>
      <c r="I133" s="368" t="str">
        <f t="shared" ca="1" si="27"/>
        <v>-</v>
      </c>
      <c r="J133" s="367"/>
      <c r="K133" s="442" t="str">
        <f t="shared" si="28"/>
        <v>-</v>
      </c>
      <c r="M133" s="366" t="str">
        <f t="shared" ca="1" si="29"/>
        <v>-</v>
      </c>
      <c r="O133" s="414" t="str">
        <f t="shared" ca="1" si="30"/>
        <v>-</v>
      </c>
      <c r="Q133" s="437" t="str">
        <f t="shared" ca="1" si="31"/>
        <v>-</v>
      </c>
      <c r="R133" s="905" t="s">
        <v>6</v>
      </c>
      <c r="S133" s="1110" t="s">
        <v>6</v>
      </c>
      <c r="T133" s="1111"/>
      <c r="U133" s="1111"/>
      <c r="V133" s="906"/>
      <c r="W133" s="905" t="s">
        <v>6</v>
      </c>
      <c r="X133" s="905" t="s">
        <v>6</v>
      </c>
      <c r="Z133" s="13"/>
      <c r="AA133" s="13"/>
      <c r="AB133" s="13"/>
      <c r="AC133" s="13"/>
    </row>
    <row r="134" spans="1:29">
      <c r="A134" s="6" t="str">
        <f t="shared" si="16"/>
        <v>$A$134</v>
      </c>
      <c r="B134" s="284"/>
      <c r="C134" s="376" t="str">
        <f t="shared" ca="1" si="24"/>
        <v>NIKI Product 7</v>
      </c>
      <c r="D134" s="6"/>
      <c r="E134" s="204" t="str">
        <f t="shared" ca="1" si="25"/>
        <v>-</v>
      </c>
      <c r="F134" s="6"/>
      <c r="G134" s="379" t="str">
        <f t="shared" ca="1" si="26"/>
        <v>-</v>
      </c>
      <c r="H134" s="435"/>
      <c r="I134" s="368" t="str">
        <f t="shared" ca="1" si="27"/>
        <v>-</v>
      </c>
      <c r="J134" s="367"/>
      <c r="K134" s="442" t="str">
        <f t="shared" si="28"/>
        <v>-</v>
      </c>
      <c r="M134" s="366" t="str">
        <f t="shared" ca="1" si="29"/>
        <v>-</v>
      </c>
      <c r="O134" s="414" t="str">
        <f t="shared" ca="1" si="30"/>
        <v>-</v>
      </c>
      <c r="Q134" s="437" t="str">
        <f t="shared" ca="1" si="31"/>
        <v>-</v>
      </c>
      <c r="R134" s="905" t="s">
        <v>6</v>
      </c>
      <c r="S134" s="1110" t="s">
        <v>6</v>
      </c>
      <c r="T134" s="1111"/>
      <c r="U134" s="1111"/>
      <c r="V134" s="906"/>
      <c r="W134" s="905" t="s">
        <v>6</v>
      </c>
      <c r="X134" s="905" t="s">
        <v>6</v>
      </c>
      <c r="Z134" s="13"/>
      <c r="AA134" s="13"/>
      <c r="AB134" s="13"/>
      <c r="AC134" s="13"/>
    </row>
    <row r="135" spans="1:29">
      <c r="A135" s="6" t="str">
        <f t="shared" si="16"/>
        <v>$A$135</v>
      </c>
      <c r="B135" s="284"/>
      <c r="C135" s="376" t="str">
        <f t="shared" ca="1" si="24"/>
        <v>NIKI Product 8</v>
      </c>
      <c r="D135" s="6"/>
      <c r="E135" s="204" t="str">
        <f t="shared" ca="1" si="25"/>
        <v>-</v>
      </c>
      <c r="F135" s="6"/>
      <c r="G135" s="379" t="str">
        <f t="shared" ca="1" si="26"/>
        <v>-</v>
      </c>
      <c r="H135" s="435"/>
      <c r="I135" s="368" t="str">
        <f t="shared" ca="1" si="27"/>
        <v>-</v>
      </c>
      <c r="J135" s="367"/>
      <c r="K135" s="442" t="str">
        <f t="shared" si="28"/>
        <v>-</v>
      </c>
      <c r="M135" s="366" t="str">
        <f t="shared" ca="1" si="29"/>
        <v>-</v>
      </c>
      <c r="O135" s="414" t="str">
        <f t="shared" ca="1" si="30"/>
        <v>-</v>
      </c>
      <c r="Q135" s="437" t="str">
        <f t="shared" ca="1" si="31"/>
        <v>-</v>
      </c>
      <c r="R135" s="905" t="s">
        <v>6</v>
      </c>
      <c r="S135" s="1110" t="s">
        <v>6</v>
      </c>
      <c r="T135" s="1111"/>
      <c r="U135" s="1111"/>
      <c r="V135" s="906"/>
      <c r="W135" s="905" t="s">
        <v>6</v>
      </c>
      <c r="X135" s="905" t="s">
        <v>6</v>
      </c>
      <c r="Z135" s="13"/>
      <c r="AA135" s="13"/>
      <c r="AB135" s="13"/>
      <c r="AC135" s="13"/>
    </row>
    <row r="136" spans="1:29">
      <c r="A136" s="6" t="str">
        <f t="shared" si="16"/>
        <v>$A$136</v>
      </c>
      <c r="B136" s="284"/>
      <c r="C136" s="376" t="str">
        <f t="shared" ca="1" si="24"/>
        <v>NIKI Product 9</v>
      </c>
      <c r="D136" s="6"/>
      <c r="E136" s="204" t="str">
        <f t="shared" ca="1" si="25"/>
        <v>-</v>
      </c>
      <c r="F136" s="6"/>
      <c r="G136" s="379" t="str">
        <f t="shared" ca="1" si="26"/>
        <v>-</v>
      </c>
      <c r="H136" s="435"/>
      <c r="I136" s="368" t="str">
        <f t="shared" ca="1" si="27"/>
        <v>-</v>
      </c>
      <c r="J136" s="367"/>
      <c r="K136" s="442" t="str">
        <f t="shared" si="28"/>
        <v>-</v>
      </c>
      <c r="M136" s="366" t="str">
        <f t="shared" ca="1" si="29"/>
        <v>-</v>
      </c>
      <c r="O136" s="414" t="str">
        <f t="shared" ca="1" si="30"/>
        <v>-</v>
      </c>
      <c r="Q136" s="437" t="str">
        <f t="shared" ca="1" si="31"/>
        <v>-</v>
      </c>
      <c r="R136" s="905" t="s">
        <v>6</v>
      </c>
      <c r="S136" s="1110" t="s">
        <v>6</v>
      </c>
      <c r="T136" s="1111"/>
      <c r="U136" s="1111"/>
      <c r="V136" s="906"/>
      <c r="W136" s="905" t="s">
        <v>6</v>
      </c>
      <c r="X136" s="905" t="s">
        <v>6</v>
      </c>
      <c r="Z136" s="13"/>
      <c r="AA136" s="13"/>
      <c r="AB136" s="13"/>
      <c r="AC136" s="13"/>
    </row>
    <row r="137" spans="1:29">
      <c r="A137" s="6" t="str">
        <f t="shared" si="16"/>
        <v>$A$137</v>
      </c>
      <c r="B137" s="284"/>
      <c r="C137" s="377" t="str">
        <f t="shared" ca="1" si="24"/>
        <v>NIKI Product 10</v>
      </c>
      <c r="D137" s="124"/>
      <c r="E137" s="387" t="str">
        <f t="shared" ca="1" si="25"/>
        <v>-</v>
      </c>
      <c r="F137" s="124"/>
      <c r="G137" s="415" t="str">
        <f t="shared" ca="1" si="26"/>
        <v>-</v>
      </c>
      <c r="H137" s="124"/>
      <c r="I137" s="387" t="str">
        <f t="shared" ca="1" si="27"/>
        <v>-</v>
      </c>
      <c r="J137" s="124"/>
      <c r="K137" s="391" t="str">
        <f t="shared" si="28"/>
        <v>-</v>
      </c>
      <c r="L137" s="66"/>
      <c r="M137" s="371" t="str">
        <f t="shared" ca="1" si="29"/>
        <v>-</v>
      </c>
      <c r="N137" s="66"/>
      <c r="O137" s="415" t="str">
        <f t="shared" ca="1" si="30"/>
        <v>-</v>
      </c>
      <c r="P137" s="66"/>
      <c r="Q137" s="438" t="str">
        <f t="shared" ca="1" si="31"/>
        <v>-</v>
      </c>
      <c r="R137" s="907" t="s">
        <v>6</v>
      </c>
      <c r="S137" s="1112" t="s">
        <v>6</v>
      </c>
      <c r="T137" s="1113"/>
      <c r="U137" s="1113"/>
      <c r="V137" s="906"/>
      <c r="W137" s="905" t="s">
        <v>6</v>
      </c>
      <c r="X137" s="907" t="s">
        <v>6</v>
      </c>
      <c r="Z137" s="13"/>
      <c r="AA137" s="13"/>
      <c r="AB137" s="13"/>
      <c r="AC137" s="13"/>
    </row>
    <row r="138" spans="1:29">
      <c r="A138" s="6" t="str">
        <f t="shared" si="16"/>
        <v>$A$138</v>
      </c>
      <c r="B138" s="284"/>
      <c r="C138" s="359" t="str">
        <f t="shared" ca="1" si="24"/>
        <v>NIKI Restfractie 1</v>
      </c>
      <c r="D138" s="360"/>
      <c r="E138" s="206" t="str">
        <f t="shared" ca="1" si="25"/>
        <v>-</v>
      </c>
      <c r="F138" s="360"/>
      <c r="G138" s="361" t="str">
        <f t="shared" ca="1" si="26"/>
        <v>-</v>
      </c>
      <c r="H138" s="360"/>
      <c r="I138" s="206" t="str">
        <f t="shared" ca="1" si="27"/>
        <v>-</v>
      </c>
      <c r="J138" s="360"/>
      <c r="K138" s="202" t="str">
        <f t="shared" ref="K138:K142" si="32">Q83</f>
        <v>-</v>
      </c>
      <c r="L138" s="87"/>
      <c r="M138" s="413" t="str">
        <f t="shared" ca="1" si="29"/>
        <v>-</v>
      </c>
      <c r="N138" s="87"/>
      <c r="O138" s="361" t="str">
        <f t="shared" ca="1" si="30"/>
        <v>Einde levensduur</v>
      </c>
      <c r="P138" s="87"/>
      <c r="Q138" s="451" t="str">
        <f t="shared" ref="Q138:Q142" ca="1" si="33">K83</f>
        <v>Verbranding</v>
      </c>
      <c r="R138" s="904" t="s">
        <v>6</v>
      </c>
      <c r="S138" s="1114" t="s">
        <v>6</v>
      </c>
      <c r="T138" s="1109"/>
      <c r="U138" s="1109"/>
      <c r="V138" s="904"/>
      <c r="W138" s="903" t="s">
        <v>6</v>
      </c>
      <c r="X138" s="909" t="s">
        <v>6</v>
      </c>
      <c r="Z138" s="13"/>
      <c r="AA138" s="13"/>
      <c r="AB138" s="13"/>
      <c r="AC138" s="13"/>
    </row>
    <row r="139" spans="1:29">
      <c r="A139" s="6" t="str">
        <f t="shared" si="16"/>
        <v>$A$139</v>
      </c>
      <c r="B139" s="284"/>
      <c r="C139" s="365" t="str">
        <f t="shared" ca="1" si="24"/>
        <v>NIKI Restfractie 2</v>
      </c>
      <c r="D139" s="6"/>
      <c r="E139" s="207" t="str">
        <f t="shared" ca="1" si="25"/>
        <v>-</v>
      </c>
      <c r="F139" s="6"/>
      <c r="G139" s="366" t="str">
        <f t="shared" ca="1" si="26"/>
        <v>-</v>
      </c>
      <c r="H139" s="6"/>
      <c r="I139" s="207" t="str">
        <f t="shared" ca="1" si="27"/>
        <v>-</v>
      </c>
      <c r="J139" s="6"/>
      <c r="K139" s="204" t="str">
        <f t="shared" si="32"/>
        <v>-</v>
      </c>
      <c r="M139" s="414" t="str">
        <f t="shared" ca="1" si="29"/>
        <v>-</v>
      </c>
      <c r="O139" s="366" t="str">
        <f t="shared" ca="1" si="30"/>
        <v>Einde levensduur</v>
      </c>
      <c r="Q139" s="452" t="str">
        <f t="shared" ca="1" si="33"/>
        <v>Verbranding</v>
      </c>
      <c r="R139" s="906" t="s">
        <v>6</v>
      </c>
      <c r="S139" s="1110" t="s">
        <v>6</v>
      </c>
      <c r="T139" s="1111"/>
      <c r="U139" s="1111"/>
      <c r="V139" s="906"/>
      <c r="W139" s="905" t="s">
        <v>6</v>
      </c>
      <c r="X139" s="910" t="s">
        <v>6</v>
      </c>
      <c r="Z139" s="13"/>
      <c r="AA139" s="13"/>
      <c r="AB139" s="13"/>
      <c r="AC139" s="13"/>
    </row>
    <row r="140" spans="1:29">
      <c r="A140" s="6" t="str">
        <f t="shared" si="16"/>
        <v>$A$140</v>
      </c>
      <c r="B140" s="284"/>
      <c r="C140" s="365" t="str">
        <f t="shared" ca="1" si="24"/>
        <v>NIKI Restfractie 3</v>
      </c>
      <c r="D140" s="6"/>
      <c r="E140" s="207" t="str">
        <f t="shared" ca="1" si="25"/>
        <v>-</v>
      </c>
      <c r="F140" s="6"/>
      <c r="G140" s="366" t="str">
        <f t="shared" ca="1" si="26"/>
        <v>-</v>
      </c>
      <c r="H140" s="6"/>
      <c r="I140" s="207" t="str">
        <f t="shared" ca="1" si="27"/>
        <v>-</v>
      </c>
      <c r="J140" s="6"/>
      <c r="K140" s="204" t="str">
        <f t="shared" si="32"/>
        <v>-</v>
      </c>
      <c r="M140" s="414" t="str">
        <f t="shared" ca="1" si="29"/>
        <v>-</v>
      </c>
      <c r="O140" s="366" t="str">
        <f t="shared" ca="1" si="30"/>
        <v>Einde levensduur</v>
      </c>
      <c r="Q140" s="452" t="str">
        <f t="shared" ca="1" si="33"/>
        <v>Verbranding</v>
      </c>
      <c r="R140" s="906" t="s">
        <v>6</v>
      </c>
      <c r="S140" s="1110" t="s">
        <v>6</v>
      </c>
      <c r="T140" s="1111"/>
      <c r="U140" s="1111"/>
      <c r="V140" s="906"/>
      <c r="W140" s="905" t="s">
        <v>6</v>
      </c>
      <c r="X140" s="910" t="s">
        <v>6</v>
      </c>
      <c r="Z140" s="13"/>
      <c r="AA140" s="13"/>
      <c r="AB140" s="13"/>
      <c r="AC140" s="13"/>
    </row>
    <row r="141" spans="1:29">
      <c r="A141" s="6" t="str">
        <f t="shared" si="16"/>
        <v>$A$141</v>
      </c>
      <c r="B141" s="284"/>
      <c r="C141" s="365" t="str">
        <f t="shared" ca="1" si="24"/>
        <v>NIKI Restfractie 4</v>
      </c>
      <c r="D141" s="6"/>
      <c r="E141" s="207" t="str">
        <f t="shared" ca="1" si="25"/>
        <v>-</v>
      </c>
      <c r="F141" s="6"/>
      <c r="G141" s="366" t="str">
        <f t="shared" ca="1" si="26"/>
        <v>-</v>
      </c>
      <c r="H141" s="6"/>
      <c r="I141" s="207" t="str">
        <f t="shared" ca="1" si="27"/>
        <v>-</v>
      </c>
      <c r="J141" s="6"/>
      <c r="K141" s="204" t="str">
        <f t="shared" si="32"/>
        <v>-</v>
      </c>
      <c r="M141" s="414" t="str">
        <f t="shared" ca="1" si="29"/>
        <v>-</v>
      </c>
      <c r="O141" s="366" t="str">
        <f t="shared" ca="1" si="30"/>
        <v>Einde levensduur</v>
      </c>
      <c r="Q141" s="452" t="str">
        <f t="shared" ca="1" si="33"/>
        <v>Verbranding</v>
      </c>
      <c r="R141" s="906" t="s">
        <v>6</v>
      </c>
      <c r="S141" s="1110" t="s">
        <v>6</v>
      </c>
      <c r="T141" s="1111"/>
      <c r="U141" s="1111"/>
      <c r="V141" s="906"/>
      <c r="W141" s="905" t="s">
        <v>6</v>
      </c>
      <c r="X141" s="910" t="s">
        <v>6</v>
      </c>
      <c r="Z141" s="13"/>
      <c r="AA141" s="13"/>
      <c r="AB141" s="13"/>
      <c r="AC141" s="13"/>
    </row>
    <row r="142" spans="1:29">
      <c r="A142" s="6" t="str">
        <f t="shared" si="16"/>
        <v>$A$142</v>
      </c>
      <c r="B142" s="284"/>
      <c r="C142" s="370" t="str">
        <f t="shared" ca="1" si="24"/>
        <v>NIKI Restfractie 5</v>
      </c>
      <c r="D142" s="124"/>
      <c r="E142" s="391" t="str">
        <f t="shared" ca="1" si="25"/>
        <v>-</v>
      </c>
      <c r="F142" s="124"/>
      <c r="G142" s="371" t="str">
        <f t="shared" ca="1" si="26"/>
        <v>-</v>
      </c>
      <c r="H142" s="124"/>
      <c r="I142" s="391" t="str">
        <f t="shared" ca="1" si="27"/>
        <v>-</v>
      </c>
      <c r="J142" s="124"/>
      <c r="K142" s="387" t="str">
        <f t="shared" si="32"/>
        <v>-</v>
      </c>
      <c r="L142" s="66"/>
      <c r="M142" s="415" t="str">
        <f t="shared" ca="1" si="29"/>
        <v>-</v>
      </c>
      <c r="N142" s="66"/>
      <c r="O142" s="371" t="str">
        <f t="shared" ca="1" si="30"/>
        <v>Einde levensduur</v>
      </c>
      <c r="P142" s="66"/>
      <c r="Q142" s="453" t="str">
        <f t="shared" ca="1" si="33"/>
        <v>Verbranding</v>
      </c>
      <c r="R142" s="908" t="s">
        <v>6</v>
      </c>
      <c r="S142" s="1112" t="s">
        <v>6</v>
      </c>
      <c r="T142" s="1113"/>
      <c r="U142" s="1113"/>
      <c r="V142" s="908"/>
      <c r="W142" s="907" t="s">
        <v>6</v>
      </c>
      <c r="X142" s="911" t="s">
        <v>6</v>
      </c>
      <c r="Z142" s="13"/>
      <c r="AA142" s="13"/>
      <c r="AB142" s="13"/>
      <c r="AC142" s="13"/>
    </row>
    <row r="143" spans="1:29" s="137" customFormat="1">
      <c r="K143" s="284"/>
      <c r="W143" s="420"/>
      <c r="X143" s="420"/>
      <c r="Y143" s="420"/>
      <c r="Z143" s="138"/>
      <c r="AA143" s="138"/>
      <c r="AB143" s="138"/>
      <c r="AC143" s="138"/>
    </row>
    <row r="144" spans="1:29" ht="18.75">
      <c r="C144" s="164" t="s">
        <v>226</v>
      </c>
      <c r="D144" s="327"/>
      <c r="E144" s="327"/>
      <c r="F144" s="327"/>
      <c r="G144" s="327"/>
      <c r="H144" s="327"/>
      <c r="I144" s="327"/>
      <c r="J144" s="327"/>
      <c r="K144" s="327"/>
      <c r="L144" s="327"/>
      <c r="M144" s="327"/>
      <c r="N144" s="327"/>
      <c r="O144" s="327"/>
      <c r="P144" s="327"/>
      <c r="Q144" s="327"/>
      <c r="R144" s="327"/>
      <c r="S144" s="327"/>
      <c r="T144" s="327"/>
      <c r="U144" s="327"/>
      <c r="V144" s="327"/>
      <c r="W144" s="421"/>
      <c r="X144" s="422"/>
      <c r="Y144" s="420"/>
      <c r="Z144" s="13"/>
      <c r="AA144" s="13"/>
      <c r="AB144" s="13"/>
      <c r="AC144" s="13"/>
    </row>
    <row r="145" spans="3:24">
      <c r="C145" s="789"/>
      <c r="D145" s="790"/>
      <c r="E145" s="790"/>
      <c r="F145" s="790"/>
      <c r="G145" s="790"/>
      <c r="H145" s="790"/>
      <c r="I145" s="790"/>
      <c r="J145" s="790"/>
      <c r="K145" s="790"/>
      <c r="L145" s="790"/>
      <c r="M145" s="790"/>
      <c r="N145" s="790"/>
      <c r="O145" s="790"/>
      <c r="P145" s="790"/>
      <c r="Q145" s="790"/>
      <c r="R145" s="790"/>
      <c r="S145" s="790"/>
      <c r="T145" s="790"/>
      <c r="U145" s="790"/>
      <c r="V145" s="790"/>
      <c r="W145" s="790"/>
      <c r="X145" s="791"/>
    </row>
    <row r="146" spans="3:24">
      <c r="C146" s="789"/>
      <c r="D146" s="790"/>
      <c r="E146" s="790"/>
      <c r="F146" s="790"/>
      <c r="G146" s="790"/>
      <c r="H146" s="790"/>
      <c r="I146" s="790"/>
      <c r="J146" s="790"/>
      <c r="K146" s="790"/>
      <c r="L146" s="790"/>
      <c r="M146" s="790"/>
      <c r="N146" s="790"/>
      <c r="O146" s="790"/>
      <c r="P146" s="790"/>
      <c r="Q146" s="790"/>
      <c r="R146" s="790"/>
      <c r="S146" s="790"/>
      <c r="T146" s="790"/>
      <c r="U146" s="790"/>
      <c r="V146" s="790"/>
      <c r="W146" s="790"/>
      <c r="X146" s="791"/>
    </row>
    <row r="147" spans="3:24">
      <c r="C147" s="789"/>
      <c r="D147" s="790"/>
      <c r="E147" s="790"/>
      <c r="F147" s="790"/>
      <c r="G147" s="790"/>
      <c r="H147" s="790"/>
      <c r="I147" s="790"/>
      <c r="J147" s="790"/>
      <c r="K147" s="790"/>
      <c r="L147" s="790"/>
      <c r="M147" s="790"/>
      <c r="N147" s="790"/>
      <c r="O147" s="790"/>
      <c r="P147" s="790"/>
      <c r="Q147" s="790"/>
      <c r="R147" s="790"/>
      <c r="S147" s="790"/>
      <c r="T147" s="790"/>
      <c r="U147" s="790"/>
      <c r="V147" s="790"/>
      <c r="W147" s="790"/>
      <c r="X147" s="791"/>
    </row>
    <row r="148" spans="3:24">
      <c r="C148" s="789"/>
      <c r="D148" s="790"/>
      <c r="E148" s="790"/>
      <c r="F148" s="790"/>
      <c r="G148" s="790"/>
      <c r="H148" s="790"/>
      <c r="I148" s="790"/>
      <c r="J148" s="790"/>
      <c r="K148" s="790"/>
      <c r="L148" s="790"/>
      <c r="M148" s="790"/>
      <c r="N148" s="790"/>
      <c r="O148" s="790"/>
      <c r="P148" s="790"/>
      <c r="Q148" s="790"/>
      <c r="R148" s="790"/>
      <c r="S148" s="790"/>
      <c r="T148" s="790"/>
      <c r="U148" s="790"/>
      <c r="V148" s="790"/>
      <c r="W148" s="790"/>
      <c r="X148" s="791"/>
    </row>
    <row r="149" spans="3:24">
      <c r="C149" s="789"/>
      <c r="D149" s="790"/>
      <c r="E149" s="790"/>
      <c r="F149" s="790"/>
      <c r="G149" s="790"/>
      <c r="H149" s="790"/>
      <c r="I149" s="790"/>
      <c r="J149" s="790"/>
      <c r="K149" s="790"/>
      <c r="L149" s="790"/>
      <c r="M149" s="790"/>
      <c r="N149" s="790"/>
      <c r="O149" s="790"/>
      <c r="P149" s="790"/>
      <c r="Q149" s="790"/>
      <c r="R149" s="790"/>
      <c r="S149" s="790"/>
      <c r="T149" s="790"/>
      <c r="U149" s="790"/>
      <c r="V149" s="790"/>
      <c r="W149" s="790"/>
      <c r="X149" s="791"/>
    </row>
    <row r="150" spans="3:24">
      <c r="C150" s="789"/>
      <c r="D150" s="790"/>
      <c r="E150" s="790"/>
      <c r="F150" s="790"/>
      <c r="G150" s="790"/>
      <c r="H150" s="790"/>
      <c r="I150" s="790"/>
      <c r="J150" s="790"/>
      <c r="K150" s="790"/>
      <c r="L150" s="790"/>
      <c r="M150" s="790"/>
      <c r="N150" s="790"/>
      <c r="O150" s="790"/>
      <c r="P150" s="790"/>
      <c r="Q150" s="790"/>
      <c r="R150" s="790"/>
      <c r="S150" s="790"/>
      <c r="T150" s="790"/>
      <c r="U150" s="790"/>
      <c r="V150" s="790"/>
      <c r="W150" s="790"/>
      <c r="X150" s="791"/>
    </row>
    <row r="151" spans="3:24">
      <c r="C151" s="789"/>
      <c r="D151" s="790"/>
      <c r="E151" s="790"/>
      <c r="F151" s="790"/>
      <c r="G151" s="790"/>
      <c r="H151" s="790"/>
      <c r="I151" s="790"/>
      <c r="J151" s="790"/>
      <c r="K151" s="790"/>
      <c r="L151" s="790"/>
      <c r="M151" s="790"/>
      <c r="N151" s="790"/>
      <c r="O151" s="790"/>
      <c r="P151" s="790"/>
      <c r="Q151" s="790"/>
      <c r="R151" s="790"/>
      <c r="S151" s="790"/>
      <c r="T151" s="790"/>
      <c r="U151" s="790"/>
      <c r="V151" s="790"/>
      <c r="W151" s="790"/>
      <c r="X151" s="791"/>
    </row>
    <row r="152" spans="3:24">
      <c r="C152" s="789"/>
      <c r="D152" s="790"/>
      <c r="E152" s="790"/>
      <c r="F152" s="790"/>
      <c r="G152" s="790"/>
      <c r="H152" s="790"/>
      <c r="I152" s="790"/>
      <c r="J152" s="790"/>
      <c r="K152" s="790"/>
      <c r="L152" s="790"/>
      <c r="M152" s="790"/>
      <c r="N152" s="790"/>
      <c r="O152" s="790"/>
      <c r="P152" s="790"/>
      <c r="Q152" s="790"/>
      <c r="R152" s="790"/>
      <c r="S152" s="790"/>
      <c r="T152" s="790"/>
      <c r="U152" s="790"/>
      <c r="V152" s="790"/>
      <c r="W152" s="790"/>
      <c r="X152" s="791"/>
    </row>
    <row r="153" spans="3:24">
      <c r="C153" s="789"/>
      <c r="D153" s="790"/>
      <c r="E153" s="790"/>
      <c r="F153" s="790"/>
      <c r="G153" s="790"/>
      <c r="H153" s="790"/>
      <c r="I153" s="790"/>
      <c r="J153" s="790"/>
      <c r="K153" s="790"/>
      <c r="L153" s="790"/>
      <c r="M153" s="790"/>
      <c r="N153" s="790"/>
      <c r="O153" s="790"/>
      <c r="P153" s="790"/>
      <c r="Q153" s="790"/>
      <c r="R153" s="790"/>
      <c r="S153" s="790"/>
      <c r="T153" s="790"/>
      <c r="U153" s="790"/>
      <c r="V153" s="790"/>
      <c r="W153" s="790"/>
      <c r="X153" s="791"/>
    </row>
    <row r="154" spans="3:24">
      <c r="C154" s="789"/>
      <c r="D154" s="790"/>
      <c r="E154" s="790"/>
      <c r="F154" s="790"/>
      <c r="G154" s="790"/>
      <c r="H154" s="790"/>
      <c r="I154" s="790"/>
      <c r="J154" s="790"/>
      <c r="K154" s="790"/>
      <c r="L154" s="790"/>
      <c r="M154" s="790"/>
      <c r="N154" s="790"/>
      <c r="O154" s="790"/>
      <c r="P154" s="790"/>
      <c r="Q154" s="790"/>
      <c r="R154" s="790"/>
      <c r="S154" s="790"/>
      <c r="T154" s="790"/>
      <c r="U154" s="790"/>
      <c r="V154" s="790"/>
      <c r="W154" s="790"/>
      <c r="X154" s="791"/>
    </row>
    <row r="155" spans="3:24">
      <c r="C155" s="789"/>
      <c r="D155" s="790"/>
      <c r="E155" s="790"/>
      <c r="F155" s="790"/>
      <c r="G155" s="790"/>
      <c r="H155" s="790"/>
      <c r="I155" s="790"/>
      <c r="J155" s="790"/>
      <c r="K155" s="790"/>
      <c r="L155" s="790"/>
      <c r="M155" s="790"/>
      <c r="N155" s="790"/>
      <c r="O155" s="790"/>
      <c r="P155" s="790"/>
      <c r="Q155" s="790"/>
      <c r="R155" s="790"/>
      <c r="S155" s="790"/>
      <c r="T155" s="790"/>
      <c r="U155" s="790"/>
      <c r="V155" s="790"/>
      <c r="W155" s="790"/>
      <c r="X155" s="791"/>
    </row>
    <row r="156" spans="3:24">
      <c r="C156" s="789"/>
      <c r="D156" s="790"/>
      <c r="E156" s="790"/>
      <c r="F156" s="790"/>
      <c r="G156" s="790"/>
      <c r="H156" s="790"/>
      <c r="I156" s="790"/>
      <c r="J156" s="790"/>
      <c r="K156" s="790"/>
      <c r="L156" s="790"/>
      <c r="M156" s="790"/>
      <c r="N156" s="790"/>
      <c r="O156" s="790"/>
      <c r="P156" s="790"/>
      <c r="Q156" s="790"/>
      <c r="R156" s="790"/>
      <c r="S156" s="790"/>
      <c r="T156" s="790"/>
      <c r="U156" s="790"/>
      <c r="V156" s="790"/>
      <c r="W156" s="790"/>
      <c r="X156" s="791"/>
    </row>
    <row r="157" spans="3:24">
      <c r="C157" s="789"/>
      <c r="D157" s="790"/>
      <c r="E157" s="790"/>
      <c r="F157" s="790"/>
      <c r="G157" s="790"/>
      <c r="H157" s="790"/>
      <c r="I157" s="790"/>
      <c r="J157" s="790"/>
      <c r="K157" s="790"/>
      <c r="L157" s="790"/>
      <c r="M157" s="790"/>
      <c r="N157" s="790"/>
      <c r="O157" s="790"/>
      <c r="P157" s="790"/>
      <c r="Q157" s="790"/>
      <c r="R157" s="790"/>
      <c r="S157" s="790"/>
      <c r="T157" s="790"/>
      <c r="U157" s="790"/>
      <c r="V157" s="790"/>
      <c r="W157" s="790"/>
      <c r="X157" s="791"/>
    </row>
    <row r="158" spans="3:24">
      <c r="C158" s="789"/>
      <c r="D158" s="790"/>
      <c r="E158" s="790"/>
      <c r="F158" s="790"/>
      <c r="G158" s="790"/>
      <c r="H158" s="790"/>
      <c r="I158" s="790"/>
      <c r="J158" s="790"/>
      <c r="K158" s="790"/>
      <c r="L158" s="790"/>
      <c r="M158" s="790"/>
      <c r="N158" s="790"/>
      <c r="O158" s="790"/>
      <c r="P158" s="790"/>
      <c r="Q158" s="790"/>
      <c r="R158" s="790"/>
      <c r="S158" s="790"/>
      <c r="T158" s="790"/>
      <c r="U158" s="790"/>
      <c r="V158" s="790"/>
      <c r="W158" s="790"/>
      <c r="X158" s="791"/>
    </row>
    <row r="159" spans="3:24">
      <c r="C159" s="789"/>
      <c r="D159" s="790"/>
      <c r="E159" s="790"/>
      <c r="F159" s="790"/>
      <c r="G159" s="790"/>
      <c r="H159" s="790"/>
      <c r="I159" s="790"/>
      <c r="J159" s="790"/>
      <c r="K159" s="790"/>
      <c r="L159" s="790"/>
      <c r="M159" s="790"/>
      <c r="N159" s="790"/>
      <c r="O159" s="790"/>
      <c r="P159" s="790"/>
      <c r="Q159" s="790"/>
      <c r="R159" s="790"/>
      <c r="S159" s="790"/>
      <c r="T159" s="790"/>
      <c r="U159" s="790"/>
      <c r="V159" s="790"/>
      <c r="W159" s="790"/>
      <c r="X159" s="791"/>
    </row>
    <row r="160" spans="3:24">
      <c r="C160" s="789"/>
      <c r="D160" s="790"/>
      <c r="E160" s="790"/>
      <c r="F160" s="790"/>
      <c r="G160" s="790"/>
      <c r="H160" s="790"/>
      <c r="I160" s="790"/>
      <c r="J160" s="790"/>
      <c r="K160" s="790"/>
      <c r="L160" s="790"/>
      <c r="M160" s="790"/>
      <c r="N160" s="790"/>
      <c r="O160" s="790"/>
      <c r="P160" s="790"/>
      <c r="Q160" s="790"/>
      <c r="R160" s="790"/>
      <c r="S160" s="790"/>
      <c r="T160" s="790"/>
      <c r="U160" s="790"/>
      <c r="V160" s="790"/>
      <c r="W160" s="790"/>
      <c r="X160" s="791"/>
    </row>
    <row r="161" spans="3:24">
      <c r="C161" s="789"/>
      <c r="D161" s="790"/>
      <c r="E161" s="790"/>
      <c r="F161" s="790"/>
      <c r="G161" s="790"/>
      <c r="H161" s="790"/>
      <c r="I161" s="790"/>
      <c r="J161" s="790"/>
      <c r="K161" s="790"/>
      <c r="L161" s="790"/>
      <c r="M161" s="790"/>
      <c r="N161" s="790"/>
      <c r="O161" s="790"/>
      <c r="P161" s="790"/>
      <c r="Q161" s="790"/>
      <c r="R161" s="790"/>
      <c r="S161" s="790"/>
      <c r="T161" s="790"/>
      <c r="U161" s="790"/>
      <c r="V161" s="790"/>
      <c r="W161" s="790"/>
      <c r="X161" s="791"/>
    </row>
    <row r="162" spans="3:24">
      <c r="C162" s="789"/>
      <c r="D162" s="790"/>
      <c r="E162" s="790"/>
      <c r="F162" s="790"/>
      <c r="G162" s="790"/>
      <c r="H162" s="790"/>
      <c r="I162" s="790"/>
      <c r="J162" s="790"/>
      <c r="K162" s="790"/>
      <c r="L162" s="790"/>
      <c r="M162" s="790"/>
      <c r="N162" s="790"/>
      <c r="O162" s="790"/>
      <c r="P162" s="790"/>
      <c r="Q162" s="790"/>
      <c r="R162" s="790"/>
      <c r="S162" s="790"/>
      <c r="T162" s="790"/>
      <c r="U162" s="790"/>
      <c r="V162" s="790"/>
      <c r="W162" s="790"/>
      <c r="X162" s="791"/>
    </row>
    <row r="163" spans="3:24">
      <c r="C163" s="789"/>
      <c r="D163" s="790"/>
      <c r="E163" s="790"/>
      <c r="F163" s="790"/>
      <c r="G163" s="790"/>
      <c r="H163" s="790"/>
      <c r="I163" s="790"/>
      <c r="J163" s="790"/>
      <c r="K163" s="790"/>
      <c r="L163" s="790"/>
      <c r="M163" s="790"/>
      <c r="N163" s="790"/>
      <c r="O163" s="790"/>
      <c r="P163" s="790"/>
      <c r="Q163" s="790"/>
      <c r="R163" s="790"/>
      <c r="S163" s="790"/>
      <c r="T163" s="790"/>
      <c r="U163" s="790"/>
      <c r="V163" s="790"/>
      <c r="W163" s="790"/>
      <c r="X163" s="791"/>
    </row>
    <row r="164" spans="3:24">
      <c r="C164" s="789"/>
      <c r="D164" s="790"/>
      <c r="E164" s="790"/>
      <c r="F164" s="790"/>
      <c r="G164" s="790"/>
      <c r="H164" s="790"/>
      <c r="I164" s="790"/>
      <c r="J164" s="790"/>
      <c r="K164" s="790"/>
      <c r="L164" s="790"/>
      <c r="M164" s="790"/>
      <c r="N164" s="790"/>
      <c r="O164" s="790"/>
      <c r="P164" s="790"/>
      <c r="Q164" s="790"/>
      <c r="R164" s="790"/>
      <c r="S164" s="790"/>
      <c r="T164" s="790"/>
      <c r="U164" s="790"/>
      <c r="V164" s="790"/>
      <c r="W164" s="790"/>
      <c r="X164" s="791"/>
    </row>
    <row r="165" spans="3:24">
      <c r="C165" s="789"/>
      <c r="D165" s="790"/>
      <c r="E165" s="790"/>
      <c r="F165" s="790"/>
      <c r="G165" s="790"/>
      <c r="H165" s="790"/>
      <c r="I165" s="790"/>
      <c r="J165" s="790"/>
      <c r="K165" s="790"/>
      <c r="L165" s="790"/>
      <c r="M165" s="790"/>
      <c r="N165" s="790"/>
      <c r="O165" s="790"/>
      <c r="P165" s="790"/>
      <c r="Q165" s="790"/>
      <c r="R165" s="790"/>
      <c r="S165" s="790"/>
      <c r="T165" s="790"/>
      <c r="U165" s="790"/>
      <c r="V165" s="790"/>
      <c r="W165" s="790"/>
      <c r="X165" s="791"/>
    </row>
    <row r="166" spans="3:24">
      <c r="C166" s="789"/>
      <c r="D166" s="790"/>
      <c r="E166" s="790"/>
      <c r="F166" s="790"/>
      <c r="G166" s="790"/>
      <c r="H166" s="790"/>
      <c r="I166" s="790"/>
      <c r="J166" s="790"/>
      <c r="K166" s="790"/>
      <c r="L166" s="790"/>
      <c r="M166" s="790"/>
      <c r="N166" s="790"/>
      <c r="O166" s="790"/>
      <c r="P166" s="790"/>
      <c r="Q166" s="790"/>
      <c r="R166" s="790"/>
      <c r="S166" s="790"/>
      <c r="T166" s="790"/>
      <c r="U166" s="790"/>
      <c r="V166" s="790"/>
      <c r="W166" s="790"/>
      <c r="X166" s="791"/>
    </row>
    <row r="167" spans="3:24">
      <c r="C167" s="789"/>
      <c r="D167" s="790"/>
      <c r="E167" s="790"/>
      <c r="F167" s="790"/>
      <c r="G167" s="790"/>
      <c r="H167" s="790"/>
      <c r="I167" s="790"/>
      <c r="J167" s="790"/>
      <c r="K167" s="790"/>
      <c r="L167" s="790"/>
      <c r="M167" s="790"/>
      <c r="N167" s="790"/>
      <c r="O167" s="790"/>
      <c r="P167" s="790"/>
      <c r="Q167" s="790"/>
      <c r="R167" s="790"/>
      <c r="S167" s="790"/>
      <c r="T167" s="790"/>
      <c r="U167" s="790"/>
      <c r="V167" s="790"/>
      <c r="W167" s="790"/>
      <c r="X167" s="791"/>
    </row>
    <row r="168" spans="3:24">
      <c r="C168" s="789"/>
      <c r="D168" s="790"/>
      <c r="E168" s="790"/>
      <c r="F168" s="790"/>
      <c r="G168" s="790"/>
      <c r="H168" s="790"/>
      <c r="I168" s="790"/>
      <c r="J168" s="790"/>
      <c r="K168" s="790"/>
      <c r="L168" s="790"/>
      <c r="M168" s="790"/>
      <c r="N168" s="790"/>
      <c r="O168" s="790"/>
      <c r="P168" s="790"/>
      <c r="Q168" s="790"/>
      <c r="R168" s="790"/>
      <c r="S168" s="790"/>
      <c r="T168" s="790"/>
      <c r="U168" s="790"/>
      <c r="V168" s="790"/>
      <c r="W168" s="790"/>
      <c r="X168" s="791"/>
    </row>
    <row r="169" spans="3:24">
      <c r="C169" s="789"/>
      <c r="D169" s="790"/>
      <c r="E169" s="790"/>
      <c r="F169" s="790"/>
      <c r="G169" s="790"/>
      <c r="H169" s="790"/>
      <c r="I169" s="790"/>
      <c r="J169" s="790"/>
      <c r="K169" s="790"/>
      <c r="L169" s="790"/>
      <c r="M169" s="790"/>
      <c r="N169" s="790"/>
      <c r="O169" s="790"/>
      <c r="P169" s="790"/>
      <c r="Q169" s="790"/>
      <c r="R169" s="790"/>
      <c r="S169" s="790"/>
      <c r="T169" s="790"/>
      <c r="U169" s="790"/>
      <c r="V169" s="790"/>
      <c r="W169" s="790"/>
      <c r="X169" s="791"/>
    </row>
    <row r="170" spans="3:24">
      <c r="C170" s="789"/>
      <c r="D170" s="790"/>
      <c r="E170" s="790"/>
      <c r="F170" s="790"/>
      <c r="G170" s="790"/>
      <c r="H170" s="790"/>
      <c r="I170" s="790"/>
      <c r="J170" s="790"/>
      <c r="K170" s="790"/>
      <c r="L170" s="790"/>
      <c r="M170" s="790"/>
      <c r="N170" s="790"/>
      <c r="O170" s="790"/>
      <c r="P170" s="790"/>
      <c r="Q170" s="790"/>
      <c r="R170" s="790"/>
      <c r="S170" s="790"/>
      <c r="T170" s="790"/>
      <c r="U170" s="790"/>
      <c r="V170" s="790"/>
      <c r="W170" s="790"/>
      <c r="X170" s="791"/>
    </row>
    <row r="171" spans="3:24">
      <c r="C171" s="789"/>
      <c r="D171" s="790"/>
      <c r="E171" s="790"/>
      <c r="F171" s="790"/>
      <c r="G171" s="790"/>
      <c r="H171" s="790"/>
      <c r="I171" s="790"/>
      <c r="J171" s="790"/>
      <c r="K171" s="790"/>
      <c r="L171" s="790"/>
      <c r="M171" s="790"/>
      <c r="N171" s="790"/>
      <c r="O171" s="790"/>
      <c r="P171" s="790"/>
      <c r="Q171" s="790"/>
      <c r="R171" s="790"/>
      <c r="S171" s="790"/>
      <c r="T171" s="790"/>
      <c r="U171" s="790"/>
      <c r="V171" s="790"/>
      <c r="W171" s="790"/>
      <c r="X171" s="791"/>
    </row>
    <row r="172" spans="3:24">
      <c r="C172" s="789"/>
      <c r="D172" s="790"/>
      <c r="E172" s="790"/>
      <c r="F172" s="790"/>
      <c r="G172" s="790"/>
      <c r="H172" s="790"/>
      <c r="I172" s="790"/>
      <c r="J172" s="790"/>
      <c r="K172" s="790"/>
      <c r="L172" s="790"/>
      <c r="M172" s="790"/>
      <c r="N172" s="790"/>
      <c r="O172" s="790"/>
      <c r="P172" s="790"/>
      <c r="Q172" s="790"/>
      <c r="R172" s="790"/>
      <c r="S172" s="790"/>
      <c r="T172" s="790"/>
      <c r="U172" s="790"/>
      <c r="V172" s="790"/>
      <c r="W172" s="790"/>
      <c r="X172" s="791"/>
    </row>
    <row r="173" spans="3:24">
      <c r="C173" s="789"/>
      <c r="D173" s="790"/>
      <c r="E173" s="790"/>
      <c r="F173" s="790"/>
      <c r="G173" s="790"/>
      <c r="H173" s="790"/>
      <c r="I173" s="790"/>
      <c r="J173" s="790"/>
      <c r="K173" s="790"/>
      <c r="L173" s="790"/>
      <c r="M173" s="790"/>
      <c r="N173" s="790"/>
      <c r="O173" s="790"/>
      <c r="P173" s="790"/>
      <c r="Q173" s="790"/>
      <c r="R173" s="790"/>
      <c r="S173" s="790"/>
      <c r="T173" s="790"/>
      <c r="U173" s="790"/>
      <c r="V173" s="790"/>
      <c r="W173" s="790"/>
      <c r="X173" s="791"/>
    </row>
    <row r="174" spans="3:24">
      <c r="C174" s="792"/>
      <c r="D174" s="793"/>
      <c r="E174" s="793"/>
      <c r="F174" s="793"/>
      <c r="G174" s="793"/>
      <c r="H174" s="793"/>
      <c r="I174" s="793"/>
      <c r="J174" s="793"/>
      <c r="K174" s="793"/>
      <c r="L174" s="793"/>
      <c r="M174" s="793"/>
      <c r="N174" s="793"/>
      <c r="O174" s="793"/>
      <c r="P174" s="793"/>
      <c r="Q174" s="793"/>
      <c r="R174" s="793"/>
      <c r="S174" s="793"/>
      <c r="T174" s="793"/>
      <c r="U174" s="793"/>
      <c r="V174" s="793"/>
      <c r="W174" s="793"/>
      <c r="X174" s="794"/>
    </row>
    <row r="175" spans="3:24" s="137" customFormat="1"/>
  </sheetData>
  <sheetProtection algorithmName="SHA-512" hashValue="Wu+AOz5PWHCpBaxfUjgnEudev3KtiYifFmmsPKeWVM/AJY3Nn5d5EsQBexOng09QNRBz3qAl3gc0KrT3E2edAg==" saltValue="NJlm+4LvU/mLK0q51oR8VQ==" spinCount="100000" sheet="1" objects="1" scenarios="1"/>
  <mergeCells count="45">
    <mergeCell ref="S109:U109"/>
    <mergeCell ref="S110:U110"/>
    <mergeCell ref="S97:U97"/>
    <mergeCell ref="S98:U98"/>
    <mergeCell ref="S99:U99"/>
    <mergeCell ref="S100:U100"/>
    <mergeCell ref="S101:U101"/>
    <mergeCell ref="S96:U96"/>
    <mergeCell ref="C6:X6"/>
    <mergeCell ref="C8:X8"/>
    <mergeCell ref="C18:X18"/>
    <mergeCell ref="S108:U108"/>
    <mergeCell ref="C67:X67"/>
    <mergeCell ref="S140:U140"/>
    <mergeCell ref="S141:U141"/>
    <mergeCell ref="S142:U142"/>
    <mergeCell ref="S123:U123"/>
    <mergeCell ref="S124:U124"/>
    <mergeCell ref="S128:U128"/>
    <mergeCell ref="S129:U129"/>
    <mergeCell ref="S130:U130"/>
    <mergeCell ref="S132:U132"/>
    <mergeCell ref="S133:U133"/>
    <mergeCell ref="S134:U134"/>
    <mergeCell ref="S135:U135"/>
    <mergeCell ref="S136:U136"/>
    <mergeCell ref="S137:U137"/>
    <mergeCell ref="S131:U131"/>
    <mergeCell ref="S138:U138"/>
    <mergeCell ref="S114:U114"/>
    <mergeCell ref="S102:U102"/>
    <mergeCell ref="S139:U139"/>
    <mergeCell ref="S118:U118"/>
    <mergeCell ref="S119:U119"/>
    <mergeCell ref="S120:U120"/>
    <mergeCell ref="S121:U121"/>
    <mergeCell ref="S122:U122"/>
    <mergeCell ref="S115:U115"/>
    <mergeCell ref="S116:U116"/>
    <mergeCell ref="S117:U117"/>
    <mergeCell ref="S103:U103"/>
    <mergeCell ref="S104:U104"/>
    <mergeCell ref="S105:U105"/>
    <mergeCell ref="S106:U106"/>
    <mergeCell ref="S107:U107"/>
  </mergeCells>
  <phoneticPr fontId="5" type="noConversion"/>
  <dataValidations count="2">
    <dataValidation type="list" allowBlank="1" showInputMessage="1" showErrorMessage="1" sqref="I63:P63" xr:uid="{A58A617C-B159-4764-9EE9-D015325A9B8A}">
      <formula1>$AA$1:$AA$4</formula1>
    </dataValidation>
    <dataValidation type="list" allowBlank="1" showInputMessage="1" showErrorMessage="1" sqref="R25:R39 R73:R87 R51:R61" xr:uid="{3B11829B-588A-4DA8-A07D-037F7571959A}">
      <formula1>INDIRECT("List_EF_Eenheid")</formula1>
    </dataValidation>
  </dataValidations>
  <pageMargins left="0.25" right="0.25" top="0.75" bottom="0.75" header="0.3" footer="0.3"/>
  <pageSetup paperSize="9" scale="33"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45528-6358-4FF0-82C1-7FAE5925027D}">
  <sheetPr>
    <tabColor rgb="FFB17ED8"/>
    <pageSetUpPr autoPageBreaks="0" fitToPage="1"/>
  </sheetPr>
  <dimension ref="A1:AI170"/>
  <sheetViews>
    <sheetView topLeftCell="B1" zoomScale="80" zoomScaleNormal="80" workbookViewId="0">
      <selection activeCell="B1" sqref="B1"/>
    </sheetView>
  </sheetViews>
  <sheetFormatPr defaultColWidth="0" defaultRowHeight="15" zeroHeight="1"/>
  <cols>
    <col min="1" max="1" width="5.7109375" style="4" hidden="1" customWidth="1"/>
    <col min="2" max="2" width="4.28515625" style="137" customWidth="1"/>
    <col min="3" max="3" width="30" style="4" customWidth="1"/>
    <col min="4" max="4" width="4.85546875" style="4" hidden="1" customWidth="1"/>
    <col min="5" max="5" width="31.85546875" style="4" customWidth="1"/>
    <col min="6" max="6" width="4.7109375" style="4" hidden="1" customWidth="1"/>
    <col min="7" max="7" width="13.85546875" style="4" customWidth="1"/>
    <col min="8" max="8" width="4.7109375" style="4" hidden="1" customWidth="1"/>
    <col min="9" max="9" width="20.85546875" style="4" customWidth="1"/>
    <col min="10" max="10" width="4.7109375" style="4" hidden="1" customWidth="1"/>
    <col min="11" max="11" width="17.140625" style="4" customWidth="1"/>
    <col min="12" max="12" width="4.7109375" style="4" hidden="1" customWidth="1"/>
    <col min="13" max="13" width="14.5703125" style="4" customWidth="1"/>
    <col min="14" max="14" width="4.7109375" style="4" hidden="1" customWidth="1"/>
    <col min="15" max="15" width="20.42578125" style="4" customWidth="1"/>
    <col min="16" max="16" width="4.7109375" style="4" hidden="1" customWidth="1"/>
    <col min="17" max="17" width="18" style="4" customWidth="1"/>
    <col min="18" max="18" width="18.28515625" style="4" customWidth="1"/>
    <col min="19" max="19" width="13.85546875" style="4" customWidth="1"/>
    <col min="20" max="20" width="10.7109375" style="4" hidden="1" customWidth="1"/>
    <col min="21" max="21" width="25.28515625" style="4" customWidth="1"/>
    <col min="22" max="22" width="11.7109375" style="4" hidden="1" customWidth="1"/>
    <col min="23" max="23" width="18.7109375" style="4" customWidth="1"/>
    <col min="24" max="24" width="41.7109375" style="4" customWidth="1"/>
    <col min="25" max="25" width="4.28515625" style="137" customWidth="1"/>
    <col min="26" max="26" width="4.28515625" style="4" hidden="1" customWidth="1"/>
    <col min="27" max="27" width="14.85546875" style="4" hidden="1" customWidth="1"/>
    <col min="28" max="28" width="25.5703125" style="4" hidden="1" customWidth="1"/>
    <col min="29" max="29" width="27.28515625" style="4" hidden="1" customWidth="1"/>
    <col min="30" max="30" width="4.28515625" style="4" hidden="1" customWidth="1"/>
    <col min="31" max="31" width="4.28515625" style="137" customWidth="1"/>
    <col min="32" max="32" width="25.5703125" style="4" hidden="1" customWidth="1"/>
    <col min="33" max="33" width="27.28515625" style="4" hidden="1" customWidth="1"/>
    <col min="34" max="34" width="4.28515625" style="4" hidden="1" customWidth="1"/>
    <col min="35" max="35" width="0" style="4" hidden="1" customWidth="1"/>
    <col min="36" max="16384" width="9.140625" style="4" hidden="1"/>
  </cols>
  <sheetData>
    <row r="1" spans="1:31" ht="31.5">
      <c r="C1" s="100" t="s">
        <v>254</v>
      </c>
      <c r="D1" s="530"/>
      <c r="E1" s="530"/>
      <c r="F1" s="530"/>
      <c r="G1" s="530"/>
      <c r="H1" s="530"/>
      <c r="I1" s="530"/>
      <c r="J1" s="530"/>
      <c r="K1" s="531"/>
      <c r="L1" s="530"/>
      <c r="M1" s="530"/>
      <c r="N1" s="530"/>
      <c r="O1" s="530"/>
      <c r="P1" s="530"/>
      <c r="Q1" s="530"/>
      <c r="R1" s="530"/>
      <c r="S1" s="530"/>
      <c r="T1" s="530"/>
      <c r="U1" s="530"/>
      <c r="V1" s="530"/>
      <c r="W1" s="532"/>
      <c r="X1" s="44" t="s">
        <v>198</v>
      </c>
      <c r="Z1" s="42"/>
      <c r="AA1" s="13" t="s">
        <v>850</v>
      </c>
      <c r="AB1" s="4" t="str">
        <f ca="1">RIGHT(CELL("filename",A1),LEN(CELL("filename",A1))-FIND("]",CELL("filename",A1)))</f>
        <v>S5 Emissiefactoren Ref 1</v>
      </c>
      <c r="AD1" s="31"/>
    </row>
    <row r="2" spans="1:31" ht="20.25">
      <c r="C2" s="533" t="s">
        <v>572</v>
      </c>
      <c r="D2" s="534"/>
      <c r="E2" s="534"/>
      <c r="F2" s="534"/>
      <c r="G2" s="534"/>
      <c r="H2" s="534"/>
      <c r="I2" s="534"/>
      <c r="J2" s="534"/>
      <c r="K2" s="535"/>
      <c r="L2" s="534"/>
      <c r="M2" s="534"/>
      <c r="N2" s="534"/>
      <c r="O2" s="534"/>
      <c r="P2" s="534"/>
      <c r="Q2" s="534"/>
      <c r="R2" s="534"/>
      <c r="S2" s="534"/>
      <c r="T2" s="534"/>
      <c r="U2" s="534"/>
      <c r="V2" s="534"/>
      <c r="W2" s="536"/>
      <c r="X2" s="45" t="s">
        <v>1</v>
      </c>
      <c r="AA2" s="13" t="s">
        <v>856</v>
      </c>
      <c r="AB2" s="4" t="str">
        <f ca="1">'S3 Grenzen Ref 1'!S1</f>
        <v>S3 Grenzen Ref 1</v>
      </c>
      <c r="AC2" s="4" t="str">
        <f ca="1">"'" &amp; AB2 &amp; "'!"</f>
        <v>'S3 Grenzen Ref 1'!</v>
      </c>
    </row>
    <row r="3" spans="1:31">
      <c r="C3" s="537"/>
      <c r="D3" s="534"/>
      <c r="E3" s="534"/>
      <c r="F3" s="534"/>
      <c r="G3" s="534"/>
      <c r="H3" s="534"/>
      <c r="I3" s="534"/>
      <c r="J3" s="534"/>
      <c r="K3" s="535"/>
      <c r="L3" s="534"/>
      <c r="M3" s="534"/>
      <c r="N3" s="534"/>
      <c r="O3" s="534"/>
      <c r="P3" s="534"/>
      <c r="Q3" s="534"/>
      <c r="R3" s="534"/>
      <c r="S3" s="534"/>
      <c r="T3" s="534"/>
      <c r="U3" s="534"/>
      <c r="V3" s="534"/>
      <c r="W3" s="536"/>
      <c r="X3" s="46" t="s">
        <v>2</v>
      </c>
      <c r="AA3" s="13" t="s">
        <v>858</v>
      </c>
      <c r="AB3" s="4" t="str">
        <f ca="1">'S4 MEB Ref 1'!AB1</f>
        <v>S4 MEB Ref 1</v>
      </c>
      <c r="AC3" s="4" t="str">
        <f ca="1">"'" &amp; AB3 &amp; "'!"</f>
        <v>'S4 MEB Ref 1'!</v>
      </c>
    </row>
    <row r="4" spans="1:31">
      <c r="C4" s="538"/>
      <c r="D4" s="539"/>
      <c r="E4" s="539"/>
      <c r="F4" s="539"/>
      <c r="G4" s="539"/>
      <c r="H4" s="539"/>
      <c r="I4" s="539"/>
      <c r="J4" s="539"/>
      <c r="K4" s="539"/>
      <c r="L4" s="539"/>
      <c r="M4" s="539"/>
      <c r="N4" s="539"/>
      <c r="O4" s="539"/>
      <c r="P4" s="539"/>
      <c r="Q4" s="539"/>
      <c r="R4" s="540"/>
      <c r="S4" s="539"/>
      <c r="T4" s="539"/>
      <c r="U4" s="539"/>
      <c r="V4" s="539"/>
      <c r="W4" s="541"/>
      <c r="X4" s="47" t="s">
        <v>231</v>
      </c>
    </row>
    <row r="5" spans="1:31" s="137" customFormat="1" ht="18" customHeight="1">
      <c r="C5" s="138"/>
      <c r="D5" s="285"/>
      <c r="E5" s="285"/>
      <c r="F5" s="285"/>
      <c r="G5" s="285"/>
      <c r="H5" s="285"/>
      <c r="I5" s="285"/>
      <c r="J5" s="285"/>
      <c r="K5" s="285"/>
      <c r="L5" s="285"/>
      <c r="M5" s="285"/>
      <c r="N5" s="285"/>
      <c r="O5" s="285"/>
      <c r="P5" s="285"/>
      <c r="Q5" s="285"/>
      <c r="R5" s="285"/>
      <c r="S5" s="285"/>
      <c r="T5" s="285"/>
      <c r="U5" s="285"/>
      <c r="V5" s="285"/>
      <c r="W5" s="285"/>
      <c r="X5" s="285"/>
      <c r="Y5" s="285"/>
      <c r="Z5" s="285"/>
    </row>
    <row r="6" spans="1:31" ht="37.5" customHeight="1">
      <c r="C6" s="1023" t="s">
        <v>1160</v>
      </c>
      <c r="D6" s="1118"/>
      <c r="E6" s="1118"/>
      <c r="F6" s="1118"/>
      <c r="G6" s="1118"/>
      <c r="H6" s="1118"/>
      <c r="I6" s="1118"/>
      <c r="J6" s="1118"/>
      <c r="K6" s="1118"/>
      <c r="L6" s="1118"/>
      <c r="M6" s="1118"/>
      <c r="N6" s="1118"/>
      <c r="O6" s="1118"/>
      <c r="P6" s="1118"/>
      <c r="Q6" s="1118"/>
      <c r="R6" s="1118"/>
      <c r="S6" s="1118"/>
      <c r="T6" s="1118"/>
      <c r="U6" s="1118"/>
      <c r="V6" s="1118"/>
      <c r="W6" s="1118"/>
      <c r="X6" s="1119"/>
      <c r="Y6" s="285"/>
      <c r="Z6" s="15"/>
      <c r="AA6" s="27"/>
      <c r="AB6" s="27"/>
      <c r="AC6" s="27"/>
    </row>
    <row r="7" spans="1:31" ht="22.5" customHeight="1">
      <c r="C7" s="756" t="s">
        <v>1088</v>
      </c>
      <c r="D7" s="29"/>
      <c r="E7" s="29"/>
      <c r="F7" s="29"/>
      <c r="G7" s="29"/>
      <c r="H7" s="29"/>
      <c r="I7" s="29"/>
      <c r="J7" s="29"/>
      <c r="K7" s="29"/>
      <c r="L7" s="29"/>
      <c r="M7" s="29"/>
      <c r="N7" s="29"/>
      <c r="O7" s="29"/>
      <c r="P7" s="29"/>
      <c r="Q7" s="29"/>
      <c r="R7" s="29"/>
      <c r="S7" s="29"/>
      <c r="T7" s="29"/>
      <c r="U7" s="29"/>
      <c r="V7" s="29"/>
      <c r="W7" s="29"/>
      <c r="X7" s="757"/>
      <c r="Y7" s="285"/>
      <c r="Z7" s="15"/>
      <c r="AA7" s="27"/>
      <c r="AB7" s="27"/>
    </row>
    <row r="8" spans="1:31" ht="22.5" customHeight="1">
      <c r="C8" s="1029" t="s">
        <v>1089</v>
      </c>
      <c r="D8" s="1030"/>
      <c r="E8" s="1030"/>
      <c r="F8" s="1030"/>
      <c r="G8" s="1030"/>
      <c r="H8" s="1030"/>
      <c r="I8" s="1030"/>
      <c r="J8" s="1030"/>
      <c r="K8" s="1030"/>
      <c r="L8" s="1030"/>
      <c r="M8" s="1030"/>
      <c r="N8" s="1030"/>
      <c r="O8" s="1030"/>
      <c r="P8" s="1030"/>
      <c r="Q8" s="1030"/>
      <c r="R8" s="1030"/>
      <c r="S8" s="1030"/>
      <c r="T8" s="1030"/>
      <c r="U8" s="1030"/>
      <c r="V8" s="1030"/>
      <c r="W8" s="1030"/>
      <c r="X8" s="1031"/>
      <c r="Y8" s="285"/>
      <c r="Z8" s="15"/>
      <c r="AA8" s="27"/>
      <c r="AB8" s="27"/>
    </row>
    <row r="9" spans="1:31" ht="22.5" customHeight="1">
      <c r="C9" s="1026" t="s">
        <v>1158</v>
      </c>
      <c r="D9" s="1027"/>
      <c r="E9" s="1027"/>
      <c r="F9" s="1027"/>
      <c r="G9" s="1027"/>
      <c r="H9" s="1027"/>
      <c r="I9" s="1027"/>
      <c r="J9" s="1027"/>
      <c r="K9" s="1027"/>
      <c r="L9" s="1027"/>
      <c r="M9" s="1027"/>
      <c r="N9" s="1027"/>
      <c r="O9" s="1027"/>
      <c r="P9" s="1027"/>
      <c r="Q9" s="1027"/>
      <c r="R9" s="1027"/>
      <c r="S9" s="1027"/>
      <c r="T9" s="1027"/>
      <c r="U9" s="1027"/>
      <c r="V9" s="1027"/>
      <c r="W9" s="1027"/>
      <c r="X9" s="1028"/>
      <c r="Y9" s="285"/>
      <c r="Z9" s="15"/>
      <c r="AA9" s="27"/>
      <c r="AB9" s="27"/>
    </row>
    <row r="10" spans="1:31" ht="37.5" hidden="1" customHeight="1">
      <c r="C10" s="1029"/>
      <c r="D10" s="1030"/>
      <c r="E10" s="1030"/>
      <c r="F10" s="1030"/>
      <c r="G10" s="1030"/>
      <c r="H10" s="1030"/>
      <c r="I10" s="1030"/>
      <c r="J10" s="1030"/>
      <c r="K10" s="1030"/>
      <c r="L10" s="1030"/>
      <c r="M10" s="1030"/>
      <c r="N10" s="1030"/>
      <c r="O10" s="1030"/>
      <c r="P10" s="1030"/>
      <c r="Q10" s="1030"/>
      <c r="R10" s="1030"/>
      <c r="S10" s="1030"/>
      <c r="T10" s="1030"/>
      <c r="U10" s="1030"/>
      <c r="V10" s="1030"/>
      <c r="W10" s="1030"/>
      <c r="X10" s="1031"/>
      <c r="Y10" s="285"/>
      <c r="Z10" s="15"/>
      <c r="AA10" s="27"/>
      <c r="AB10" s="27"/>
      <c r="AC10" s="27"/>
    </row>
    <row r="11" spans="1:31" ht="22.5" hidden="1" customHeight="1">
      <c r="C11" s="756"/>
      <c r="D11" s="29"/>
      <c r="E11" s="29"/>
      <c r="F11" s="29"/>
      <c r="G11" s="29"/>
      <c r="H11" s="29"/>
      <c r="I11" s="29"/>
      <c r="J11" s="29"/>
      <c r="K11" s="29"/>
      <c r="L11" s="29"/>
      <c r="M11" s="29"/>
      <c r="N11" s="29"/>
      <c r="O11" s="29"/>
      <c r="P11" s="29"/>
      <c r="Q11" s="29"/>
      <c r="R11" s="29"/>
      <c r="S11" s="29"/>
      <c r="T11" s="29"/>
      <c r="U11" s="29"/>
      <c r="V11" s="29"/>
      <c r="W11" s="29"/>
      <c r="X11" s="757"/>
      <c r="Y11" s="285"/>
      <c r="Z11" s="15"/>
      <c r="AA11" s="27"/>
      <c r="AB11" s="27"/>
      <c r="AC11" s="27"/>
    </row>
    <row r="12" spans="1:31" s="9" customFormat="1" ht="22.5" customHeight="1">
      <c r="B12" s="134"/>
      <c r="C12" s="759" t="s">
        <v>1301</v>
      </c>
      <c r="D12" s="760"/>
      <c r="E12" s="760"/>
      <c r="F12" s="760"/>
      <c r="G12" s="760"/>
      <c r="H12" s="760"/>
      <c r="I12" s="760"/>
      <c r="J12" s="760"/>
      <c r="K12" s="760"/>
      <c r="L12" s="760"/>
      <c r="M12" s="760"/>
      <c r="N12" s="760"/>
      <c r="O12" s="760"/>
      <c r="P12" s="760"/>
      <c r="Q12" s="760"/>
      <c r="R12" s="760"/>
      <c r="S12" s="760"/>
      <c r="T12" s="760"/>
      <c r="U12" s="760"/>
      <c r="V12" s="760"/>
      <c r="W12" s="760"/>
      <c r="X12" s="761"/>
      <c r="Y12" s="285"/>
      <c r="Z12" s="15"/>
      <c r="AA12" s="318"/>
      <c r="AB12" s="318"/>
      <c r="AC12" s="318"/>
      <c r="AE12" s="134"/>
    </row>
    <row r="13" spans="1:31" ht="22.5" hidden="1" customHeight="1">
      <c r="C13" s="759"/>
      <c r="D13" s="760"/>
      <c r="E13" s="760"/>
      <c r="F13" s="760"/>
      <c r="G13" s="760"/>
      <c r="H13" s="760"/>
      <c r="I13" s="760"/>
      <c r="J13" s="760"/>
      <c r="K13" s="760"/>
      <c r="L13" s="760"/>
      <c r="M13" s="760"/>
      <c r="N13" s="760"/>
      <c r="O13" s="760"/>
      <c r="P13" s="760"/>
      <c r="Q13" s="760"/>
      <c r="R13" s="760"/>
      <c r="S13" s="760"/>
      <c r="T13" s="760"/>
      <c r="U13" s="760"/>
      <c r="V13" s="760"/>
      <c r="W13" s="760"/>
      <c r="X13" s="761"/>
      <c r="Y13" s="285"/>
      <c r="Z13" s="15"/>
      <c r="AA13" s="27"/>
      <c r="AB13" s="27"/>
      <c r="AC13" s="27"/>
    </row>
    <row r="14" spans="1:31" ht="22.5" hidden="1" customHeight="1">
      <c r="C14" s="756"/>
      <c r="D14" s="29"/>
      <c r="E14" s="29"/>
      <c r="F14" s="29"/>
      <c r="G14" s="29"/>
      <c r="H14" s="29"/>
      <c r="I14" s="29"/>
      <c r="J14" s="29"/>
      <c r="K14" s="29"/>
      <c r="L14" s="29"/>
      <c r="M14" s="29"/>
      <c r="N14" s="29"/>
      <c r="O14" s="29"/>
      <c r="P14" s="29"/>
      <c r="Q14" s="29"/>
      <c r="R14" s="29"/>
      <c r="S14" s="29"/>
      <c r="T14" s="29"/>
      <c r="U14" s="29"/>
      <c r="V14" s="29"/>
      <c r="W14" s="29"/>
      <c r="X14" s="757"/>
      <c r="Y14" s="285"/>
      <c r="Z14" s="15"/>
      <c r="AA14" s="27"/>
      <c r="AB14" s="27"/>
      <c r="AC14" s="27"/>
    </row>
    <row r="15" spans="1:31" ht="22.5" hidden="1" customHeight="1">
      <c r="C15" s="759"/>
      <c r="D15" s="760"/>
      <c r="E15" s="760"/>
      <c r="F15" s="760"/>
      <c r="G15" s="760"/>
      <c r="H15" s="760"/>
      <c r="I15" s="760"/>
      <c r="J15" s="760"/>
      <c r="K15" s="760"/>
      <c r="L15" s="760"/>
      <c r="M15" s="760"/>
      <c r="N15" s="760"/>
      <c r="O15" s="760"/>
      <c r="P15" s="760"/>
      <c r="Q15" s="760"/>
      <c r="R15" s="760"/>
      <c r="S15" s="760"/>
      <c r="T15" s="760"/>
      <c r="U15" s="760"/>
      <c r="V15" s="760"/>
      <c r="W15" s="760"/>
      <c r="X15" s="761"/>
      <c r="Y15" s="285"/>
      <c r="Z15" s="15"/>
      <c r="AA15" s="27"/>
      <c r="AB15" s="27"/>
      <c r="AC15" s="27"/>
    </row>
    <row r="16" spans="1:31" s="137" customFormat="1">
      <c r="A16" s="136" t="s">
        <v>68</v>
      </c>
      <c r="B16" s="136"/>
      <c r="D16" s="136" t="s">
        <v>68</v>
      </c>
      <c r="F16" s="136" t="s">
        <v>68</v>
      </c>
      <c r="H16" s="136" t="s">
        <v>68</v>
      </c>
      <c r="J16" s="136" t="s">
        <v>68</v>
      </c>
      <c r="L16" s="136" t="s">
        <v>68</v>
      </c>
      <c r="N16" s="136" t="s">
        <v>68</v>
      </c>
      <c r="P16" s="136" t="s">
        <v>68</v>
      </c>
      <c r="T16" s="136" t="s">
        <v>68</v>
      </c>
      <c r="V16" s="136" t="s">
        <v>68</v>
      </c>
    </row>
    <row r="17" spans="2:31" ht="27" customHeight="1">
      <c r="C17" s="511" t="s">
        <v>26</v>
      </c>
      <c r="D17" s="512"/>
      <c r="E17" s="512"/>
      <c r="F17" s="513"/>
      <c r="G17" s="465"/>
      <c r="H17" s="384"/>
      <c r="I17" s="512"/>
      <c r="J17" s="513"/>
      <c r="K17" s="465"/>
      <c r="L17" s="384"/>
      <c r="M17" s="465"/>
      <c r="N17" s="384"/>
      <c r="O17" s="465"/>
      <c r="P17" s="384"/>
      <c r="Q17" s="465"/>
      <c r="R17" s="465"/>
      <c r="S17" s="465"/>
      <c r="T17" s="384"/>
      <c r="U17" s="465"/>
      <c r="V17" s="384"/>
      <c r="W17" s="465"/>
      <c r="X17" s="514"/>
      <c r="Z17" s="83"/>
    </row>
    <row r="18" spans="2:31" s="133" customFormat="1" ht="37.5" customHeight="1">
      <c r="C18" s="1023" t="s">
        <v>1125</v>
      </c>
      <c r="D18" s="1118"/>
      <c r="E18" s="1118"/>
      <c r="F18" s="1118"/>
      <c r="G18" s="1118"/>
      <c r="H18" s="1118"/>
      <c r="I18" s="1118"/>
      <c r="J18" s="1118"/>
      <c r="K18" s="1118"/>
      <c r="L18" s="1118"/>
      <c r="M18" s="1118"/>
      <c r="N18" s="1118"/>
      <c r="O18" s="1118"/>
      <c r="P18" s="1118"/>
      <c r="Q18" s="1118"/>
      <c r="R18" s="1118"/>
      <c r="S18" s="1118"/>
      <c r="T18" s="1118"/>
      <c r="U18" s="1118"/>
      <c r="V18" s="1118"/>
      <c r="W18" s="1118"/>
      <c r="X18" s="1119"/>
    </row>
    <row r="19" spans="2:31" s="133" customFormat="1" ht="22.5" customHeight="1">
      <c r="C19" s="756" t="s">
        <v>1301</v>
      </c>
      <c r="D19" s="29"/>
      <c r="E19" s="29"/>
      <c r="F19" s="29"/>
      <c r="G19" s="29"/>
      <c r="H19" s="29"/>
      <c r="I19" s="29"/>
      <c r="J19" s="29"/>
      <c r="K19" s="29"/>
      <c r="L19" s="29"/>
      <c r="M19" s="29"/>
      <c r="N19" s="29"/>
      <c r="O19" s="29"/>
      <c r="P19" s="29"/>
      <c r="Q19" s="29"/>
      <c r="R19" s="29"/>
      <c r="S19" s="29"/>
      <c r="T19" s="29"/>
      <c r="U19" s="29"/>
      <c r="V19" s="29"/>
      <c r="W19" s="29"/>
      <c r="X19" s="757"/>
    </row>
    <row r="20" spans="2:31" s="133" customFormat="1" ht="22.5" customHeight="1">
      <c r="C20" s="691" t="s">
        <v>1144</v>
      </c>
      <c r="D20" s="693"/>
      <c r="E20" s="693"/>
      <c r="F20" s="693"/>
      <c r="G20" s="693"/>
      <c r="H20" s="693"/>
      <c r="I20" s="693"/>
      <c r="J20" s="693"/>
      <c r="K20" s="693"/>
      <c r="L20" s="693"/>
      <c r="M20" s="693"/>
      <c r="N20" s="693"/>
      <c r="O20" s="693"/>
      <c r="P20" s="693"/>
      <c r="Q20" s="693"/>
      <c r="R20" s="693"/>
      <c r="S20" s="693"/>
      <c r="T20" s="693"/>
      <c r="U20" s="693"/>
      <c r="V20" s="693"/>
      <c r="W20" s="693"/>
      <c r="X20" s="694"/>
    </row>
    <row r="21" spans="2:31" s="133" customFormat="1" ht="22.5" customHeight="1">
      <c r="C21" s="691" t="s">
        <v>1298</v>
      </c>
      <c r="D21" s="693"/>
      <c r="E21" s="693"/>
      <c r="F21" s="693"/>
      <c r="G21" s="693"/>
      <c r="H21" s="693"/>
      <c r="I21" s="693"/>
      <c r="J21" s="693"/>
      <c r="K21" s="693"/>
      <c r="L21" s="693"/>
      <c r="M21" s="693"/>
      <c r="N21" s="693"/>
      <c r="O21" s="693"/>
      <c r="P21" s="693"/>
      <c r="Q21" s="693"/>
      <c r="R21" s="693"/>
      <c r="S21" s="693"/>
      <c r="T21" s="693"/>
      <c r="U21" s="693"/>
      <c r="V21" s="693"/>
      <c r="W21" s="693"/>
      <c r="X21" s="694"/>
    </row>
    <row r="22" spans="2:31" s="133" customFormat="1" ht="22.5" hidden="1" customHeight="1">
      <c r="C22" s="692"/>
      <c r="D22" s="693"/>
      <c r="E22" s="693"/>
      <c r="F22" s="693"/>
      <c r="G22" s="693"/>
      <c r="H22" s="693"/>
      <c r="I22" s="693"/>
      <c r="J22" s="693"/>
      <c r="K22" s="693"/>
      <c r="L22" s="693"/>
      <c r="M22" s="693"/>
      <c r="N22" s="693"/>
      <c r="O22" s="693"/>
      <c r="P22" s="693"/>
      <c r="Q22" s="693"/>
      <c r="R22" s="693"/>
      <c r="S22" s="693"/>
      <c r="T22" s="693"/>
      <c r="U22" s="693"/>
      <c r="V22" s="693"/>
      <c r="W22" s="693"/>
      <c r="X22" s="694"/>
    </row>
    <row r="23" spans="2:31" s="133" customFormat="1" ht="22.5" hidden="1" customHeight="1">
      <c r="C23" s="719"/>
      <c r="D23" s="720"/>
      <c r="E23" s="720"/>
      <c r="F23" s="720"/>
      <c r="G23" s="720"/>
      <c r="H23" s="720"/>
      <c r="I23" s="720"/>
      <c r="J23" s="720"/>
      <c r="K23" s="720"/>
      <c r="L23" s="720"/>
      <c r="M23" s="720"/>
      <c r="N23" s="720"/>
      <c r="O23" s="720"/>
      <c r="P23" s="720"/>
      <c r="Q23" s="720"/>
      <c r="R23" s="720"/>
      <c r="S23" s="720"/>
      <c r="T23" s="720"/>
      <c r="U23" s="720"/>
      <c r="V23" s="720"/>
      <c r="W23" s="720"/>
      <c r="X23" s="721"/>
    </row>
    <row r="24" spans="2:31" s="13" customFormat="1" ht="51">
      <c r="B24" s="138"/>
      <c r="C24" s="428" t="s">
        <v>246</v>
      </c>
      <c r="D24" s="429"/>
      <c r="E24" s="439" t="s">
        <v>240</v>
      </c>
      <c r="F24" s="429"/>
      <c r="G24" s="431" t="s">
        <v>630</v>
      </c>
      <c r="H24" s="432"/>
      <c r="I24" s="440" t="s">
        <v>650</v>
      </c>
      <c r="J24" s="432"/>
      <c r="K24" s="431" t="s">
        <v>631</v>
      </c>
      <c r="L24" s="432"/>
      <c r="M24" s="440" t="s">
        <v>569</v>
      </c>
      <c r="N24" s="432"/>
      <c r="O24" s="431" t="s">
        <v>570</v>
      </c>
      <c r="P24" s="432"/>
      <c r="Q24" s="440" t="s">
        <v>629</v>
      </c>
      <c r="R24" s="431" t="s">
        <v>274</v>
      </c>
      <c r="S24" s="440" t="s">
        <v>568</v>
      </c>
      <c r="T24" s="432"/>
      <c r="U24" s="431" t="s">
        <v>567</v>
      </c>
      <c r="V24" s="432"/>
      <c r="W24" s="493" t="s">
        <v>628</v>
      </c>
      <c r="X24" s="469" t="s">
        <v>241</v>
      </c>
      <c r="Y24" s="138"/>
      <c r="Z24" s="14"/>
      <c r="AE24" s="138"/>
    </row>
    <row r="25" spans="2:31" ht="14.45" customHeight="1">
      <c r="C25" s="256" t="str" cm="1">
        <f t="array" aca="1" ref="C25" ca="1">INDIRECT(_xlfn.CONCAT($AC$3,D25))</f>
        <v>Ref 1 Grondstof 1</v>
      </c>
      <c r="D25" s="87" t="s">
        <v>136</v>
      </c>
      <c r="E25" s="265" t="str" cm="1">
        <f t="array" aca="1" ref="E25" ca="1">_xlfn.SWITCH(INDIRECT(_xlfn.CONCAT($AC$3,F25)),"-","-",0,"-",INDIRECT(_xlfn.CONCAT($AC$3,F25)))</f>
        <v>-</v>
      </c>
      <c r="F25" s="87" t="s">
        <v>142</v>
      </c>
      <c r="G25" s="265" t="str" cm="1">
        <f t="array" aca="1" ref="G25" ca="1">_xlfn.SWITCH(INDIRECT(_xlfn.CONCAT($AC$2,H25)),"-","-",0,"-",INDIRECT(_xlfn.CONCAT($AC$2,H25)))</f>
        <v>-</v>
      </c>
      <c r="H25" s="87" t="s">
        <v>154</v>
      </c>
      <c r="I25" s="265" t="str" cm="1">
        <f t="array" aca="1" ref="I25" ca="1">_xlfn.SWITCH(INDIRECT(_xlfn.CONCAT($AC$2,J25)),"-","-",0,"-",INDIRECT(_xlfn.CONCAT($AC$2,J25)))</f>
        <v>-</v>
      </c>
      <c r="J25" s="87" t="s">
        <v>146</v>
      </c>
      <c r="K25" s="265" t="str" cm="1">
        <f t="array" aca="1" ref="K25" ca="1">_xlfn.SWITCH(INDIRECT(_xlfn.CONCAT($AC$2,L25)),"-","-",0,"-",INDIRECT(_xlfn.CONCAT($AC$2,L25)))</f>
        <v>-</v>
      </c>
      <c r="L25" s="87" t="s">
        <v>766</v>
      </c>
      <c r="M25" s="935" t="str" cm="1">
        <f t="array" aca="1" ref="M25" ca="1">_xlfn.SWITCH(INDIRECT(_xlfn.CONCAT($AC$3,N25)),"-","-",0,"-",INDIRECT(_xlfn.CONCAT($AC$3,N25)))</f>
        <v>-</v>
      </c>
      <c r="N25" s="503" t="s">
        <v>154</v>
      </c>
      <c r="O25" s="935" t="str" cm="1">
        <f t="array" aca="1" ref="O25" ca="1">_xlfn.SWITCH(INDIRECT(_xlfn.CONCAT($AC$3,P25)),"-","-",0,"-",INDIRECT(_xlfn.CONCAT($AC$3,P25)))</f>
        <v>-</v>
      </c>
      <c r="P25" s="502" t="s">
        <v>158</v>
      </c>
      <c r="Q25" s="900" t="s">
        <v>6</v>
      </c>
      <c r="R25" s="808" t="s">
        <v>6</v>
      </c>
      <c r="S25" s="612" t="str" cm="1">
        <f t="array" aca="1" ref="S25" ca="1">_xlfn.SWITCH(INDIRECT(_xlfn.CONCAT($AC$3,T25)),"-","-",0,"-",INDIRECT(_xlfn.CONCAT($AC$3,T25)))</f>
        <v>-</v>
      </c>
      <c r="T25" s="936" t="s">
        <v>146</v>
      </c>
      <c r="U25" s="612" t="str" cm="1">
        <f t="array" aca="1" ref="U25" ca="1">_xlfn.SWITCH(INDIRECT(_xlfn.CONCAT($AC$3,V25)),"-","-",0,"-",INDIRECT(_xlfn.CONCAT($AC$3,V25)))</f>
        <v>-</v>
      </c>
      <c r="V25" s="936" t="s">
        <v>150</v>
      </c>
      <c r="W25" s="937" t="str">
        <f t="shared" ref="W25:W39" ca="1" si="0">IFERROR(IF(R25="ton CO2eq/MWh",U25*Q25,S25*Q25),"-")</f>
        <v>-</v>
      </c>
      <c r="X25" s="475" t="str">
        <f t="shared" ref="X25:X39" ca="1" si="1">HYPERLINK(_xlfn.CONCAT("#'",$AB$1,"'!",A96),A96)</f>
        <v>$A$96</v>
      </c>
      <c r="Y25" s="138"/>
      <c r="Z25" s="70"/>
    </row>
    <row r="26" spans="2:31">
      <c r="C26" s="258" t="str" cm="1">
        <f t="array" aca="1" ref="C26" ca="1">INDIRECT(_xlfn.CONCAT($AC$3,D26))</f>
        <v>Ref 1 Grondstof 2</v>
      </c>
      <c r="D26" s="4" t="s">
        <v>137</v>
      </c>
      <c r="E26" s="266" t="str" cm="1">
        <f t="array" aca="1" ref="E26" ca="1">_xlfn.SWITCH(INDIRECT(_xlfn.CONCAT($AC$3,F26)),"-","-",0,"-",INDIRECT(_xlfn.CONCAT($AC$3,F26)))</f>
        <v>-</v>
      </c>
      <c r="F26" s="4" t="s">
        <v>143</v>
      </c>
      <c r="G26" s="729" t="str" cm="1">
        <f t="array" aca="1" ref="G26" ca="1">_xlfn.SWITCH(INDIRECT(_xlfn.CONCAT($AC$2,H26)),"-","-",0,"-",INDIRECT(_xlfn.CONCAT($AC$2,H26)))</f>
        <v>-</v>
      </c>
      <c r="H26" s="4" t="s">
        <v>155</v>
      </c>
      <c r="I26" s="730" t="str" cm="1">
        <f t="array" aca="1" ref="I26" ca="1">_xlfn.SWITCH(INDIRECT(_xlfn.CONCAT($AC$2,J26)),"-","-",0,"-",INDIRECT(_xlfn.CONCAT($AC$2,J26)))</f>
        <v>-</v>
      </c>
      <c r="J26" s="4" t="s">
        <v>147</v>
      </c>
      <c r="K26" s="729" t="str" cm="1">
        <f t="array" aca="1" ref="K26" ca="1">_xlfn.SWITCH(INDIRECT(_xlfn.CONCAT($AC$2,L26)),"-","-",0,"-",INDIRECT(_xlfn.CONCAT($AC$2,L26)))</f>
        <v>-</v>
      </c>
      <c r="L26" s="4" t="s">
        <v>767</v>
      </c>
      <c r="M26" s="491" t="str" cm="1">
        <f t="array" aca="1" ref="M26" ca="1">_xlfn.SWITCH(INDIRECT(_xlfn.CONCAT($AC$3,N26)),"-","-",0,"-",INDIRECT(_xlfn.CONCAT($AC$3,N26)))</f>
        <v>-</v>
      </c>
      <c r="N26" s="98" t="s">
        <v>155</v>
      </c>
      <c r="O26" s="97" t="str" cm="1">
        <f t="array" aca="1" ref="O26" ca="1">_xlfn.SWITCH(INDIRECT(_xlfn.CONCAT($AC$3,P26)),"-","-",0,"-",INDIRECT(_xlfn.CONCAT($AC$3,P26)))</f>
        <v>-</v>
      </c>
      <c r="P26" s="85" t="s">
        <v>159</v>
      </c>
      <c r="Q26" s="901" t="s">
        <v>6</v>
      </c>
      <c r="R26" s="811" t="s">
        <v>6</v>
      </c>
      <c r="S26" s="488" t="str" cm="1">
        <f t="array" aca="1" ref="S26" ca="1">_xlfn.SWITCH(INDIRECT(_xlfn.CONCAT($AC$3,T26)),"-","-",0,"-",INDIRECT(_xlfn.CONCAT($AC$3,T26)))</f>
        <v>-</v>
      </c>
      <c r="T26" s="938" t="s">
        <v>147</v>
      </c>
      <c r="U26" s="939" t="str" cm="1">
        <f t="array" aca="1" ref="U26" ca="1">_xlfn.SWITCH(INDIRECT(_xlfn.CONCAT($AC$3,V26)),"-","-",0,"-",INDIRECT(_xlfn.CONCAT($AC$3,V26)))</f>
        <v>-</v>
      </c>
      <c r="V26" s="938" t="s">
        <v>151</v>
      </c>
      <c r="W26" s="488" t="str">
        <f t="shared" ca="1" si="0"/>
        <v>-</v>
      </c>
      <c r="X26" s="479" t="str">
        <f t="shared" ca="1" si="1"/>
        <v>$A$97</v>
      </c>
      <c r="Y26" s="138"/>
      <c r="Z26" s="70"/>
    </row>
    <row r="27" spans="2:31">
      <c r="C27" s="258" t="str" cm="1">
        <f t="array" aca="1" ref="C27" ca="1">INDIRECT(_xlfn.CONCAT($AC$3,D27))</f>
        <v>Ref 1 Grondstof 3</v>
      </c>
      <c r="D27" s="4" t="s">
        <v>140</v>
      </c>
      <c r="E27" s="266" t="str" cm="1">
        <f t="array" aca="1" ref="E27" ca="1">_xlfn.SWITCH(INDIRECT(_xlfn.CONCAT($AC$3,F27)),"-","-",0,"-",INDIRECT(_xlfn.CONCAT($AC$3,F27)))</f>
        <v>-</v>
      </c>
      <c r="F27" s="4" t="s">
        <v>144</v>
      </c>
      <c r="G27" s="729" t="str" cm="1">
        <f t="array" aca="1" ref="G27" ca="1">_xlfn.SWITCH(INDIRECT(_xlfn.CONCAT($AC$2,H27)),"-","-",0,"-",INDIRECT(_xlfn.CONCAT($AC$2,H27)))</f>
        <v>-</v>
      </c>
      <c r="H27" s="4" t="s">
        <v>156</v>
      </c>
      <c r="I27" s="730" t="str" cm="1">
        <f t="array" aca="1" ref="I27" ca="1">_xlfn.SWITCH(INDIRECT(_xlfn.CONCAT($AC$2,J27)),"-","-",0,"-",INDIRECT(_xlfn.CONCAT($AC$2,J27)))</f>
        <v>-</v>
      </c>
      <c r="J27" s="4" t="s">
        <v>148</v>
      </c>
      <c r="K27" s="729" t="str" cm="1">
        <f t="array" aca="1" ref="K27" ca="1">_xlfn.SWITCH(INDIRECT(_xlfn.CONCAT($AC$2,L27)),"-","-",0,"-",INDIRECT(_xlfn.CONCAT($AC$2,L27)))</f>
        <v>-</v>
      </c>
      <c r="L27" s="4" t="s">
        <v>768</v>
      </c>
      <c r="M27" s="491" t="str" cm="1">
        <f t="array" aca="1" ref="M27" ca="1">_xlfn.SWITCH(INDIRECT(_xlfn.CONCAT($AC$3,N27)),"-","-",0,"-",INDIRECT(_xlfn.CONCAT($AC$3,N27)))</f>
        <v>-</v>
      </c>
      <c r="N27" s="98" t="s">
        <v>156</v>
      </c>
      <c r="O27" s="97" t="str" cm="1">
        <f t="array" aca="1" ref="O27" ca="1">_xlfn.SWITCH(INDIRECT(_xlfn.CONCAT($AC$3,P27)),"-","-",0,"-",INDIRECT(_xlfn.CONCAT($AC$3,P27)))</f>
        <v>-</v>
      </c>
      <c r="P27" s="85" t="s">
        <v>160</v>
      </c>
      <c r="Q27" s="901" t="s">
        <v>6</v>
      </c>
      <c r="R27" s="811" t="s">
        <v>6</v>
      </c>
      <c r="S27" s="488" t="str" cm="1">
        <f t="array" aca="1" ref="S27" ca="1">_xlfn.SWITCH(INDIRECT(_xlfn.CONCAT($AC$3,T27)),"-","-",0,"-",INDIRECT(_xlfn.CONCAT($AC$3,T27)))</f>
        <v>-</v>
      </c>
      <c r="T27" s="938" t="s">
        <v>148</v>
      </c>
      <c r="U27" s="939" t="str" cm="1">
        <f t="array" aca="1" ref="U27" ca="1">_xlfn.SWITCH(INDIRECT(_xlfn.CONCAT($AC$3,V27)),"-","-",0,"-",INDIRECT(_xlfn.CONCAT($AC$3,V27)))</f>
        <v>-</v>
      </c>
      <c r="V27" s="938" t="s">
        <v>152</v>
      </c>
      <c r="W27" s="488" t="str">
        <f t="shared" ca="1" si="0"/>
        <v>-</v>
      </c>
      <c r="X27" s="479" t="str">
        <f t="shared" ca="1" si="1"/>
        <v>$A$98</v>
      </c>
      <c r="Z27" s="70"/>
    </row>
    <row r="28" spans="2:31">
      <c r="C28" s="258" t="str" cm="1">
        <f t="array" aca="1" ref="C28" ca="1">INDIRECT(_xlfn.CONCAT($AC$3,D28))</f>
        <v>Ref 1 Grondstof 4</v>
      </c>
      <c r="D28" s="4" t="s">
        <v>141</v>
      </c>
      <c r="E28" s="266" t="str" cm="1">
        <f t="array" aca="1" ref="E28" ca="1">_xlfn.SWITCH(INDIRECT(_xlfn.CONCAT($AC$3,F28)),"-","-",0,"-",INDIRECT(_xlfn.CONCAT($AC$3,F28)))</f>
        <v>-</v>
      </c>
      <c r="F28" s="4" t="s">
        <v>145</v>
      </c>
      <c r="G28" s="729" t="str" cm="1">
        <f t="array" aca="1" ref="G28" ca="1">_xlfn.SWITCH(INDIRECT(_xlfn.CONCAT($AC$2,H28)),"-","-",0,"-",INDIRECT(_xlfn.CONCAT($AC$2,H28)))</f>
        <v>-</v>
      </c>
      <c r="H28" s="4" t="s">
        <v>157</v>
      </c>
      <c r="I28" s="730" t="str" cm="1">
        <f t="array" aca="1" ref="I28" ca="1">_xlfn.SWITCH(INDIRECT(_xlfn.CONCAT($AC$2,J28)),"-","-",0,"-",INDIRECT(_xlfn.CONCAT($AC$2,J28)))</f>
        <v>-</v>
      </c>
      <c r="J28" s="4" t="s">
        <v>149</v>
      </c>
      <c r="K28" s="729" t="str" cm="1">
        <f t="array" aca="1" ref="K28" ca="1">_xlfn.SWITCH(INDIRECT(_xlfn.CONCAT($AC$2,L28)),"-","-",0,"-",INDIRECT(_xlfn.CONCAT($AC$2,L28)))</f>
        <v>-</v>
      </c>
      <c r="L28" s="4" t="s">
        <v>769</v>
      </c>
      <c r="M28" s="491" t="str" cm="1">
        <f t="array" aca="1" ref="M28" ca="1">_xlfn.SWITCH(INDIRECT(_xlfn.CONCAT($AC$3,N28)),"-","-",0,"-",INDIRECT(_xlfn.CONCAT($AC$3,N28)))</f>
        <v>-</v>
      </c>
      <c r="N28" s="98" t="s">
        <v>157</v>
      </c>
      <c r="O28" s="97" t="str" cm="1">
        <f t="array" aca="1" ref="O28" ca="1">_xlfn.SWITCH(INDIRECT(_xlfn.CONCAT($AC$3,P28)),"-","-",0,"-",INDIRECT(_xlfn.CONCAT($AC$3,P28)))</f>
        <v>-</v>
      </c>
      <c r="P28" s="85" t="s">
        <v>161</v>
      </c>
      <c r="Q28" s="901" t="s">
        <v>6</v>
      </c>
      <c r="R28" s="811" t="s">
        <v>6</v>
      </c>
      <c r="S28" s="488" t="str" cm="1">
        <f t="array" aca="1" ref="S28" ca="1">_xlfn.SWITCH(INDIRECT(_xlfn.CONCAT($AC$3,T28)),"-","-",0,"-",INDIRECT(_xlfn.CONCAT($AC$3,T28)))</f>
        <v>-</v>
      </c>
      <c r="T28" s="938" t="s">
        <v>149</v>
      </c>
      <c r="U28" s="939" t="str" cm="1">
        <f t="array" aca="1" ref="U28" ca="1">_xlfn.SWITCH(INDIRECT(_xlfn.CONCAT($AC$3,V28)),"-","-",0,"-",INDIRECT(_xlfn.CONCAT($AC$3,V28)))</f>
        <v>-</v>
      </c>
      <c r="V28" s="938" t="s">
        <v>153</v>
      </c>
      <c r="W28" s="488" t="str">
        <f t="shared" ca="1" si="0"/>
        <v>-</v>
      </c>
      <c r="X28" s="479" t="str">
        <f t="shared" ca="1" si="1"/>
        <v>$A$99</v>
      </c>
      <c r="Z28" s="70"/>
    </row>
    <row r="29" spans="2:31">
      <c r="C29" s="258" t="str" cm="1">
        <f t="array" aca="1" ref="C29" ca="1">INDIRECT(_xlfn.CONCAT($AC$3,D29))</f>
        <v>Ref 1 Grondstof 5</v>
      </c>
      <c r="D29" s="4" t="s">
        <v>244</v>
      </c>
      <c r="E29" s="266" t="str" cm="1">
        <f t="array" aca="1" ref="E29" ca="1">_xlfn.SWITCH(INDIRECT(_xlfn.CONCAT($AC$3,F29)),"-","-",0,"-",INDIRECT(_xlfn.CONCAT($AC$3,F29)))</f>
        <v>-</v>
      </c>
      <c r="F29" s="4" t="s">
        <v>256</v>
      </c>
      <c r="G29" s="729" t="str" cm="1">
        <f t="array" aca="1" ref="G29" ca="1">_xlfn.SWITCH(INDIRECT(_xlfn.CONCAT($AC$2,H29)),"-","-",0,"-",INDIRECT(_xlfn.CONCAT($AC$2,H29)))</f>
        <v>-</v>
      </c>
      <c r="H29" s="4" t="s">
        <v>264</v>
      </c>
      <c r="I29" s="730" t="str" cm="1">
        <f t="array" aca="1" ref="I29" ca="1">_xlfn.SWITCH(INDIRECT(_xlfn.CONCAT($AC$2,J29)),"-","-",0,"-",INDIRECT(_xlfn.CONCAT($AC$2,J29)))</f>
        <v>-</v>
      </c>
      <c r="J29" s="4" t="s">
        <v>261</v>
      </c>
      <c r="K29" s="729" t="str" cm="1">
        <f t="array" aca="1" ref="K29" ca="1">_xlfn.SWITCH(INDIRECT(_xlfn.CONCAT($AC$2,L29)),"-","-",0,"-",INDIRECT(_xlfn.CONCAT($AC$2,L29)))</f>
        <v>-</v>
      </c>
      <c r="L29" s="4" t="s">
        <v>770</v>
      </c>
      <c r="M29" s="491" t="str" cm="1">
        <f t="array" aca="1" ref="M29" ca="1">_xlfn.SWITCH(INDIRECT(_xlfn.CONCAT($AC$3,N29)),"-","-",0,"-",INDIRECT(_xlfn.CONCAT($AC$3,N29)))</f>
        <v>-</v>
      </c>
      <c r="N29" s="98" t="s">
        <v>264</v>
      </c>
      <c r="O29" s="97" t="str" cm="1">
        <f t="array" aca="1" ref="O29" ca="1">_xlfn.SWITCH(INDIRECT(_xlfn.CONCAT($AC$3,P29)),"-","-",0,"-",INDIRECT(_xlfn.CONCAT($AC$3,P29)))</f>
        <v>-</v>
      </c>
      <c r="P29" s="85" t="s">
        <v>267</v>
      </c>
      <c r="Q29" s="901" t="s">
        <v>6</v>
      </c>
      <c r="R29" s="811" t="s">
        <v>6</v>
      </c>
      <c r="S29" s="488" t="str" cm="1">
        <f t="array" aca="1" ref="S29" ca="1">_xlfn.SWITCH(INDIRECT(_xlfn.CONCAT($AC$3,T29)),"-","-",0,"-",INDIRECT(_xlfn.CONCAT($AC$3,T29)))</f>
        <v>-</v>
      </c>
      <c r="T29" s="938" t="s">
        <v>261</v>
      </c>
      <c r="U29" s="939" t="str" cm="1">
        <f t="array" aca="1" ref="U29" ca="1">_xlfn.SWITCH(INDIRECT(_xlfn.CONCAT($AC$3,V29)),"-","-",0,"-",INDIRECT(_xlfn.CONCAT($AC$3,V29)))</f>
        <v>-</v>
      </c>
      <c r="V29" s="938" t="s">
        <v>258</v>
      </c>
      <c r="W29" s="488" t="str">
        <f t="shared" ca="1" si="0"/>
        <v>-</v>
      </c>
      <c r="X29" s="479" t="str">
        <f t="shared" ca="1" si="1"/>
        <v>$A$100</v>
      </c>
      <c r="Z29" s="70"/>
    </row>
    <row r="30" spans="2:31">
      <c r="C30" s="258" t="str" cm="1">
        <f t="array" aca="1" ref="C30" ca="1">INDIRECT(_xlfn.CONCAT($AC$3,D30))</f>
        <v>Ref 1 Grondstof 6</v>
      </c>
      <c r="D30" s="4" t="s">
        <v>245</v>
      </c>
      <c r="E30" s="266" t="str" cm="1">
        <f t="array" aca="1" ref="E30" ca="1">_xlfn.SWITCH(INDIRECT(_xlfn.CONCAT($AC$3,F30)),"-","-",0,"-",INDIRECT(_xlfn.CONCAT($AC$3,F30)))</f>
        <v>-</v>
      </c>
      <c r="F30" s="4" t="s">
        <v>257</v>
      </c>
      <c r="G30" s="729" t="str" cm="1">
        <f t="array" aca="1" ref="G30" ca="1">_xlfn.SWITCH(INDIRECT(_xlfn.CONCAT($AC$2,H30)),"-","-",0,"-",INDIRECT(_xlfn.CONCAT($AC$2,H30)))</f>
        <v>-</v>
      </c>
      <c r="H30" s="4" t="s">
        <v>265</v>
      </c>
      <c r="I30" s="730" t="str" cm="1">
        <f t="array" aca="1" ref="I30" ca="1">_xlfn.SWITCH(INDIRECT(_xlfn.CONCAT($AC$2,J30)),"-","-",0,"-",INDIRECT(_xlfn.CONCAT($AC$2,J30)))</f>
        <v>-</v>
      </c>
      <c r="J30" s="4" t="s">
        <v>262</v>
      </c>
      <c r="K30" s="729" t="str" cm="1">
        <f t="array" aca="1" ref="K30" ca="1">_xlfn.SWITCH(INDIRECT(_xlfn.CONCAT($AC$2,L30)),"-","-",0,"-",INDIRECT(_xlfn.CONCAT($AC$2,L30)))</f>
        <v>-</v>
      </c>
      <c r="L30" s="4" t="s">
        <v>771</v>
      </c>
      <c r="M30" s="491" t="str" cm="1">
        <f t="array" aca="1" ref="M30" ca="1">_xlfn.SWITCH(INDIRECT(_xlfn.CONCAT($AC$3,N30)),"-","-",0,"-",INDIRECT(_xlfn.CONCAT($AC$3,N30)))</f>
        <v>-</v>
      </c>
      <c r="N30" s="98" t="s">
        <v>265</v>
      </c>
      <c r="O30" s="97" t="str" cm="1">
        <f t="array" aca="1" ref="O30" ca="1">_xlfn.SWITCH(INDIRECT(_xlfn.CONCAT($AC$3,P30)),"-","-",0,"-",INDIRECT(_xlfn.CONCAT($AC$3,P30)))</f>
        <v>-</v>
      </c>
      <c r="P30" s="85" t="s">
        <v>268</v>
      </c>
      <c r="Q30" s="901" t="s">
        <v>6</v>
      </c>
      <c r="R30" s="811" t="s">
        <v>6</v>
      </c>
      <c r="S30" s="488" t="str" cm="1">
        <f t="array" aca="1" ref="S30" ca="1">_xlfn.SWITCH(INDIRECT(_xlfn.CONCAT($AC$3,T30)),"-","-",0,"-",INDIRECT(_xlfn.CONCAT($AC$3,T30)))</f>
        <v>-</v>
      </c>
      <c r="T30" s="938" t="s">
        <v>262</v>
      </c>
      <c r="U30" s="939" t="str" cm="1">
        <f t="array" aca="1" ref="U30" ca="1">_xlfn.SWITCH(INDIRECT(_xlfn.CONCAT($AC$3,V30)),"-","-",0,"-",INDIRECT(_xlfn.CONCAT($AC$3,V30)))</f>
        <v>-</v>
      </c>
      <c r="V30" s="938" t="s">
        <v>259</v>
      </c>
      <c r="W30" s="488" t="str">
        <f t="shared" ca="1" si="0"/>
        <v>-</v>
      </c>
      <c r="X30" s="479" t="str">
        <f t="shared" ca="1" si="1"/>
        <v>$A$101</v>
      </c>
      <c r="Z30" s="70"/>
    </row>
    <row r="31" spans="2:31">
      <c r="C31" s="258" t="str" cm="1">
        <f t="array" aca="1" ref="C31" ca="1">INDIRECT(_xlfn.CONCAT($AC$3,D31))</f>
        <v>Ref 1 Grondstof 7</v>
      </c>
      <c r="D31" s="4" t="s">
        <v>250</v>
      </c>
      <c r="E31" s="266" t="str" cm="1">
        <f t="array" aca="1" ref="E31" ca="1">_xlfn.SWITCH(INDIRECT(_xlfn.CONCAT($AC$3,F31)),"-","-",0,"-",INDIRECT(_xlfn.CONCAT($AC$3,F31)))</f>
        <v>-</v>
      </c>
      <c r="F31" s="4" t="s">
        <v>260</v>
      </c>
      <c r="G31" s="729" t="str" cm="1">
        <f t="array" aca="1" ref="G31" ca="1">_xlfn.SWITCH(INDIRECT(_xlfn.CONCAT($AC$2,H31)),"-","-",0,"-",INDIRECT(_xlfn.CONCAT($AC$2,H31)))</f>
        <v>-</v>
      </c>
      <c r="H31" s="4" t="s">
        <v>266</v>
      </c>
      <c r="I31" s="730" t="str" cm="1">
        <f t="array" aca="1" ref="I31" ca="1">_xlfn.SWITCH(INDIRECT(_xlfn.CONCAT($AC$2,J31)),"-","-",0,"-",INDIRECT(_xlfn.CONCAT($AC$2,J31)))</f>
        <v>-</v>
      </c>
      <c r="J31" s="4" t="s">
        <v>263</v>
      </c>
      <c r="K31" s="729" t="str" cm="1">
        <f t="array" aca="1" ref="K31" ca="1">_xlfn.SWITCH(INDIRECT(_xlfn.CONCAT($AC$2,L31)),"-","-",0,"-",INDIRECT(_xlfn.CONCAT($AC$2,L31)))</f>
        <v>-</v>
      </c>
      <c r="L31" s="4" t="s">
        <v>772</v>
      </c>
      <c r="M31" s="491" t="str" cm="1">
        <f t="array" aca="1" ref="M31" ca="1">_xlfn.SWITCH(INDIRECT(_xlfn.CONCAT($AC$3,N31)),"-","-",0,"-",INDIRECT(_xlfn.CONCAT($AC$3,N31)))</f>
        <v>-</v>
      </c>
      <c r="N31" s="98" t="s">
        <v>266</v>
      </c>
      <c r="O31" s="97" t="str" cm="1">
        <f t="array" aca="1" ref="O31" ca="1">_xlfn.SWITCH(INDIRECT(_xlfn.CONCAT($AC$3,P31)),"-","-",0,"-",INDIRECT(_xlfn.CONCAT($AC$3,P31)))</f>
        <v>-</v>
      </c>
      <c r="P31" s="85" t="s">
        <v>329</v>
      </c>
      <c r="Q31" s="901" t="s">
        <v>6</v>
      </c>
      <c r="R31" s="811" t="s">
        <v>6</v>
      </c>
      <c r="S31" s="488" t="str" cm="1">
        <f t="array" aca="1" ref="S31" ca="1">_xlfn.SWITCH(INDIRECT(_xlfn.CONCAT($AC$3,T31)),"-","-",0,"-",INDIRECT(_xlfn.CONCAT($AC$3,T31)))</f>
        <v>-</v>
      </c>
      <c r="T31" s="938" t="s">
        <v>263</v>
      </c>
      <c r="U31" s="939" t="str" cm="1">
        <f t="array" aca="1" ref="U31" ca="1">_xlfn.SWITCH(INDIRECT(_xlfn.CONCAT($AC$3,V31)),"-","-",0,"-",INDIRECT(_xlfn.CONCAT($AC$3,V31)))</f>
        <v>-</v>
      </c>
      <c r="V31" s="938" t="s">
        <v>320</v>
      </c>
      <c r="W31" s="488" t="str">
        <f t="shared" ca="1" si="0"/>
        <v>-</v>
      </c>
      <c r="X31" s="479" t="str">
        <f t="shared" ca="1" si="1"/>
        <v>$A$102</v>
      </c>
      <c r="Z31" s="70"/>
    </row>
    <row r="32" spans="2:31">
      <c r="C32" s="258" t="str" cm="1">
        <f t="array" aca="1" ref="C32" ca="1">INDIRECT(_xlfn.CONCAT($AC$3,D32))</f>
        <v>Ref 1 Grondstof 8</v>
      </c>
      <c r="D32" s="4" t="s">
        <v>281</v>
      </c>
      <c r="E32" s="266" t="str" cm="1">
        <f t="array" aca="1" ref="E32" ca="1">_xlfn.SWITCH(INDIRECT(_xlfn.CONCAT($AC$3,F32)),"-","-",0,"-",INDIRECT(_xlfn.CONCAT($AC$3,F32)))</f>
        <v>-</v>
      </c>
      <c r="F32" s="4" t="s">
        <v>292</v>
      </c>
      <c r="G32" s="729" t="str" cm="1">
        <f t="array" aca="1" ref="G32" ca="1">_xlfn.SWITCH(INDIRECT(_xlfn.CONCAT($AC$2,H32)),"-","-",0,"-",INDIRECT(_xlfn.CONCAT($AC$2,H32)))</f>
        <v>-</v>
      </c>
      <c r="H32" s="4" t="s">
        <v>312</v>
      </c>
      <c r="I32" s="730" t="str" cm="1">
        <f t="array" aca="1" ref="I32" ca="1">_xlfn.SWITCH(INDIRECT(_xlfn.CONCAT($AC$2,J32)),"-","-",0,"-",INDIRECT(_xlfn.CONCAT($AC$2,J32)))</f>
        <v>-</v>
      </c>
      <c r="J32" s="4" t="s">
        <v>304</v>
      </c>
      <c r="K32" s="729" t="str" cm="1">
        <f t="array" aca="1" ref="K32" ca="1">_xlfn.SWITCH(INDIRECT(_xlfn.CONCAT($AC$2,L32)),"-","-",0,"-",INDIRECT(_xlfn.CONCAT($AC$2,L32)))</f>
        <v>-</v>
      </c>
      <c r="L32" s="4" t="s">
        <v>773</v>
      </c>
      <c r="M32" s="491" t="str" cm="1">
        <f t="array" aca="1" ref="M32" ca="1">_xlfn.SWITCH(INDIRECT(_xlfn.CONCAT($AC$3,N32)),"-","-",0,"-",INDIRECT(_xlfn.CONCAT($AC$3,N32)))</f>
        <v>-</v>
      </c>
      <c r="N32" s="98" t="s">
        <v>312</v>
      </c>
      <c r="O32" s="97" t="str" cm="1">
        <f t="array" aca="1" ref="O32" ca="1">_xlfn.SWITCH(INDIRECT(_xlfn.CONCAT($AC$3,P32)),"-","-",0,"-",INDIRECT(_xlfn.CONCAT($AC$3,P32)))</f>
        <v>-</v>
      </c>
      <c r="P32" s="85" t="s">
        <v>330</v>
      </c>
      <c r="Q32" s="901" t="s">
        <v>6</v>
      </c>
      <c r="R32" s="811" t="s">
        <v>6</v>
      </c>
      <c r="S32" s="488" t="str" cm="1">
        <f t="array" aca="1" ref="S32" ca="1">_xlfn.SWITCH(INDIRECT(_xlfn.CONCAT($AC$3,T32)),"-","-",0,"-",INDIRECT(_xlfn.CONCAT($AC$3,T32)))</f>
        <v>-</v>
      </c>
      <c r="T32" s="938" t="s">
        <v>304</v>
      </c>
      <c r="U32" s="939" t="str" cm="1">
        <f t="array" aca="1" ref="U32" ca="1">_xlfn.SWITCH(INDIRECT(_xlfn.CONCAT($AC$3,V32)),"-","-",0,"-",INDIRECT(_xlfn.CONCAT($AC$3,V32)))</f>
        <v>-</v>
      </c>
      <c r="V32" s="938" t="s">
        <v>321</v>
      </c>
      <c r="W32" s="488" t="str">
        <f t="shared" ca="1" si="0"/>
        <v>-</v>
      </c>
      <c r="X32" s="479" t="str">
        <f t="shared" ca="1" si="1"/>
        <v>$A$103</v>
      </c>
      <c r="Z32" s="70"/>
    </row>
    <row r="33" spans="3:26">
      <c r="C33" s="258" t="str" cm="1">
        <f t="array" aca="1" ref="C33" ca="1">INDIRECT(_xlfn.CONCAT($AC$3,D33))</f>
        <v>Ref 1 Grondstof 9</v>
      </c>
      <c r="D33" s="4" t="s">
        <v>282</v>
      </c>
      <c r="E33" s="266" t="str" cm="1">
        <f t="array" aca="1" ref="E33" ca="1">_xlfn.SWITCH(INDIRECT(_xlfn.CONCAT($AC$3,F33)),"-","-",0,"-",INDIRECT(_xlfn.CONCAT($AC$3,F33)))</f>
        <v>-</v>
      </c>
      <c r="F33" s="4" t="s">
        <v>293</v>
      </c>
      <c r="G33" s="729" t="str" cm="1">
        <f t="array" aca="1" ref="G33" ca="1">_xlfn.SWITCH(INDIRECT(_xlfn.CONCAT($AC$2,H33)),"-","-",0,"-",INDIRECT(_xlfn.CONCAT($AC$2,H33)))</f>
        <v>-</v>
      </c>
      <c r="H33" s="4" t="s">
        <v>313</v>
      </c>
      <c r="I33" s="730" t="str" cm="1">
        <f t="array" aca="1" ref="I33" ca="1">_xlfn.SWITCH(INDIRECT(_xlfn.CONCAT($AC$2,J33)),"-","-",0,"-",INDIRECT(_xlfn.CONCAT($AC$2,J33)))</f>
        <v>-</v>
      </c>
      <c r="J33" s="4" t="s">
        <v>305</v>
      </c>
      <c r="K33" s="729" t="str" cm="1">
        <f t="array" aca="1" ref="K33" ca="1">_xlfn.SWITCH(INDIRECT(_xlfn.CONCAT($AC$2,L33)),"-","-",0,"-",INDIRECT(_xlfn.CONCAT($AC$2,L33)))</f>
        <v>-</v>
      </c>
      <c r="L33" s="4" t="s">
        <v>774</v>
      </c>
      <c r="M33" s="491" t="str" cm="1">
        <f t="array" aca="1" ref="M33" ca="1">_xlfn.SWITCH(INDIRECT(_xlfn.CONCAT($AC$3,N33)),"-","-",0,"-",INDIRECT(_xlfn.CONCAT($AC$3,N33)))</f>
        <v>-</v>
      </c>
      <c r="N33" s="98" t="s">
        <v>313</v>
      </c>
      <c r="O33" s="97" t="str" cm="1">
        <f t="array" aca="1" ref="O33" ca="1">_xlfn.SWITCH(INDIRECT(_xlfn.CONCAT($AC$3,P33)),"-","-",0,"-",INDIRECT(_xlfn.CONCAT($AC$3,P33)))</f>
        <v>-</v>
      </c>
      <c r="P33" s="85" t="s">
        <v>331</v>
      </c>
      <c r="Q33" s="901" t="s">
        <v>6</v>
      </c>
      <c r="R33" s="811" t="s">
        <v>6</v>
      </c>
      <c r="S33" s="488" t="str" cm="1">
        <f t="array" aca="1" ref="S33" ca="1">_xlfn.SWITCH(INDIRECT(_xlfn.CONCAT($AC$3,T33)),"-","-",0,"-",INDIRECT(_xlfn.CONCAT($AC$3,T33)))</f>
        <v>-</v>
      </c>
      <c r="T33" s="938" t="s">
        <v>305</v>
      </c>
      <c r="U33" s="939" t="str" cm="1">
        <f t="array" aca="1" ref="U33" ca="1">_xlfn.SWITCH(INDIRECT(_xlfn.CONCAT($AC$3,V33)),"-","-",0,"-",INDIRECT(_xlfn.CONCAT($AC$3,V33)))</f>
        <v>-</v>
      </c>
      <c r="V33" s="938" t="s">
        <v>322</v>
      </c>
      <c r="W33" s="488" t="str">
        <f t="shared" ca="1" si="0"/>
        <v>-</v>
      </c>
      <c r="X33" s="479" t="str">
        <f t="shared" ca="1" si="1"/>
        <v>$A$104</v>
      </c>
      <c r="Z33" s="70"/>
    </row>
    <row r="34" spans="3:26">
      <c r="C34" s="258" t="str" cm="1">
        <f t="array" aca="1" ref="C34" ca="1">INDIRECT(_xlfn.CONCAT($AC$3,D34))</f>
        <v>Ref 1 Grondstof 10</v>
      </c>
      <c r="D34" s="4" t="s">
        <v>283</v>
      </c>
      <c r="E34" s="266" t="str" cm="1">
        <f t="array" aca="1" ref="E34" ca="1">_xlfn.SWITCH(INDIRECT(_xlfn.CONCAT($AC$3,F34)),"-","-",0,"-",INDIRECT(_xlfn.CONCAT($AC$3,F34)))</f>
        <v>-</v>
      </c>
      <c r="F34" s="4" t="s">
        <v>294</v>
      </c>
      <c r="G34" s="729" t="str" cm="1">
        <f t="array" aca="1" ref="G34" ca="1">_xlfn.SWITCH(INDIRECT(_xlfn.CONCAT($AC$2,H34)),"-","-",0,"-",INDIRECT(_xlfn.CONCAT($AC$2,H34)))</f>
        <v>-</v>
      </c>
      <c r="H34" s="4" t="s">
        <v>314</v>
      </c>
      <c r="I34" s="730" t="str" cm="1">
        <f t="array" aca="1" ref="I34" ca="1">_xlfn.SWITCH(INDIRECT(_xlfn.CONCAT($AC$2,J34)),"-","-",0,"-",INDIRECT(_xlfn.CONCAT($AC$2,J34)))</f>
        <v>-</v>
      </c>
      <c r="J34" s="4" t="s">
        <v>306</v>
      </c>
      <c r="K34" s="729" t="str" cm="1">
        <f t="array" aca="1" ref="K34" ca="1">_xlfn.SWITCH(INDIRECT(_xlfn.CONCAT($AC$2,L34)),"-","-",0,"-",INDIRECT(_xlfn.CONCAT($AC$2,L34)))</f>
        <v>-</v>
      </c>
      <c r="L34" s="4" t="s">
        <v>775</v>
      </c>
      <c r="M34" s="491" t="str" cm="1">
        <f t="array" aca="1" ref="M34" ca="1">_xlfn.SWITCH(INDIRECT(_xlfn.CONCAT($AC$3,N34)),"-","-",0,"-",INDIRECT(_xlfn.CONCAT($AC$3,N34)))</f>
        <v>-</v>
      </c>
      <c r="N34" s="98" t="s">
        <v>314</v>
      </c>
      <c r="O34" s="97" t="str" cm="1">
        <f t="array" aca="1" ref="O34" ca="1">_xlfn.SWITCH(INDIRECT(_xlfn.CONCAT($AC$3,P34)),"-","-",0,"-",INDIRECT(_xlfn.CONCAT($AC$3,P34)))</f>
        <v>-</v>
      </c>
      <c r="P34" s="85" t="s">
        <v>332</v>
      </c>
      <c r="Q34" s="901" t="s">
        <v>6</v>
      </c>
      <c r="R34" s="811" t="s">
        <v>6</v>
      </c>
      <c r="S34" s="488" t="str" cm="1">
        <f t="array" aca="1" ref="S34" ca="1">_xlfn.SWITCH(INDIRECT(_xlfn.CONCAT($AC$3,T34)),"-","-",0,"-",INDIRECT(_xlfn.CONCAT($AC$3,T34)))</f>
        <v>-</v>
      </c>
      <c r="T34" s="938" t="s">
        <v>306</v>
      </c>
      <c r="U34" s="939" t="str" cm="1">
        <f t="array" aca="1" ref="U34" ca="1">_xlfn.SWITCH(INDIRECT(_xlfn.CONCAT($AC$3,V34)),"-","-",0,"-",INDIRECT(_xlfn.CONCAT($AC$3,V34)))</f>
        <v>-</v>
      </c>
      <c r="V34" s="938" t="s">
        <v>323</v>
      </c>
      <c r="W34" s="488" t="str">
        <f t="shared" ca="1" si="0"/>
        <v>-</v>
      </c>
      <c r="X34" s="479" t="str">
        <f t="shared" ca="1" si="1"/>
        <v>$A$105</v>
      </c>
      <c r="Z34" s="70"/>
    </row>
    <row r="35" spans="3:26">
      <c r="C35" s="256" t="str" cm="1">
        <f t="array" aca="1" ref="C35" ca="1">INDIRECT(_xlfn.CONCAT($AC$3,D35))</f>
        <v>Ref 1 Energie 1</v>
      </c>
      <c r="D35" s="87" t="s">
        <v>284</v>
      </c>
      <c r="E35" s="265" t="str" cm="1">
        <f t="array" aca="1" ref="E35" ca="1">_xlfn.SWITCH(INDIRECT(_xlfn.CONCAT($AC$3,F35)),"-","-",0,"-",INDIRECT(_xlfn.CONCAT($AC$3,F35)))</f>
        <v>-</v>
      </c>
      <c r="F35" s="87" t="s">
        <v>295</v>
      </c>
      <c r="G35" s="728" t="str" cm="1">
        <f t="array" aca="1" ref="G35" ca="1">_xlfn.SWITCH(INDIRECT(_xlfn.CONCAT($AC$2,H35)),"-","-",0,"-",INDIRECT(_xlfn.CONCAT($AC$2,H35)))</f>
        <v>-</v>
      </c>
      <c r="H35" s="87" t="s">
        <v>315</v>
      </c>
      <c r="I35" s="727" t="str" cm="1">
        <f t="array" aca="1" ref="I35" ca="1">_xlfn.SWITCH(INDIRECT(_xlfn.CONCAT($AC$2,J35)),"-","-",0,"-",INDIRECT(_xlfn.CONCAT($AC$2,J35)))</f>
        <v>-</v>
      </c>
      <c r="J35" s="87" t="s">
        <v>307</v>
      </c>
      <c r="K35" s="728" t="str" cm="1">
        <f t="array" aca="1" ref="K35" ca="1">_xlfn.SWITCH(INDIRECT(_xlfn.CONCAT($AC$2,L35)),"-","-",0,"-",INDIRECT(_xlfn.CONCAT($AC$2,L35)))</f>
        <v>Nee</v>
      </c>
      <c r="L35" s="87" t="s">
        <v>776</v>
      </c>
      <c r="M35" s="490" t="str" cm="1">
        <f t="array" aca="1" ref="M35" ca="1">_xlfn.SWITCH(INDIRECT(_xlfn.CONCAT($AC$3,N35)),"-","-",0,"-",INDIRECT(_xlfn.CONCAT($AC$3,N35)))</f>
        <v>-</v>
      </c>
      <c r="N35" s="503" t="s">
        <v>315</v>
      </c>
      <c r="O35" s="472" t="str" cm="1">
        <f t="array" aca="1" ref="O35" ca="1">_xlfn.SWITCH(INDIRECT(_xlfn.CONCAT($AC$3,P35)),"-","-",0,"-",INDIRECT(_xlfn.CONCAT($AC$3,P35)))</f>
        <v>-</v>
      </c>
      <c r="P35" s="502" t="s">
        <v>333</v>
      </c>
      <c r="Q35" s="900" t="s">
        <v>6</v>
      </c>
      <c r="R35" s="808" t="s">
        <v>6</v>
      </c>
      <c r="S35" s="937" t="str" cm="1">
        <f t="array" aca="1" ref="S35" ca="1">_xlfn.SWITCH(INDIRECT(_xlfn.CONCAT($AC$3,T35)),"-","-",0,"-",INDIRECT(_xlfn.CONCAT($AC$3,T35)))</f>
        <v>-</v>
      </c>
      <c r="T35" s="936" t="s">
        <v>307</v>
      </c>
      <c r="U35" s="940" t="str" cm="1">
        <f t="array" aca="1" ref="U35" ca="1">_xlfn.SWITCH(INDIRECT(_xlfn.CONCAT($AC$3,V35)),"-","-",0,"-",INDIRECT(_xlfn.CONCAT($AC$3,V35)))</f>
        <v>-</v>
      </c>
      <c r="V35" s="936" t="s">
        <v>324</v>
      </c>
      <c r="W35" s="937" t="str">
        <f t="shared" ca="1" si="0"/>
        <v>-</v>
      </c>
      <c r="X35" s="475" t="str">
        <f t="shared" ca="1" si="1"/>
        <v>$A$106</v>
      </c>
      <c r="Z35" s="71"/>
    </row>
    <row r="36" spans="3:26">
      <c r="C36" s="258" t="str" cm="1">
        <f t="array" aca="1" ref="C36" ca="1">INDIRECT(_xlfn.CONCAT($AC$3,D36))</f>
        <v>Ref 1 Energie 2</v>
      </c>
      <c r="D36" s="4" t="s">
        <v>285</v>
      </c>
      <c r="E36" s="266" t="str" cm="1">
        <f t="array" aca="1" ref="E36" ca="1">_xlfn.SWITCH(INDIRECT(_xlfn.CONCAT($AC$3,F36)),"-","-",0,"-",INDIRECT(_xlfn.CONCAT($AC$3,F36)))</f>
        <v>-</v>
      </c>
      <c r="F36" s="4" t="s">
        <v>296</v>
      </c>
      <c r="G36" s="729" t="str" cm="1">
        <f t="array" aca="1" ref="G36" ca="1">_xlfn.SWITCH(INDIRECT(_xlfn.CONCAT($AC$2,H36)),"-","-",0,"-",INDIRECT(_xlfn.CONCAT($AC$2,H36)))</f>
        <v>-</v>
      </c>
      <c r="H36" s="4" t="s">
        <v>316</v>
      </c>
      <c r="I36" s="730" t="str" cm="1">
        <f t="array" aca="1" ref="I36" ca="1">_xlfn.SWITCH(INDIRECT(_xlfn.CONCAT($AC$2,J36)),"-","-",0,"-",INDIRECT(_xlfn.CONCAT($AC$2,J36)))</f>
        <v>-</v>
      </c>
      <c r="J36" s="4" t="s">
        <v>308</v>
      </c>
      <c r="K36" s="729" t="str" cm="1">
        <f t="array" aca="1" ref="K36" ca="1">_xlfn.SWITCH(INDIRECT(_xlfn.CONCAT($AC$2,L36)),"-","-",0,"-",INDIRECT(_xlfn.CONCAT($AC$2,L36)))</f>
        <v>Nee</v>
      </c>
      <c r="L36" s="4" t="s">
        <v>777</v>
      </c>
      <c r="M36" s="491" t="str" cm="1">
        <f t="array" aca="1" ref="M36" ca="1">_xlfn.SWITCH(INDIRECT(_xlfn.CONCAT($AC$3,N36)),"-","-",0,"-",INDIRECT(_xlfn.CONCAT($AC$3,N36)))</f>
        <v>-</v>
      </c>
      <c r="N36" s="98" t="s">
        <v>316</v>
      </c>
      <c r="O36" s="97" t="str" cm="1">
        <f t="array" aca="1" ref="O36" ca="1">_xlfn.SWITCH(INDIRECT(_xlfn.CONCAT($AC$3,P36)),"-","-",0,"-",INDIRECT(_xlfn.CONCAT($AC$3,P36)))</f>
        <v>-</v>
      </c>
      <c r="P36" s="85" t="s">
        <v>334</v>
      </c>
      <c r="Q36" s="901" t="s">
        <v>6</v>
      </c>
      <c r="R36" s="811" t="s">
        <v>6</v>
      </c>
      <c r="S36" s="488" t="str" cm="1">
        <f t="array" aca="1" ref="S36" ca="1">_xlfn.SWITCH(INDIRECT(_xlfn.CONCAT($AC$3,T36)),"-","-",0,"-",INDIRECT(_xlfn.CONCAT($AC$3,T36)))</f>
        <v>-</v>
      </c>
      <c r="T36" s="938" t="s">
        <v>308</v>
      </c>
      <c r="U36" s="939" t="str" cm="1">
        <f t="array" aca="1" ref="U36" ca="1">_xlfn.SWITCH(INDIRECT(_xlfn.CONCAT($AC$3,V36)),"-","-",0,"-",INDIRECT(_xlfn.CONCAT($AC$3,V36)))</f>
        <v>-</v>
      </c>
      <c r="V36" s="938" t="s">
        <v>325</v>
      </c>
      <c r="W36" s="488" t="str">
        <f t="shared" ca="1" si="0"/>
        <v>-</v>
      </c>
      <c r="X36" s="479" t="str">
        <f t="shared" ca="1" si="1"/>
        <v>$A$107</v>
      </c>
      <c r="Z36" s="70"/>
    </row>
    <row r="37" spans="3:26">
      <c r="C37" s="258" t="str" cm="1">
        <f t="array" aca="1" ref="C37" ca="1">INDIRECT(_xlfn.CONCAT($AC$3,D37))</f>
        <v>Ref 1 Energie 3</v>
      </c>
      <c r="D37" s="4" t="s">
        <v>297</v>
      </c>
      <c r="E37" s="266" t="str" cm="1">
        <f t="array" aca="1" ref="E37" ca="1">_xlfn.SWITCH(INDIRECT(_xlfn.CONCAT($AC$3,F37)),"-","-",0,"-",INDIRECT(_xlfn.CONCAT($AC$3,F37)))</f>
        <v>-</v>
      </c>
      <c r="F37" s="4" t="s">
        <v>301</v>
      </c>
      <c r="G37" s="729" t="str" cm="1">
        <f t="array" aca="1" ref="G37" ca="1">_xlfn.SWITCH(INDIRECT(_xlfn.CONCAT($AC$2,H37)),"-","-",0,"-",INDIRECT(_xlfn.CONCAT($AC$2,H37)))</f>
        <v>-</v>
      </c>
      <c r="H37" s="4" t="s">
        <v>317</v>
      </c>
      <c r="I37" s="730" t="str" cm="1">
        <f t="array" aca="1" ref="I37" ca="1">_xlfn.SWITCH(INDIRECT(_xlfn.CONCAT($AC$2,J37)),"-","-",0,"-",INDIRECT(_xlfn.CONCAT($AC$2,J37)))</f>
        <v>-</v>
      </c>
      <c r="J37" s="4" t="s">
        <v>309</v>
      </c>
      <c r="K37" s="729" t="str" cm="1">
        <f t="array" aca="1" ref="K37" ca="1">_xlfn.SWITCH(INDIRECT(_xlfn.CONCAT($AC$2,L37)),"-","-",0,"-",INDIRECT(_xlfn.CONCAT($AC$2,L37)))</f>
        <v>Nee</v>
      </c>
      <c r="L37" s="4" t="s">
        <v>778</v>
      </c>
      <c r="M37" s="491" t="str" cm="1">
        <f t="array" aca="1" ref="M37" ca="1">_xlfn.SWITCH(INDIRECT(_xlfn.CONCAT($AC$3,N37)),"-","-",0,"-",INDIRECT(_xlfn.CONCAT($AC$3,N37)))</f>
        <v>-</v>
      </c>
      <c r="N37" s="98" t="s">
        <v>317</v>
      </c>
      <c r="O37" s="97" t="str" cm="1">
        <f t="array" aca="1" ref="O37" ca="1">_xlfn.SWITCH(INDIRECT(_xlfn.CONCAT($AC$3,P37)),"-","-",0,"-",INDIRECT(_xlfn.CONCAT($AC$3,P37)))</f>
        <v>-</v>
      </c>
      <c r="P37" s="85" t="s">
        <v>335</v>
      </c>
      <c r="Q37" s="901" t="s">
        <v>6</v>
      </c>
      <c r="R37" s="811" t="s">
        <v>6</v>
      </c>
      <c r="S37" s="488" t="str" cm="1">
        <f t="array" aca="1" ref="S37" ca="1">_xlfn.SWITCH(INDIRECT(_xlfn.CONCAT($AC$3,T37)),"-","-",0,"-",INDIRECT(_xlfn.CONCAT($AC$3,T37)))</f>
        <v>-</v>
      </c>
      <c r="T37" s="938" t="s">
        <v>309</v>
      </c>
      <c r="U37" s="939" t="str" cm="1">
        <f t="array" aca="1" ref="U37" ca="1">_xlfn.SWITCH(INDIRECT(_xlfn.CONCAT($AC$3,V37)),"-","-",0,"-",INDIRECT(_xlfn.CONCAT($AC$3,V37)))</f>
        <v>-</v>
      </c>
      <c r="V37" s="938" t="s">
        <v>326</v>
      </c>
      <c r="W37" s="488" t="str">
        <f t="shared" ca="1" si="0"/>
        <v>-</v>
      </c>
      <c r="X37" s="479" t="str">
        <f t="shared" ca="1" si="1"/>
        <v>$A$108</v>
      </c>
      <c r="Z37" s="70"/>
    </row>
    <row r="38" spans="3:26">
      <c r="C38" s="258" t="str" cm="1">
        <f t="array" aca="1" ref="C38" ca="1">INDIRECT(_xlfn.CONCAT($AC$3,D38))</f>
        <v>Ref 1 Energie 4</v>
      </c>
      <c r="D38" s="4" t="s">
        <v>299</v>
      </c>
      <c r="E38" s="266" t="str" cm="1">
        <f t="array" aca="1" ref="E38" ca="1">_xlfn.SWITCH(INDIRECT(_xlfn.CONCAT($AC$3,F38)),"-","-",0,"-",INDIRECT(_xlfn.CONCAT($AC$3,F38)))</f>
        <v>-</v>
      </c>
      <c r="F38" s="4" t="s">
        <v>302</v>
      </c>
      <c r="G38" s="729" t="str" cm="1">
        <f t="array" aca="1" ref="G38" ca="1">_xlfn.SWITCH(INDIRECT(_xlfn.CONCAT($AC$2,H38)),"-","-",0,"-",INDIRECT(_xlfn.CONCAT($AC$2,H38)))</f>
        <v>-</v>
      </c>
      <c r="H38" s="4" t="s">
        <v>318</v>
      </c>
      <c r="I38" s="730" t="str" cm="1">
        <f t="array" aca="1" ref="I38" ca="1">_xlfn.SWITCH(INDIRECT(_xlfn.CONCAT($AC$2,J38)),"-","-",0,"-",INDIRECT(_xlfn.CONCAT($AC$2,J38)))</f>
        <v>-</v>
      </c>
      <c r="J38" s="4" t="s">
        <v>310</v>
      </c>
      <c r="K38" s="729" t="str" cm="1">
        <f t="array" aca="1" ref="K38" ca="1">_xlfn.SWITCH(INDIRECT(_xlfn.CONCAT($AC$2,L38)),"-","-",0,"-",INDIRECT(_xlfn.CONCAT($AC$2,L38)))</f>
        <v>Nee</v>
      </c>
      <c r="L38" s="4" t="s">
        <v>779</v>
      </c>
      <c r="M38" s="491" t="str" cm="1">
        <f t="array" aca="1" ref="M38" ca="1">_xlfn.SWITCH(INDIRECT(_xlfn.CONCAT($AC$3,N38)),"-","-",0,"-",INDIRECT(_xlfn.CONCAT($AC$3,N38)))</f>
        <v>-</v>
      </c>
      <c r="N38" s="98" t="s">
        <v>318</v>
      </c>
      <c r="O38" s="97" t="str" cm="1">
        <f t="array" aca="1" ref="O38" ca="1">_xlfn.SWITCH(INDIRECT(_xlfn.CONCAT($AC$3,P38)),"-","-",0,"-",INDIRECT(_xlfn.CONCAT($AC$3,P38)))</f>
        <v>-</v>
      </c>
      <c r="P38" s="85" t="s">
        <v>336</v>
      </c>
      <c r="Q38" s="901" t="s">
        <v>6</v>
      </c>
      <c r="R38" s="811" t="s">
        <v>6</v>
      </c>
      <c r="S38" s="488" t="str" cm="1">
        <f t="array" aca="1" ref="S38" ca="1">_xlfn.SWITCH(INDIRECT(_xlfn.CONCAT($AC$3,T38)),"-","-",0,"-",INDIRECT(_xlfn.CONCAT($AC$3,T38)))</f>
        <v>-</v>
      </c>
      <c r="T38" s="938" t="s">
        <v>310</v>
      </c>
      <c r="U38" s="939" t="str" cm="1">
        <f t="array" aca="1" ref="U38" ca="1">_xlfn.SWITCH(INDIRECT(_xlfn.CONCAT($AC$3,V38)),"-","-",0,"-",INDIRECT(_xlfn.CONCAT($AC$3,V38)))</f>
        <v>-</v>
      </c>
      <c r="V38" s="938" t="s">
        <v>327</v>
      </c>
      <c r="W38" s="488" t="str">
        <f t="shared" ca="1" si="0"/>
        <v>-</v>
      </c>
      <c r="X38" s="479" t="str">
        <f t="shared" ca="1" si="1"/>
        <v>$A$109</v>
      </c>
      <c r="Z38" s="70"/>
    </row>
    <row r="39" spans="3:26">
      <c r="C39" s="259" t="str" cm="1">
        <f t="array" aca="1" ref="C39" ca="1">INDIRECT(_xlfn.CONCAT($AC$3,D39))</f>
        <v>Ref 1 Energie 5</v>
      </c>
      <c r="D39" s="66" t="s">
        <v>300</v>
      </c>
      <c r="E39" s="47" t="str" cm="1">
        <f t="array" aca="1" ref="E39" ca="1">_xlfn.SWITCH(INDIRECT(_xlfn.CONCAT($AC$3,F39)),"-","-",0,"-",INDIRECT(_xlfn.CONCAT($AC$3,F39)))</f>
        <v>-</v>
      </c>
      <c r="F39" s="66" t="s">
        <v>303</v>
      </c>
      <c r="G39" s="731" t="str" cm="1">
        <f t="array" aca="1" ref="G39" ca="1">_xlfn.SWITCH(INDIRECT(_xlfn.CONCAT($AC$2,H39)),"-","-",0,"-",INDIRECT(_xlfn.CONCAT($AC$2,H39)))</f>
        <v>-</v>
      </c>
      <c r="H39" s="66" t="s">
        <v>319</v>
      </c>
      <c r="I39" s="733" t="str" cm="1">
        <f t="array" aca="1" ref="I39" ca="1">_xlfn.SWITCH(INDIRECT(_xlfn.CONCAT($AC$2,J39)),"-","-",0,"-",INDIRECT(_xlfn.CONCAT($AC$2,J39)))</f>
        <v>-</v>
      </c>
      <c r="J39" s="66" t="s">
        <v>311</v>
      </c>
      <c r="K39" s="731" t="str" cm="1">
        <f t="array" aca="1" ref="K39" ca="1">_xlfn.SWITCH(INDIRECT(_xlfn.CONCAT($AC$2,L39)),"-","-",0,"-",INDIRECT(_xlfn.CONCAT($AC$2,L39)))</f>
        <v>Nee</v>
      </c>
      <c r="L39" s="66" t="s">
        <v>780</v>
      </c>
      <c r="M39" s="492" t="str" cm="1">
        <f t="array" aca="1" ref="M39" ca="1">_xlfn.SWITCH(INDIRECT(_xlfn.CONCAT($AC$3,N39)),"-","-",0,"-",INDIRECT(_xlfn.CONCAT($AC$3,N39)))</f>
        <v>-</v>
      </c>
      <c r="N39" s="505" t="s">
        <v>319</v>
      </c>
      <c r="O39" s="482" t="str" cm="1">
        <f t="array" aca="1" ref="O39" ca="1">_xlfn.SWITCH(INDIRECT(_xlfn.CONCAT($AC$3,P39)),"-","-",0,"-",INDIRECT(_xlfn.CONCAT($AC$3,P39)))</f>
        <v>-</v>
      </c>
      <c r="P39" s="504" t="s">
        <v>337</v>
      </c>
      <c r="Q39" s="902" t="s">
        <v>6</v>
      </c>
      <c r="R39" s="814" t="s">
        <v>6</v>
      </c>
      <c r="S39" s="489" t="str" cm="1">
        <f t="array" aca="1" ref="S39" ca="1">_xlfn.SWITCH(INDIRECT(_xlfn.CONCAT($AC$3,T39)),"-","-",0,"-",INDIRECT(_xlfn.CONCAT($AC$3,T39)))</f>
        <v>-</v>
      </c>
      <c r="T39" s="941" t="s">
        <v>311</v>
      </c>
      <c r="U39" s="942" t="str" cm="1">
        <f t="array" aca="1" ref="U39" ca="1">_xlfn.SWITCH(INDIRECT(_xlfn.CONCAT($AC$3,V39)),"-","-",0,"-",INDIRECT(_xlfn.CONCAT($AC$3,V39)))</f>
        <v>-</v>
      </c>
      <c r="V39" s="941" t="s">
        <v>328</v>
      </c>
      <c r="W39" s="489" t="str">
        <f t="shared" ca="1" si="0"/>
        <v>-</v>
      </c>
      <c r="X39" s="485" t="str">
        <f t="shared" ca="1" si="1"/>
        <v>$A$110</v>
      </c>
      <c r="Z39" s="70"/>
    </row>
    <row r="40" spans="3:26" s="137" customFormat="1">
      <c r="M40" s="291"/>
      <c r="N40" s="291"/>
      <c r="O40" s="291"/>
      <c r="P40" s="291"/>
      <c r="W40" s="291"/>
    </row>
    <row r="41" spans="3:26" ht="21">
      <c r="C41" s="167" t="s">
        <v>338</v>
      </c>
      <c r="D41" s="508"/>
      <c r="E41" s="509"/>
      <c r="F41" s="510"/>
      <c r="G41" s="314"/>
      <c r="H41" s="313"/>
      <c r="I41" s="314"/>
      <c r="J41" s="313"/>
      <c r="K41" s="314"/>
      <c r="L41" s="313"/>
      <c r="M41" s="348"/>
      <c r="N41" s="252"/>
      <c r="O41" s="348"/>
      <c r="P41" s="252"/>
      <c r="Q41" s="348"/>
      <c r="R41" s="348"/>
      <c r="S41" s="499">
        <f ca="1">SUM(S25:S39)</f>
        <v>0</v>
      </c>
      <c r="T41" s="460"/>
      <c r="U41" s="499">
        <f ca="1">SUM(U25:U39)</f>
        <v>0</v>
      </c>
      <c r="V41" s="460"/>
      <c r="W41" s="499">
        <f ca="1">SUM(W25:W39)</f>
        <v>0</v>
      </c>
      <c r="X41" s="352"/>
    </row>
    <row r="42" spans="3:26" s="137" customFormat="1">
      <c r="C42" s="284"/>
      <c r="D42" s="284"/>
      <c r="E42" s="284"/>
      <c r="F42" s="284"/>
      <c r="S42" s="293"/>
      <c r="T42" s="293"/>
      <c r="U42" s="293"/>
      <c r="V42" s="293"/>
      <c r="X42" s="417"/>
    </row>
    <row r="43" spans="3:26" ht="24.75" customHeight="1">
      <c r="C43" s="423" t="s">
        <v>255</v>
      </c>
      <c r="D43" s="500"/>
      <c r="E43" s="213"/>
      <c r="F43" s="501"/>
      <c r="G43" s="424"/>
      <c r="H43" s="425"/>
      <c r="I43" s="213"/>
      <c r="J43" s="466"/>
      <c r="K43" s="424"/>
      <c r="L43" s="425"/>
      <c r="M43" s="424"/>
      <c r="N43" s="425"/>
      <c r="O43" s="424"/>
      <c r="P43" s="425"/>
      <c r="Q43" s="424"/>
      <c r="R43" s="424"/>
      <c r="S43" s="424"/>
      <c r="T43" s="425"/>
      <c r="U43" s="424"/>
      <c r="V43" s="425"/>
      <c r="W43" s="424"/>
      <c r="X43" s="427"/>
    </row>
    <row r="44" spans="3:26" s="133" customFormat="1" ht="22.5" customHeight="1">
      <c r="C44" s="1023" t="s">
        <v>1126</v>
      </c>
      <c r="D44" s="1118"/>
      <c r="E44" s="1118"/>
      <c r="F44" s="1118"/>
      <c r="G44" s="1118"/>
      <c r="H44" s="1118"/>
      <c r="I44" s="1118"/>
      <c r="J44" s="1118"/>
      <c r="K44" s="1118"/>
      <c r="L44" s="1118"/>
      <c r="M44" s="1118"/>
      <c r="N44" s="1118"/>
      <c r="O44" s="1118"/>
      <c r="P44" s="1118"/>
      <c r="Q44" s="1118"/>
      <c r="R44" s="1118"/>
      <c r="S44" s="1118"/>
      <c r="T44" s="1118"/>
      <c r="U44" s="1118"/>
      <c r="V44" s="1118"/>
      <c r="W44" s="1118"/>
      <c r="X44" s="1119"/>
    </row>
    <row r="45" spans="3:26" s="133" customFormat="1" ht="22.5" customHeight="1">
      <c r="C45" s="691" t="s">
        <v>1146</v>
      </c>
      <c r="D45" s="693"/>
      <c r="E45" s="693"/>
      <c r="F45" s="693"/>
      <c r="G45" s="693"/>
      <c r="H45" s="693"/>
      <c r="I45" s="693"/>
      <c r="J45" s="693"/>
      <c r="K45" s="693"/>
      <c r="L45" s="693"/>
      <c r="M45" s="693"/>
      <c r="N45" s="693"/>
      <c r="O45" s="693"/>
      <c r="P45" s="693"/>
      <c r="Q45" s="693"/>
      <c r="R45" s="693"/>
      <c r="S45" s="693"/>
      <c r="T45" s="693"/>
      <c r="U45" s="693"/>
      <c r="V45" s="693"/>
      <c r="W45" s="693"/>
      <c r="X45" s="694"/>
    </row>
    <row r="46" spans="3:26" s="133" customFormat="1" ht="22.5" customHeight="1">
      <c r="C46" s="691" t="s">
        <v>1145</v>
      </c>
      <c r="D46" s="693"/>
      <c r="E46" s="693"/>
      <c r="F46" s="693"/>
      <c r="G46" s="693"/>
      <c r="H46" s="693"/>
      <c r="I46" s="693"/>
      <c r="J46" s="693"/>
      <c r="K46" s="693"/>
      <c r="L46" s="693"/>
      <c r="M46" s="693"/>
      <c r="N46" s="693"/>
      <c r="O46" s="693"/>
      <c r="P46" s="693"/>
      <c r="Q46" s="693"/>
      <c r="R46" s="693"/>
      <c r="S46" s="693"/>
      <c r="T46" s="693"/>
      <c r="U46" s="693"/>
      <c r="V46" s="693"/>
      <c r="W46" s="693"/>
      <c r="X46" s="694"/>
    </row>
    <row r="47" spans="3:26" s="133" customFormat="1" ht="22.5" hidden="1" customHeight="1">
      <c r="C47" s="692"/>
      <c r="D47" s="693"/>
      <c r="E47" s="693"/>
      <c r="F47" s="693"/>
      <c r="G47" s="693"/>
      <c r="H47" s="693"/>
      <c r="I47" s="693"/>
      <c r="J47" s="693"/>
      <c r="K47" s="693"/>
      <c r="L47" s="693"/>
      <c r="M47" s="693"/>
      <c r="N47" s="693"/>
      <c r="O47" s="693"/>
      <c r="P47" s="693"/>
      <c r="Q47" s="693"/>
      <c r="R47" s="693"/>
      <c r="S47" s="693"/>
      <c r="T47" s="693"/>
      <c r="U47" s="693"/>
      <c r="V47" s="693"/>
      <c r="W47" s="693"/>
      <c r="X47" s="694"/>
    </row>
    <row r="48" spans="3:26" s="133" customFormat="1" ht="22.5" hidden="1" customHeight="1">
      <c r="C48" s="692"/>
      <c r="D48" s="693"/>
      <c r="E48" s="693"/>
      <c r="F48" s="693"/>
      <c r="G48" s="693"/>
      <c r="H48" s="693"/>
      <c r="I48" s="693"/>
      <c r="J48" s="693"/>
      <c r="K48" s="693"/>
      <c r="L48" s="693"/>
      <c r="M48" s="693"/>
      <c r="N48" s="693"/>
      <c r="O48" s="693"/>
      <c r="P48" s="693"/>
      <c r="Q48" s="693"/>
      <c r="R48" s="693"/>
      <c r="S48" s="693"/>
      <c r="T48" s="693"/>
      <c r="U48" s="693"/>
      <c r="V48" s="693"/>
      <c r="W48" s="693"/>
      <c r="X48" s="694"/>
    </row>
    <row r="49" spans="1:31" s="133" customFormat="1" ht="22.5" hidden="1" customHeight="1">
      <c r="C49" s="719"/>
      <c r="D49" s="720"/>
      <c r="E49" s="720"/>
      <c r="F49" s="720"/>
      <c r="G49" s="720"/>
      <c r="H49" s="720"/>
      <c r="I49" s="720"/>
      <c r="J49" s="720"/>
      <c r="K49" s="720"/>
      <c r="L49" s="720"/>
      <c r="M49" s="720"/>
      <c r="N49" s="720"/>
      <c r="O49" s="720"/>
      <c r="P49" s="720"/>
      <c r="Q49" s="720"/>
      <c r="R49" s="720"/>
      <c r="S49" s="720"/>
      <c r="T49" s="720"/>
      <c r="U49" s="720"/>
      <c r="V49" s="720"/>
      <c r="W49" s="720"/>
      <c r="X49" s="721"/>
    </row>
    <row r="50" spans="1:31" s="13" customFormat="1" ht="51">
      <c r="B50" s="138"/>
      <c r="C50" s="467" t="s">
        <v>238</v>
      </c>
      <c r="D50" s="432"/>
      <c r="E50" s="440" t="s">
        <v>237</v>
      </c>
      <c r="F50" s="432"/>
      <c r="G50" s="431" t="s">
        <v>630</v>
      </c>
      <c r="H50" s="432"/>
      <c r="I50" s="440" t="s">
        <v>352</v>
      </c>
      <c r="J50" s="432"/>
      <c r="K50" s="431" t="s">
        <v>462</v>
      </c>
      <c r="L50" s="432"/>
      <c r="M50" s="440" t="s">
        <v>569</v>
      </c>
      <c r="N50" s="432"/>
      <c r="O50" s="431" t="s">
        <v>570</v>
      </c>
      <c r="P50" s="432"/>
      <c r="Q50" s="440" t="s">
        <v>629</v>
      </c>
      <c r="R50" s="431" t="s">
        <v>274</v>
      </c>
      <c r="S50" s="440" t="s">
        <v>568</v>
      </c>
      <c r="T50" s="432"/>
      <c r="U50" s="431" t="s">
        <v>567</v>
      </c>
      <c r="V50" s="432"/>
      <c r="W50" s="493" t="s">
        <v>628</v>
      </c>
      <c r="X50" s="469" t="s">
        <v>241</v>
      </c>
      <c r="Y50" s="138"/>
      <c r="Z50" s="14"/>
      <c r="AE50" s="138"/>
    </row>
    <row r="51" spans="1:31">
      <c r="C51" s="258" t="str" cm="1">
        <f t="array" aca="1" ref="C51" ca="1">INDIRECT(_xlfn.CONCAT($AC$3,D51))</f>
        <v>Ref 1 Emissie 1</v>
      </c>
      <c r="D51" s="4" t="s">
        <v>347</v>
      </c>
      <c r="E51" s="265" t="str" cm="1">
        <f t="array" aca="1" ref="E51" ca="1">_xlfn.SWITCH(INDIRECT(_xlfn.CONCAT($AC$3,F51)),"-","-",0,"-",INDIRECT(_xlfn.CONCAT($AC$3,F51)))</f>
        <v>-</v>
      </c>
      <c r="F51" s="4" t="s">
        <v>192</v>
      </c>
      <c r="G51" s="265" t="str" cm="1">
        <f t="array" aca="1" ref="G51" ca="1">_xlfn.SWITCH(INDIRECT(_xlfn.CONCAT($AC$2,H51)),"-","-",0,"-",INDIRECT(_xlfn.CONCAT($AC$2,H51)))</f>
        <v>-</v>
      </c>
      <c r="H51" s="4" t="s">
        <v>786</v>
      </c>
      <c r="I51" s="486"/>
      <c r="K51" s="265" t="str" cm="1">
        <f t="array" aca="1" ref="K51" ca="1">_xlfn.SWITCH(INDIRECT(_xlfn.CONCAT($AC$2,L51)),"-","-",0,"-",INDIRECT(_xlfn.CONCAT($AC$2,L51)))</f>
        <v>Verbranding</v>
      </c>
      <c r="L51" s="4" t="s">
        <v>796</v>
      </c>
      <c r="M51" s="935" t="str" cm="1">
        <f t="array" aca="1" ref="M51" ca="1">_xlfn.SWITCH(INDIRECT(_xlfn.CONCAT($AC$3,N51)),"-","-",0,"-",INDIRECT(_xlfn.CONCAT($AC$3,N51)))</f>
        <v>-</v>
      </c>
      <c r="N51" s="98" t="s">
        <v>386</v>
      </c>
      <c r="O51" s="935" t="str" cm="1">
        <f t="array" aca="1" ref="O51" ca="1">_xlfn.SWITCH(INDIRECT(_xlfn.CONCAT($AC$3,P51)),"-","-",0,"-",INDIRECT(_xlfn.CONCAT($AC$3,P51)))</f>
        <v>-</v>
      </c>
      <c r="P51" s="85" t="s">
        <v>358</v>
      </c>
      <c r="Q51" s="901" t="s">
        <v>6</v>
      </c>
      <c r="R51" s="811" t="s">
        <v>6</v>
      </c>
      <c r="S51" s="612" t="str" cm="1">
        <f t="array" aca="1" ref="S51" ca="1">_xlfn.SWITCH(INDIRECT(_xlfn.CONCAT($AC$3,T51)),"-","-",0,"-",INDIRECT(_xlfn.CONCAT($AC$3,T51)))</f>
        <v>-</v>
      </c>
      <c r="T51" s="938" t="s">
        <v>366</v>
      </c>
      <c r="U51" s="612" t="str" cm="1">
        <f t="array" aca="1" ref="U51" ca="1">_xlfn.SWITCH(INDIRECT(_xlfn.CONCAT($AC$3,V51)),"-","-",0,"-",INDIRECT(_xlfn.CONCAT($AC$3,V51)))</f>
        <v>-</v>
      </c>
      <c r="V51" s="938" t="s">
        <v>376</v>
      </c>
      <c r="W51" s="495" t="str">
        <f t="shared" ref="W51:W61" ca="1" si="2">IFERROR(IF(R51="ton CO2eq/MWh",U51*Q51,S51*Q51),"-")</f>
        <v>-</v>
      </c>
      <c r="X51" s="479" t="str">
        <f t="shared" ref="X51:X61" ca="1" si="3">HYPERLINK(_xlfn.CONCAT("#'",$AB$1,"'!",A114),A114)</f>
        <v>$A$114</v>
      </c>
      <c r="Z51" s="70"/>
    </row>
    <row r="52" spans="1:31">
      <c r="C52" s="258" t="str" cm="1">
        <f t="array" aca="1" ref="C52" ca="1">INDIRECT(_xlfn.CONCAT($AC$3,D52))</f>
        <v>Ref 1 Emissie 2</v>
      </c>
      <c r="D52" s="4" t="s">
        <v>348</v>
      </c>
      <c r="E52" s="266" t="str" cm="1">
        <f t="array" aca="1" ref="E52" ca="1">_xlfn.SWITCH(INDIRECT(_xlfn.CONCAT($AC$3,F52)),"-","-",0,"-",INDIRECT(_xlfn.CONCAT($AC$3,F52)))</f>
        <v>-</v>
      </c>
      <c r="F52" s="4" t="s">
        <v>193</v>
      </c>
      <c r="G52" s="729" t="str" cm="1">
        <f t="array" aca="1" ref="G52" ca="1">_xlfn.SWITCH(INDIRECT(_xlfn.CONCAT($AC$2,H52)),"-","-",0,"-",INDIRECT(_xlfn.CONCAT($AC$2,H52)))</f>
        <v>-</v>
      </c>
      <c r="H52" s="4" t="s">
        <v>787</v>
      </c>
      <c r="I52" s="486"/>
      <c r="K52" s="729" t="str" cm="1">
        <f t="array" aca="1" ref="K52" ca="1">_xlfn.SWITCH(INDIRECT(_xlfn.CONCAT($AC$2,L52)),"-","-",0,"-",INDIRECT(_xlfn.CONCAT($AC$2,L52)))</f>
        <v>Verbranding</v>
      </c>
      <c r="L52" s="4" t="s">
        <v>797</v>
      </c>
      <c r="M52" s="491" t="str" cm="1">
        <f t="array" aca="1" ref="M52" ca="1">_xlfn.SWITCH(INDIRECT(_xlfn.CONCAT($AC$3,N52)),"-","-",0,"-",INDIRECT(_xlfn.CONCAT($AC$3,N52)))</f>
        <v>-</v>
      </c>
      <c r="N52" s="98" t="s">
        <v>387</v>
      </c>
      <c r="O52" s="97" t="str" cm="1">
        <f t="array" aca="1" ref="O52" ca="1">_xlfn.SWITCH(INDIRECT(_xlfn.CONCAT($AC$3,P52)),"-","-",0,"-",INDIRECT(_xlfn.CONCAT($AC$3,P52)))</f>
        <v>-</v>
      </c>
      <c r="P52" s="85" t="s">
        <v>359</v>
      </c>
      <c r="Q52" s="901" t="s">
        <v>6</v>
      </c>
      <c r="R52" s="811" t="s">
        <v>6</v>
      </c>
      <c r="S52" s="488" t="str" cm="1">
        <f t="array" aca="1" ref="S52" ca="1">_xlfn.SWITCH(INDIRECT(_xlfn.CONCAT($AC$3,T52)),"-","-",0,"-",INDIRECT(_xlfn.CONCAT($AC$3,T52)))</f>
        <v>-</v>
      </c>
      <c r="T52" s="938" t="s">
        <v>367</v>
      </c>
      <c r="U52" s="939" t="str" cm="1">
        <f t="array" aca="1" ref="U52" ca="1">_xlfn.SWITCH(INDIRECT(_xlfn.CONCAT($AC$3,V52)),"-","-",0,"-",INDIRECT(_xlfn.CONCAT($AC$3,V52)))</f>
        <v>-</v>
      </c>
      <c r="V52" s="938" t="s">
        <v>377</v>
      </c>
      <c r="W52" s="495" t="str">
        <f t="shared" ca="1" si="2"/>
        <v>-</v>
      </c>
      <c r="X52" s="479" t="str">
        <f t="shared" ca="1" si="3"/>
        <v>$A$115</v>
      </c>
      <c r="Z52" s="70"/>
    </row>
    <row r="53" spans="1:31">
      <c r="C53" s="258" t="str" cm="1">
        <f t="array" aca="1" ref="C53" ca="1">INDIRECT(_xlfn.CONCAT($AC$3,D53))</f>
        <v>Ref 1 Emissie 3</v>
      </c>
      <c r="D53" s="4" t="s">
        <v>349</v>
      </c>
      <c r="E53" s="266" t="str" cm="1">
        <f t="array" aca="1" ref="E53" ca="1">_xlfn.SWITCH(INDIRECT(_xlfn.CONCAT($AC$3,F53)),"-","-",0,"-",INDIRECT(_xlfn.CONCAT($AC$3,F53)))</f>
        <v>-</v>
      </c>
      <c r="F53" s="4" t="s">
        <v>194</v>
      </c>
      <c r="G53" s="729" t="str" cm="1">
        <f t="array" aca="1" ref="G53" ca="1">_xlfn.SWITCH(INDIRECT(_xlfn.CONCAT($AC$2,H53)),"-","-",0,"-",INDIRECT(_xlfn.CONCAT($AC$2,H53)))</f>
        <v>-</v>
      </c>
      <c r="H53" s="4" t="s">
        <v>788</v>
      </c>
      <c r="I53" s="486"/>
      <c r="K53" s="729" t="str" cm="1">
        <f t="array" aca="1" ref="K53" ca="1">_xlfn.SWITCH(INDIRECT(_xlfn.CONCAT($AC$2,L53)),"-","-",0,"-",INDIRECT(_xlfn.CONCAT($AC$2,L53)))</f>
        <v>Verbranding</v>
      </c>
      <c r="L53" s="4" t="s">
        <v>798</v>
      </c>
      <c r="M53" s="491" t="str" cm="1">
        <f t="array" aca="1" ref="M53" ca="1">_xlfn.SWITCH(INDIRECT(_xlfn.CONCAT($AC$3,N53)),"-","-",0,"-",INDIRECT(_xlfn.CONCAT($AC$3,N53)))</f>
        <v>-</v>
      </c>
      <c r="N53" s="98" t="s">
        <v>388</v>
      </c>
      <c r="O53" s="97" t="str" cm="1">
        <f t="array" aca="1" ref="O53" ca="1">_xlfn.SWITCH(INDIRECT(_xlfn.CONCAT($AC$3,P53)),"-","-",0,"-",INDIRECT(_xlfn.CONCAT($AC$3,P53)))</f>
        <v>-</v>
      </c>
      <c r="P53" s="85" t="s">
        <v>360</v>
      </c>
      <c r="Q53" s="901" t="s">
        <v>6</v>
      </c>
      <c r="R53" s="811" t="s">
        <v>6</v>
      </c>
      <c r="S53" s="488" t="str" cm="1">
        <f t="array" aca="1" ref="S53" ca="1">_xlfn.SWITCH(INDIRECT(_xlfn.CONCAT($AC$3,T53)),"-","-",0,"-",INDIRECT(_xlfn.CONCAT($AC$3,T53)))</f>
        <v>-</v>
      </c>
      <c r="T53" s="938" t="s">
        <v>368</v>
      </c>
      <c r="U53" s="939" t="str" cm="1">
        <f t="array" aca="1" ref="U53" ca="1">_xlfn.SWITCH(INDIRECT(_xlfn.CONCAT($AC$3,V53)),"-","-",0,"-",INDIRECT(_xlfn.CONCAT($AC$3,V53)))</f>
        <v>-</v>
      </c>
      <c r="V53" s="938" t="s">
        <v>378</v>
      </c>
      <c r="W53" s="495" t="str">
        <f t="shared" ca="1" si="2"/>
        <v>-</v>
      </c>
      <c r="X53" s="479" t="str">
        <f t="shared" ca="1" si="3"/>
        <v>$A$116</v>
      </c>
      <c r="Z53" s="70"/>
    </row>
    <row r="54" spans="1:31">
      <c r="C54" s="258" t="str" cm="1">
        <f t="array" aca="1" ref="C54" ca="1">INDIRECT(_xlfn.CONCAT($AC$3,D54))</f>
        <v>Ref 1 Emissie 4</v>
      </c>
      <c r="D54" s="4" t="s">
        <v>350</v>
      </c>
      <c r="E54" s="266" t="str" cm="1">
        <f t="array" aca="1" ref="E54" ca="1">_xlfn.SWITCH(INDIRECT(_xlfn.CONCAT($AC$3,F54)),"-","-",0,"-",INDIRECT(_xlfn.CONCAT($AC$3,F54)))</f>
        <v>-</v>
      </c>
      <c r="F54" s="4" t="s">
        <v>195</v>
      </c>
      <c r="G54" s="729" t="str" cm="1">
        <f t="array" aca="1" ref="G54" ca="1">_xlfn.SWITCH(INDIRECT(_xlfn.CONCAT($AC$2,H54)),"-","-",0,"-",INDIRECT(_xlfn.CONCAT($AC$2,H54)))</f>
        <v>-</v>
      </c>
      <c r="H54" s="4" t="s">
        <v>789</v>
      </c>
      <c r="I54" s="486"/>
      <c r="K54" s="729" t="str" cm="1">
        <f t="array" aca="1" ref="K54" ca="1">_xlfn.SWITCH(INDIRECT(_xlfn.CONCAT($AC$2,L54)),"-","-",0,"-",INDIRECT(_xlfn.CONCAT($AC$2,L54)))</f>
        <v>Verbranding</v>
      </c>
      <c r="L54" s="4" t="s">
        <v>799</v>
      </c>
      <c r="M54" s="491" t="str" cm="1">
        <f t="array" aca="1" ref="M54" ca="1">_xlfn.SWITCH(INDIRECT(_xlfn.CONCAT($AC$3,N54)),"-","-",0,"-",INDIRECT(_xlfn.CONCAT($AC$3,N54)))</f>
        <v>-</v>
      </c>
      <c r="N54" s="98" t="s">
        <v>389</v>
      </c>
      <c r="O54" s="97" t="str" cm="1">
        <f t="array" aca="1" ref="O54" ca="1">_xlfn.SWITCH(INDIRECT(_xlfn.CONCAT($AC$3,P54)),"-","-",0,"-",INDIRECT(_xlfn.CONCAT($AC$3,P54)))</f>
        <v>-</v>
      </c>
      <c r="P54" s="85" t="s">
        <v>361</v>
      </c>
      <c r="Q54" s="901" t="s">
        <v>6</v>
      </c>
      <c r="R54" s="811" t="s">
        <v>6</v>
      </c>
      <c r="S54" s="488" t="str" cm="1">
        <f t="array" aca="1" ref="S54" ca="1">_xlfn.SWITCH(INDIRECT(_xlfn.CONCAT($AC$3,T54)),"-","-",0,"-",INDIRECT(_xlfn.CONCAT($AC$3,T54)))</f>
        <v>-</v>
      </c>
      <c r="T54" s="938" t="s">
        <v>369</v>
      </c>
      <c r="U54" s="939" t="str" cm="1">
        <f t="array" aca="1" ref="U54" ca="1">_xlfn.SWITCH(INDIRECT(_xlfn.CONCAT($AC$3,V54)),"-","-",0,"-",INDIRECT(_xlfn.CONCAT($AC$3,V54)))</f>
        <v>-</v>
      </c>
      <c r="V54" s="938" t="s">
        <v>379</v>
      </c>
      <c r="W54" s="495" t="str">
        <f t="shared" ca="1" si="2"/>
        <v>-</v>
      </c>
      <c r="X54" s="479" t="str">
        <f t="shared" ca="1" si="3"/>
        <v>$A$117</v>
      </c>
      <c r="Z54" s="70"/>
    </row>
    <row r="55" spans="1:31">
      <c r="C55" s="259" t="str" cm="1">
        <f t="array" aca="1" ref="C55" ca="1">INDIRECT(_xlfn.CONCAT($AC$3,D55))</f>
        <v>Ref 1 Emissie 5</v>
      </c>
      <c r="D55" s="66" t="s">
        <v>351</v>
      </c>
      <c r="E55" s="47" t="str" cm="1">
        <f t="array" aca="1" ref="E55" ca="1">_xlfn.SWITCH(INDIRECT(_xlfn.CONCAT($AC$3,F55)),"-","-",0,"-",INDIRECT(_xlfn.CONCAT($AC$3,F55)))</f>
        <v>-</v>
      </c>
      <c r="F55" s="66" t="s">
        <v>298</v>
      </c>
      <c r="G55" s="731" t="str" cm="1">
        <f t="array" aca="1" ref="G55" ca="1">_xlfn.SWITCH(INDIRECT(_xlfn.CONCAT($AC$2,H55)),"-","-",0,"-",INDIRECT(_xlfn.CONCAT($AC$2,H55)))</f>
        <v>-</v>
      </c>
      <c r="H55" s="66" t="s">
        <v>790</v>
      </c>
      <c r="I55" s="487"/>
      <c r="J55" s="66"/>
      <c r="K55" s="731" t="str" cm="1">
        <f t="array" aca="1" ref="K55" ca="1">_xlfn.SWITCH(INDIRECT(_xlfn.CONCAT($AC$2,L55)),"-","-",0,"-",INDIRECT(_xlfn.CONCAT($AC$2,L55)))</f>
        <v>Verbranding</v>
      </c>
      <c r="L55" s="66" t="s">
        <v>800</v>
      </c>
      <c r="M55" s="492" t="str" cm="1">
        <f t="array" aca="1" ref="M55" ca="1">_xlfn.SWITCH(INDIRECT(_xlfn.CONCAT($AC$3,N55)),"-","-",0,"-",INDIRECT(_xlfn.CONCAT($AC$3,N55)))</f>
        <v>-</v>
      </c>
      <c r="N55" s="505" t="s">
        <v>390</v>
      </c>
      <c r="O55" s="482" t="str" cm="1">
        <f t="array" aca="1" ref="O55" ca="1">_xlfn.SWITCH(INDIRECT(_xlfn.CONCAT($AC$3,P55)),"-","-",0,"-",INDIRECT(_xlfn.CONCAT($AC$3,P55)))</f>
        <v>-</v>
      </c>
      <c r="P55" s="504" t="s">
        <v>362</v>
      </c>
      <c r="Q55" s="902" t="s">
        <v>6</v>
      </c>
      <c r="R55" s="811" t="s">
        <v>6</v>
      </c>
      <c r="S55" s="489" t="str" cm="1">
        <f t="array" aca="1" ref="S55" ca="1">_xlfn.SWITCH(INDIRECT(_xlfn.CONCAT($AC$3,T55)),"-","-",0,"-",INDIRECT(_xlfn.CONCAT($AC$3,T55)))</f>
        <v>-</v>
      </c>
      <c r="T55" s="941" t="s">
        <v>370</v>
      </c>
      <c r="U55" s="942" t="str" cm="1">
        <f t="array" aca="1" ref="U55" ca="1">_xlfn.SWITCH(INDIRECT(_xlfn.CONCAT($AC$3,V55)),"-","-",0,"-",INDIRECT(_xlfn.CONCAT($AC$3,V55)))</f>
        <v>-</v>
      </c>
      <c r="V55" s="941" t="s">
        <v>380</v>
      </c>
      <c r="W55" s="496" t="str">
        <f t="shared" ca="1" si="2"/>
        <v>-</v>
      </c>
      <c r="X55" s="485" t="str">
        <f t="shared" ca="1" si="3"/>
        <v>$A$118</v>
      </c>
      <c r="Z55" s="70"/>
    </row>
    <row r="56" spans="1:31">
      <c r="C56" s="258" t="str" cm="1">
        <f t="array" aca="1" ref="C56" ca="1">INDIRECT(_xlfn.CONCAT($AC$3,D56))</f>
        <v>Ref 1 Afvalstof 1</v>
      </c>
      <c r="D56" s="4" t="s">
        <v>978</v>
      </c>
      <c r="E56" s="266" t="str" cm="1">
        <f t="array" aca="1" ref="E56" ca="1">_xlfn.SWITCH(INDIRECT(_xlfn.CONCAT($AC$3,F56)),"-","-",0,"-",INDIRECT(_xlfn.CONCAT($AC$3,F56)))</f>
        <v>-</v>
      </c>
      <c r="F56" s="4" t="s">
        <v>450</v>
      </c>
      <c r="G56" s="729" t="str" cm="1">
        <f t="array" aca="1" ref="G56" ca="1">_xlfn.SWITCH(INDIRECT(_xlfn.CONCAT($AC$2,H56)),"-","-",0,"-",INDIRECT(_xlfn.CONCAT($AC$2,H56)))</f>
        <v>-</v>
      </c>
      <c r="H56" s="4" t="s">
        <v>1020</v>
      </c>
      <c r="I56" s="486"/>
      <c r="K56" s="729" t="str" cm="1">
        <f t="array" aca="1" ref="K56" ca="1">_xlfn.SWITCH(INDIRECT(_xlfn.CONCAT($AC$2,L56)),"-","-",0,"-",INDIRECT(_xlfn.CONCAT($AC$2,L56)))</f>
        <v>Verbranding</v>
      </c>
      <c r="L56" s="4" t="s">
        <v>1021</v>
      </c>
      <c r="M56" s="491" t="str" cm="1">
        <f t="array" aca="1" ref="M56" ca="1">_xlfn.SWITCH(INDIRECT(_xlfn.CONCAT($AC$3,N56)),"-","-",0,"-",INDIRECT(_xlfn.CONCAT($AC$3,N56)))</f>
        <v>-</v>
      </c>
      <c r="N56" s="98" t="s">
        <v>983</v>
      </c>
      <c r="O56" s="97" t="str" cm="1">
        <f t="array" aca="1" ref="O56" ca="1">_xlfn.SWITCH(INDIRECT(_xlfn.CONCAT($AC$3,P56)),"-","-",0,"-",INDIRECT(_xlfn.CONCAT($AC$3,P56)))</f>
        <v>-</v>
      </c>
      <c r="P56" s="85" t="s">
        <v>984</v>
      </c>
      <c r="Q56" s="901" t="s">
        <v>6</v>
      </c>
      <c r="R56" s="810" t="s">
        <v>6</v>
      </c>
      <c r="S56" s="488" t="str" cm="1">
        <f t="array" aca="1" ref="S56" ca="1">_xlfn.SWITCH(INDIRECT(_xlfn.CONCAT($AC$3,T56)),"-","-",0,"-",INDIRECT(_xlfn.CONCAT($AC$3,T56)))</f>
        <v>-</v>
      </c>
      <c r="T56" s="938" t="s">
        <v>981</v>
      </c>
      <c r="U56" s="939" t="str" cm="1">
        <f t="array" aca="1" ref="U56" ca="1">_xlfn.SWITCH(INDIRECT(_xlfn.CONCAT($AC$3,V56)),"-","-",0,"-",INDIRECT(_xlfn.CONCAT($AC$3,V56)))</f>
        <v>-</v>
      </c>
      <c r="V56" s="938" t="s">
        <v>982</v>
      </c>
      <c r="W56" s="495" t="str">
        <f t="shared" ca="1" si="2"/>
        <v>-</v>
      </c>
      <c r="X56" s="479" t="str">
        <f t="shared" ca="1" si="3"/>
        <v>$A$119</v>
      </c>
      <c r="Z56" s="70"/>
    </row>
    <row r="57" spans="1:31">
      <c r="C57" s="258" t="str" cm="1">
        <f t="array" aca="1" ref="C57" ca="1">INDIRECT(_xlfn.CONCAT($AC$3,D57))</f>
        <v>Ref 1 Afvalstof 2</v>
      </c>
      <c r="D57" s="4" t="s">
        <v>985</v>
      </c>
      <c r="E57" s="266" t="str" cm="1">
        <f t="array" aca="1" ref="E57" ca="1">_xlfn.SWITCH(INDIRECT(_xlfn.CONCAT($AC$3,F57)),"-","-",0,"-",INDIRECT(_xlfn.CONCAT($AC$3,F57)))</f>
        <v>-</v>
      </c>
      <c r="F57" s="4" t="s">
        <v>451</v>
      </c>
      <c r="G57" s="729" t="str" cm="1">
        <f t="array" aca="1" ref="G57" ca="1">_xlfn.SWITCH(INDIRECT(_xlfn.CONCAT($AC$2,H57)),"-","-",0,"-",INDIRECT(_xlfn.CONCAT($AC$2,H57)))</f>
        <v>-</v>
      </c>
      <c r="H57" s="4" t="s">
        <v>1022</v>
      </c>
      <c r="I57" s="486"/>
      <c r="K57" s="729" t="str" cm="1">
        <f t="array" aca="1" ref="K57" ca="1">_xlfn.SWITCH(INDIRECT(_xlfn.CONCAT($AC$2,L57)),"-","-",0,"-",INDIRECT(_xlfn.CONCAT($AC$2,L57)))</f>
        <v>Verbranding</v>
      </c>
      <c r="L57" s="4" t="s">
        <v>1023</v>
      </c>
      <c r="M57" s="491" t="str" cm="1">
        <f t="array" aca="1" ref="M57" ca="1">_xlfn.SWITCH(INDIRECT(_xlfn.CONCAT($AC$3,N57)),"-","-",0,"-",INDIRECT(_xlfn.CONCAT($AC$3,N57)))</f>
        <v>-</v>
      </c>
      <c r="N57" s="98" t="s">
        <v>990</v>
      </c>
      <c r="O57" s="97" t="str" cm="1">
        <f t="array" aca="1" ref="O57" ca="1">_xlfn.SWITCH(INDIRECT(_xlfn.CONCAT($AC$3,P57)),"-","-",0,"-",INDIRECT(_xlfn.CONCAT($AC$3,P57)))</f>
        <v>-</v>
      </c>
      <c r="P57" s="85" t="s">
        <v>991</v>
      </c>
      <c r="Q57" s="901" t="s">
        <v>6</v>
      </c>
      <c r="R57" s="813" t="s">
        <v>6</v>
      </c>
      <c r="S57" s="488" t="str" cm="1">
        <f t="array" aca="1" ref="S57" ca="1">_xlfn.SWITCH(INDIRECT(_xlfn.CONCAT($AC$3,T57)),"-","-",0,"-",INDIRECT(_xlfn.CONCAT($AC$3,T57)))</f>
        <v>-</v>
      </c>
      <c r="T57" s="938" t="s">
        <v>988</v>
      </c>
      <c r="U57" s="939" t="str" cm="1">
        <f t="array" aca="1" ref="U57" ca="1">_xlfn.SWITCH(INDIRECT(_xlfn.CONCAT($AC$3,V57)),"-","-",0,"-",INDIRECT(_xlfn.CONCAT($AC$3,V57)))</f>
        <v>-</v>
      </c>
      <c r="V57" s="938" t="s">
        <v>989</v>
      </c>
      <c r="W57" s="495" t="str">
        <f t="shared" ca="1" si="2"/>
        <v>-</v>
      </c>
      <c r="X57" s="479" t="str">
        <f t="shared" ca="1" si="3"/>
        <v>$A$120</v>
      </c>
      <c r="Z57" s="70"/>
    </row>
    <row r="58" spans="1:31">
      <c r="C58" s="258" t="str" cm="1">
        <f t="array" aca="1" ref="C58" ca="1">INDIRECT(_xlfn.CONCAT($AC$3,D58))</f>
        <v>Ref 1 Afvalstof 3</v>
      </c>
      <c r="D58" s="4" t="s">
        <v>992</v>
      </c>
      <c r="E58" s="266" t="str" cm="1">
        <f t="array" aca="1" ref="E58" ca="1">_xlfn.SWITCH(INDIRECT(_xlfn.CONCAT($AC$3,F58)),"-","-",0,"-",INDIRECT(_xlfn.CONCAT($AC$3,F58)))</f>
        <v>-</v>
      </c>
      <c r="F58" s="4" t="s">
        <v>452</v>
      </c>
      <c r="G58" s="729" t="str" cm="1">
        <f t="array" aca="1" ref="G58" ca="1">_xlfn.SWITCH(INDIRECT(_xlfn.CONCAT($AC$2,H58)),"-","-",0,"-",INDIRECT(_xlfn.CONCAT($AC$2,H58)))</f>
        <v>-</v>
      </c>
      <c r="H58" s="4" t="s">
        <v>1024</v>
      </c>
      <c r="I58" s="486"/>
      <c r="K58" s="729" t="str" cm="1">
        <f t="array" aca="1" ref="K58" ca="1">_xlfn.SWITCH(INDIRECT(_xlfn.CONCAT($AC$2,L58)),"-","-",0,"-",INDIRECT(_xlfn.CONCAT($AC$2,L58)))</f>
        <v>Verbranding</v>
      </c>
      <c r="L58" s="4" t="s">
        <v>1025</v>
      </c>
      <c r="M58" s="491" t="str" cm="1">
        <f t="array" aca="1" ref="M58" ca="1">_xlfn.SWITCH(INDIRECT(_xlfn.CONCAT($AC$3,N58)),"-","-",0,"-",INDIRECT(_xlfn.CONCAT($AC$3,N58)))</f>
        <v>-</v>
      </c>
      <c r="N58" s="98" t="s">
        <v>997</v>
      </c>
      <c r="O58" s="97" t="str" cm="1">
        <f t="array" aca="1" ref="O58" ca="1">_xlfn.SWITCH(INDIRECT(_xlfn.CONCAT($AC$3,P58)),"-","-",0,"-",INDIRECT(_xlfn.CONCAT($AC$3,P58)))</f>
        <v>-</v>
      </c>
      <c r="P58" s="85" t="s">
        <v>998</v>
      </c>
      <c r="Q58" s="901" t="s">
        <v>6</v>
      </c>
      <c r="R58" s="813" t="s">
        <v>6</v>
      </c>
      <c r="S58" s="488" t="str" cm="1">
        <f t="array" aca="1" ref="S58" ca="1">_xlfn.SWITCH(INDIRECT(_xlfn.CONCAT($AC$3,T58)),"-","-",0,"-",INDIRECT(_xlfn.CONCAT($AC$3,T58)))</f>
        <v>-</v>
      </c>
      <c r="T58" s="938" t="s">
        <v>995</v>
      </c>
      <c r="U58" s="939" t="str" cm="1">
        <f t="array" aca="1" ref="U58" ca="1">_xlfn.SWITCH(INDIRECT(_xlfn.CONCAT($AC$3,V58)),"-","-",0,"-",INDIRECT(_xlfn.CONCAT($AC$3,V58)))</f>
        <v>-</v>
      </c>
      <c r="V58" s="938" t="s">
        <v>996</v>
      </c>
      <c r="W58" s="495" t="str">
        <f t="shared" ca="1" si="2"/>
        <v>-</v>
      </c>
      <c r="X58" s="479" t="str">
        <f t="shared" ca="1" si="3"/>
        <v>$A$121</v>
      </c>
      <c r="Z58" s="70"/>
    </row>
    <row r="59" spans="1:31">
      <c r="C59" s="258" t="str" cm="1">
        <f t="array" aca="1" ref="C59" ca="1">INDIRECT(_xlfn.CONCAT($AC$3,D59))</f>
        <v>Ref 1 Afvalstof 4</v>
      </c>
      <c r="D59" s="4" t="s">
        <v>999</v>
      </c>
      <c r="E59" s="266" t="str" cm="1">
        <f t="array" aca="1" ref="E59" ca="1">_xlfn.SWITCH(INDIRECT(_xlfn.CONCAT($AC$3,F59)),"-","-",0,"-",INDIRECT(_xlfn.CONCAT($AC$3,F59)))</f>
        <v>-</v>
      </c>
      <c r="F59" s="4" t="s">
        <v>453</v>
      </c>
      <c r="G59" s="729" t="str" cm="1">
        <f t="array" aca="1" ref="G59" ca="1">_xlfn.SWITCH(INDIRECT(_xlfn.CONCAT($AC$2,H59)),"-","-",0,"-",INDIRECT(_xlfn.CONCAT($AC$2,H59)))</f>
        <v>-</v>
      </c>
      <c r="H59" s="4" t="s">
        <v>1026</v>
      </c>
      <c r="I59" s="486"/>
      <c r="K59" s="729" t="str" cm="1">
        <f t="array" aca="1" ref="K59" ca="1">_xlfn.SWITCH(INDIRECT(_xlfn.CONCAT($AC$2,L59)),"-","-",0,"-",INDIRECT(_xlfn.CONCAT($AC$2,L59)))</f>
        <v>Verbranding</v>
      </c>
      <c r="L59" s="4" t="s">
        <v>1027</v>
      </c>
      <c r="M59" s="491" t="str" cm="1">
        <f t="array" aca="1" ref="M59" ca="1">_xlfn.SWITCH(INDIRECT(_xlfn.CONCAT($AC$3,N59)),"-","-",0,"-",INDIRECT(_xlfn.CONCAT($AC$3,N59)))</f>
        <v>-</v>
      </c>
      <c r="N59" s="98" t="s">
        <v>1004</v>
      </c>
      <c r="O59" s="97" t="str" cm="1">
        <f t="array" aca="1" ref="O59" ca="1">_xlfn.SWITCH(INDIRECT(_xlfn.CONCAT($AC$3,P59)),"-","-",0,"-",INDIRECT(_xlfn.CONCAT($AC$3,P59)))</f>
        <v>-</v>
      </c>
      <c r="P59" s="85" t="s">
        <v>1005</v>
      </c>
      <c r="Q59" s="901" t="s">
        <v>6</v>
      </c>
      <c r="R59" s="813" t="s">
        <v>6</v>
      </c>
      <c r="S59" s="488" t="str" cm="1">
        <f t="array" aca="1" ref="S59" ca="1">_xlfn.SWITCH(INDIRECT(_xlfn.CONCAT($AC$3,T59)),"-","-",0,"-",INDIRECT(_xlfn.CONCAT($AC$3,T59)))</f>
        <v>-</v>
      </c>
      <c r="T59" s="938" t="s">
        <v>1002</v>
      </c>
      <c r="U59" s="939" t="str" cm="1">
        <f t="array" aca="1" ref="U59" ca="1">_xlfn.SWITCH(INDIRECT(_xlfn.CONCAT($AC$3,V59)),"-","-",0,"-",INDIRECT(_xlfn.CONCAT($AC$3,V59)))</f>
        <v>-</v>
      </c>
      <c r="V59" s="938" t="s">
        <v>1003</v>
      </c>
      <c r="W59" s="495" t="str">
        <f t="shared" ca="1" si="2"/>
        <v>-</v>
      </c>
      <c r="X59" s="479" t="str">
        <f t="shared" ca="1" si="3"/>
        <v>$A$122</v>
      </c>
      <c r="Z59" s="70"/>
    </row>
    <row r="60" spans="1:31">
      <c r="C60" s="259" t="str" cm="1">
        <f t="array" aca="1" ref="C60" ca="1">INDIRECT(_xlfn.CONCAT($AC$3,D60))</f>
        <v>Ref 1 Afvalstof 5</v>
      </c>
      <c r="D60" s="66" t="s">
        <v>1006</v>
      </c>
      <c r="E60" s="47" t="str" cm="1">
        <f t="array" aca="1" ref="E60" ca="1">_xlfn.SWITCH(INDIRECT(_xlfn.CONCAT($AC$3,F60)),"-","-",0,"-",INDIRECT(_xlfn.CONCAT($AC$3,F60)))</f>
        <v>-</v>
      </c>
      <c r="F60" s="66" t="s">
        <v>129</v>
      </c>
      <c r="G60" s="731" t="str" cm="1">
        <f t="array" aca="1" ref="G60" ca="1">_xlfn.SWITCH(INDIRECT(_xlfn.CONCAT($AC$2,H60)),"-","-",0,"-",INDIRECT(_xlfn.CONCAT($AC$2,H60)))</f>
        <v>-</v>
      </c>
      <c r="H60" s="66" t="s">
        <v>1028</v>
      </c>
      <c r="I60" s="487"/>
      <c r="J60" s="66"/>
      <c r="K60" s="731" t="str" cm="1">
        <f t="array" aca="1" ref="K60" ca="1">_xlfn.SWITCH(INDIRECT(_xlfn.CONCAT($AC$2,L60)),"-","-",0,"-",INDIRECT(_xlfn.CONCAT($AC$2,L60)))</f>
        <v>Verbranding</v>
      </c>
      <c r="L60" s="66" t="s">
        <v>1029</v>
      </c>
      <c r="M60" s="492" t="str" cm="1">
        <f t="array" aca="1" ref="M60" ca="1">_xlfn.SWITCH(INDIRECT(_xlfn.CONCAT($AC$3,N60)),"-","-",0,"-",INDIRECT(_xlfn.CONCAT($AC$3,N60)))</f>
        <v>-</v>
      </c>
      <c r="N60" s="505" t="s">
        <v>1011</v>
      </c>
      <c r="O60" s="482" t="str" cm="1">
        <f t="array" aca="1" ref="O60" ca="1">_xlfn.SWITCH(INDIRECT(_xlfn.CONCAT($AC$3,P60)),"-","-",0,"-",INDIRECT(_xlfn.CONCAT($AC$3,P60)))</f>
        <v>-</v>
      </c>
      <c r="P60" s="504" t="s">
        <v>1012</v>
      </c>
      <c r="Q60" s="902" t="s">
        <v>6</v>
      </c>
      <c r="R60" s="816" t="s">
        <v>6</v>
      </c>
      <c r="S60" s="489" t="str" cm="1">
        <f t="array" aca="1" ref="S60" ca="1">_xlfn.SWITCH(INDIRECT(_xlfn.CONCAT($AC$3,T60)),"-","-",0,"-",INDIRECT(_xlfn.CONCAT($AC$3,T60)))</f>
        <v>-</v>
      </c>
      <c r="T60" s="941" t="s">
        <v>1009</v>
      </c>
      <c r="U60" s="942" t="str" cm="1">
        <f t="array" aca="1" ref="U60" ca="1">_xlfn.SWITCH(INDIRECT(_xlfn.CONCAT($AC$3,V60)),"-","-",0,"-",INDIRECT(_xlfn.CONCAT($AC$3,V60)))</f>
        <v>-</v>
      </c>
      <c r="V60" s="941" t="s">
        <v>1010</v>
      </c>
      <c r="W60" s="496" t="str">
        <f t="shared" ca="1" si="2"/>
        <v>-</v>
      </c>
      <c r="X60" s="485" t="str">
        <f t="shared" ca="1" si="3"/>
        <v>$A$123</v>
      </c>
      <c r="Z60" s="70"/>
    </row>
    <row r="61" spans="1:31">
      <c r="C61" s="710" t="str" cm="1">
        <f t="array" aca="1" ref="C61" ca="1">INDIRECT(_xlfn.CONCAT($AC$3,D61))</f>
        <v>Ref 1 Overige BKG emissies</v>
      </c>
      <c r="D61" s="252" t="s">
        <v>1013</v>
      </c>
      <c r="E61" s="711" t="str" cm="1">
        <f t="array" aca="1" ref="E61" ca="1">_xlfn.SWITCH(INDIRECT(_xlfn.CONCAT($AC$3,F61)),"-","-",0,"-",INDIRECT(_xlfn.CONCAT($AC$3,F61)))</f>
        <v>-</v>
      </c>
      <c r="F61" s="252" t="s">
        <v>130</v>
      </c>
      <c r="G61" s="734" t="str" cm="1">
        <f t="array" aca="1" ref="G61" ca="1">_xlfn.SWITCH(INDIRECT(_xlfn.CONCAT($AC$2,H61)),"-","-",0,"-",INDIRECT(_xlfn.CONCAT($AC$2,H61)))</f>
        <v>-</v>
      </c>
      <c r="H61" s="252" t="s">
        <v>1030</v>
      </c>
      <c r="I61" s="714"/>
      <c r="J61" s="252"/>
      <c r="K61" s="734" t="str" cm="1">
        <f t="array" aca="1" ref="K61" ca="1">_xlfn.SWITCH(INDIRECT(_xlfn.CONCAT($AC$2,L61)),"-","-",0,"-",INDIRECT(_xlfn.CONCAT($AC$2,L61)))</f>
        <v>Verbranding</v>
      </c>
      <c r="L61" s="252" t="s">
        <v>1031</v>
      </c>
      <c r="M61" s="715" t="str" cm="1">
        <f t="array" aca="1" ref="M61" ca="1">_xlfn.SWITCH(INDIRECT(_xlfn.CONCAT($AC$3,N61)),"-","-",0,"-",INDIRECT(_xlfn.CONCAT($AC$3,N61)))</f>
        <v>-</v>
      </c>
      <c r="N61" s="712" t="s">
        <v>1018</v>
      </c>
      <c r="O61" s="715" t="str" cm="1">
        <f t="array" aca="1" ref="O61" ca="1">_xlfn.SWITCH(INDIRECT(_xlfn.CONCAT($AC$3,P61)),"-","-",0,"-",INDIRECT(_xlfn.CONCAT($AC$3,P61)))</f>
        <v>-</v>
      </c>
      <c r="P61" s="460" t="s">
        <v>1019</v>
      </c>
      <c r="Q61" s="912" t="s">
        <v>6</v>
      </c>
      <c r="R61" s="711" t="s">
        <v>823</v>
      </c>
      <c r="S61" s="463" t="str" cm="1">
        <f t="array" aca="1" ref="S61" ca="1">_xlfn.SWITCH(INDIRECT(_xlfn.CONCAT($AC$3,T61)),"-","-",0,"-",INDIRECT(_xlfn.CONCAT($AC$3,T61)))</f>
        <v>-</v>
      </c>
      <c r="T61" s="943" t="s">
        <v>1016</v>
      </c>
      <c r="U61" s="463" t="str" cm="1">
        <f t="array" aca="1" ref="U61" ca="1">_xlfn.SWITCH(INDIRECT(_xlfn.CONCAT($AC$3,V61)),"-","-",0,"-",INDIRECT(_xlfn.CONCAT($AC$3,V61)))</f>
        <v>-</v>
      </c>
      <c r="V61" s="943" t="s">
        <v>1017</v>
      </c>
      <c r="W61" s="718" t="str">
        <f t="shared" ca="1" si="2"/>
        <v>-</v>
      </c>
      <c r="X61" s="713" t="str">
        <f t="shared" ca="1" si="3"/>
        <v>$A$124</v>
      </c>
      <c r="Z61" s="70"/>
    </row>
    <row r="62" spans="1:31" s="137" customFormat="1">
      <c r="I62" s="293"/>
    </row>
    <row r="63" spans="1:31" ht="18.75">
      <c r="C63" s="167" t="s">
        <v>338</v>
      </c>
      <c r="D63" s="456"/>
      <c r="E63" s="457"/>
      <c r="F63" s="497"/>
      <c r="G63" s="348"/>
      <c r="H63" s="252"/>
      <c r="I63" s="348"/>
      <c r="J63" s="252"/>
      <c r="K63" s="348"/>
      <c r="L63" s="252"/>
      <c r="M63" s="348"/>
      <c r="N63" s="252"/>
      <c r="O63" s="348"/>
      <c r="P63" s="252"/>
      <c r="Q63" s="348"/>
      <c r="R63" s="348"/>
      <c r="S63" s="499">
        <f ca="1">SUM(S51:S61)</f>
        <v>0</v>
      </c>
      <c r="T63" s="498"/>
      <c r="U63" s="499">
        <f ca="1">SUM(U51:U61)</f>
        <v>0</v>
      </c>
      <c r="V63" s="460"/>
      <c r="W63" s="464">
        <f ca="1">SUM(W51:W61)</f>
        <v>0</v>
      </c>
      <c r="X63" s="352"/>
    </row>
    <row r="64" spans="1:31" s="137" customFormat="1">
      <c r="A64" s="137" t="s">
        <v>54</v>
      </c>
      <c r="C64" s="284"/>
      <c r="D64" s="284"/>
      <c r="E64" s="284"/>
      <c r="F64" s="284"/>
      <c r="S64" s="293"/>
      <c r="T64" s="293"/>
      <c r="U64" s="293"/>
      <c r="V64" s="293"/>
      <c r="W64" s="417"/>
    </row>
    <row r="65" spans="2:31" ht="24.75" customHeight="1">
      <c r="C65" s="423" t="s">
        <v>339</v>
      </c>
      <c r="D65" s="465"/>
      <c r="E65" s="465"/>
      <c r="F65" s="384"/>
      <c r="G65" s="424"/>
      <c r="H65" s="425"/>
      <c r="I65" s="465"/>
      <c r="J65" s="466"/>
      <c r="K65" s="424"/>
      <c r="L65" s="425"/>
      <c r="M65" s="424"/>
      <c r="N65" s="425"/>
      <c r="O65" s="424"/>
      <c r="P65" s="425"/>
      <c r="Q65" s="424"/>
      <c r="R65" s="424"/>
      <c r="S65" s="424"/>
      <c r="T65" s="425"/>
      <c r="U65" s="424"/>
      <c r="V65" s="425"/>
      <c r="W65" s="424"/>
      <c r="X65" s="427"/>
      <c r="Z65" s="72"/>
    </row>
    <row r="66" spans="2:31" s="133" customFormat="1" ht="22.5" customHeight="1">
      <c r="C66" s="764" t="s">
        <v>1127</v>
      </c>
      <c r="D66" s="762"/>
      <c r="E66" s="762"/>
      <c r="F66" s="762"/>
      <c r="G66" s="762"/>
      <c r="H66" s="762"/>
      <c r="I66" s="762"/>
      <c r="J66" s="762"/>
      <c r="K66" s="762"/>
      <c r="L66" s="762"/>
      <c r="M66" s="762"/>
      <c r="N66" s="762"/>
      <c r="O66" s="762"/>
      <c r="P66" s="762"/>
      <c r="Q66" s="762"/>
      <c r="R66" s="762"/>
      <c r="S66" s="762"/>
      <c r="T66" s="762"/>
      <c r="U66" s="762"/>
      <c r="V66" s="762"/>
      <c r="W66" s="762"/>
      <c r="X66" s="763"/>
    </row>
    <row r="67" spans="2:31" s="133" customFormat="1" ht="37.5" customHeight="1">
      <c r="C67" s="1029" t="s">
        <v>1407</v>
      </c>
      <c r="D67" s="1030"/>
      <c r="E67" s="1030"/>
      <c r="F67" s="1030"/>
      <c r="G67" s="1030"/>
      <c r="H67" s="1030"/>
      <c r="I67" s="1030"/>
      <c r="J67" s="1030"/>
      <c r="K67" s="1030"/>
      <c r="L67" s="1030"/>
      <c r="M67" s="1030"/>
      <c r="N67" s="1030"/>
      <c r="O67" s="1030"/>
      <c r="P67" s="1030"/>
      <c r="Q67" s="1030"/>
      <c r="R67" s="1030"/>
      <c r="S67" s="1030"/>
      <c r="T67" s="1030"/>
      <c r="U67" s="1030"/>
      <c r="V67" s="1030"/>
      <c r="W67" s="1030"/>
      <c r="X67" s="1031"/>
    </row>
    <row r="68" spans="2:31" s="133" customFormat="1" ht="22.5" hidden="1" customHeight="1">
      <c r="C68" s="692"/>
      <c r="D68" s="693"/>
      <c r="E68" s="693"/>
      <c r="F68" s="693"/>
      <c r="G68" s="693"/>
      <c r="H68" s="693"/>
      <c r="I68" s="693"/>
      <c r="J68" s="693"/>
      <c r="K68" s="693"/>
      <c r="L68" s="693"/>
      <c r="M68" s="693"/>
      <c r="N68" s="693"/>
      <c r="O68" s="693"/>
      <c r="P68" s="693"/>
      <c r="Q68" s="693"/>
      <c r="R68" s="693"/>
      <c r="S68" s="693"/>
      <c r="T68" s="693"/>
      <c r="U68" s="693"/>
      <c r="V68" s="693"/>
      <c r="W68" s="693"/>
      <c r="X68" s="694"/>
    </row>
    <row r="69" spans="2:31" s="133" customFormat="1" ht="22.5" hidden="1" customHeight="1">
      <c r="C69" s="692"/>
      <c r="D69" s="693"/>
      <c r="E69" s="693"/>
      <c r="F69" s="693"/>
      <c r="G69" s="693"/>
      <c r="H69" s="693"/>
      <c r="I69" s="693"/>
      <c r="J69" s="693"/>
      <c r="K69" s="693"/>
      <c r="L69" s="693"/>
      <c r="M69" s="693"/>
      <c r="N69" s="693"/>
      <c r="O69" s="693"/>
      <c r="P69" s="693"/>
      <c r="Q69" s="693"/>
      <c r="R69" s="693"/>
      <c r="S69" s="693"/>
      <c r="T69" s="693"/>
      <c r="U69" s="693"/>
      <c r="V69" s="693"/>
      <c r="W69" s="693"/>
      <c r="X69" s="694"/>
    </row>
    <row r="70" spans="2:31" s="133" customFormat="1" ht="22.5" hidden="1" customHeight="1">
      <c r="C70" s="692"/>
      <c r="D70" s="693"/>
      <c r="E70" s="693"/>
      <c r="F70" s="693"/>
      <c r="G70" s="693"/>
      <c r="H70" s="693"/>
      <c r="I70" s="693"/>
      <c r="J70" s="693"/>
      <c r="K70" s="693"/>
      <c r="L70" s="693"/>
      <c r="M70" s="693"/>
      <c r="N70" s="693"/>
      <c r="O70" s="693"/>
      <c r="P70" s="693"/>
      <c r="Q70" s="693"/>
      <c r="R70" s="693"/>
      <c r="S70" s="693"/>
      <c r="T70" s="693"/>
      <c r="U70" s="693"/>
      <c r="V70" s="693"/>
      <c r="W70" s="693"/>
      <c r="X70" s="694"/>
    </row>
    <row r="71" spans="2:31" s="133" customFormat="1" ht="22.5" hidden="1" customHeight="1">
      <c r="C71" s="719"/>
      <c r="D71" s="720"/>
      <c r="E71" s="720"/>
      <c r="F71" s="720"/>
      <c r="G71" s="720"/>
      <c r="H71" s="720"/>
      <c r="I71" s="720"/>
      <c r="J71" s="720"/>
      <c r="K71" s="720"/>
      <c r="L71" s="720"/>
      <c r="M71" s="720"/>
      <c r="N71" s="720"/>
      <c r="O71" s="720"/>
      <c r="P71" s="720"/>
      <c r="Q71" s="720"/>
      <c r="R71" s="720"/>
      <c r="S71" s="720"/>
      <c r="T71" s="720"/>
      <c r="U71" s="720"/>
      <c r="V71" s="720"/>
      <c r="W71" s="720"/>
      <c r="X71" s="721"/>
    </row>
    <row r="72" spans="2:31" s="14" customFormat="1" ht="51">
      <c r="B72" s="163"/>
      <c r="C72" s="467" t="s">
        <v>238</v>
      </c>
      <c r="D72" s="432"/>
      <c r="E72" s="440" t="s">
        <v>237</v>
      </c>
      <c r="F72" s="432"/>
      <c r="G72" s="431" t="s">
        <v>630</v>
      </c>
      <c r="H72" s="432"/>
      <c r="I72" s="440" t="s">
        <v>230</v>
      </c>
      <c r="J72" s="432"/>
      <c r="K72" s="431" t="s">
        <v>462</v>
      </c>
      <c r="L72" s="432"/>
      <c r="M72" s="440" t="s">
        <v>569</v>
      </c>
      <c r="N72" s="432"/>
      <c r="O72" s="431" t="s">
        <v>570</v>
      </c>
      <c r="P72" s="432"/>
      <c r="Q72" s="440" t="s">
        <v>629</v>
      </c>
      <c r="R72" s="431" t="s">
        <v>274</v>
      </c>
      <c r="S72" s="440" t="s">
        <v>568</v>
      </c>
      <c r="T72" s="432"/>
      <c r="U72" s="431" t="s">
        <v>567</v>
      </c>
      <c r="V72" s="432"/>
      <c r="W72" s="493" t="s">
        <v>628</v>
      </c>
      <c r="X72" s="469" t="s">
        <v>241</v>
      </c>
      <c r="Y72" s="163"/>
      <c r="AE72" s="163"/>
    </row>
    <row r="73" spans="2:31">
      <c r="C73" s="256" t="str" cm="1">
        <f t="array" aca="1" ref="C73" ca="1">INDIRECT(_xlfn.CONCAT($AC$3,D73))</f>
        <v>Ref 1 product 1</v>
      </c>
      <c r="D73" s="87" t="s">
        <v>391</v>
      </c>
      <c r="E73" s="265" t="str" cm="1">
        <f t="array" aca="1" ref="E73" ca="1">_xlfn.SWITCH(INDIRECT(_xlfn.CONCAT($AC$3,F73)),"-","-",0,"-",INDIRECT(_xlfn.CONCAT($AC$3,F73)))</f>
        <v>-</v>
      </c>
      <c r="F73" s="87" t="s">
        <v>55</v>
      </c>
      <c r="G73" s="265" t="str" cm="1">
        <f t="array" aca="1" ref="G73" ca="1">_xlfn.SWITCH(INDIRECT(_xlfn.CONCAT($AC$2,H73)),"-","-",0,"-",INDIRECT(_xlfn.CONCAT($AC$2,H73)))</f>
        <v>-</v>
      </c>
      <c r="H73" s="87" t="s">
        <v>725</v>
      </c>
      <c r="I73" s="265" t="str" cm="1">
        <f t="array" aca="1" ref="I73" ca="1">_xlfn.SWITCH(INDIRECT(_xlfn.CONCAT($AC$2,J73)),"-","-",0,"-",INDIRECT(_xlfn.CONCAT($AC$2,J73)))</f>
        <v>-</v>
      </c>
      <c r="J73" s="87" t="s">
        <v>801</v>
      </c>
      <c r="K73" s="265" t="str" cm="1">
        <f t="array" aca="1" ref="K73" ca="1">_xlfn.SWITCH(INDIRECT(_xlfn.CONCAT($AC$2,L73)),"-","-",0,"-",INDIRECT(_xlfn.CONCAT($AC$2,L73)))</f>
        <v>-</v>
      </c>
      <c r="L73" s="87" t="s">
        <v>811</v>
      </c>
      <c r="M73" s="935" t="str" cm="1">
        <f t="array" aca="1" ref="M73" ca="1">_xlfn.SWITCH(INDIRECT(_xlfn.CONCAT($AC$3,N73)),"-","-",0,"-",INDIRECT(_xlfn.CONCAT($AC$3,N73)))</f>
        <v>-</v>
      </c>
      <c r="N73" s="473" t="s">
        <v>93</v>
      </c>
      <c r="O73" s="935" t="str" cm="1">
        <f t="array" aca="1" ref="O73" ca="1">_xlfn.SWITCH(INDIRECT(_xlfn.CONCAT($AC$3,P73)),"-","-",0,"-",INDIRECT(_xlfn.CONCAT($AC$3,P73)))</f>
        <v>-</v>
      </c>
      <c r="P73" s="87" t="s">
        <v>402</v>
      </c>
      <c r="Q73" s="900" t="s">
        <v>6</v>
      </c>
      <c r="R73" s="808" t="s">
        <v>6</v>
      </c>
      <c r="S73" s="612" t="str" cm="1">
        <f t="array" aca="1" ref="S73" ca="1">_xlfn.SWITCH(INDIRECT(_xlfn.CONCAT($AC$3,T73)),"-","-",0,"-",INDIRECT(_xlfn.CONCAT($AC$3,T73)))</f>
        <v>-</v>
      </c>
      <c r="T73" s="471" t="s">
        <v>69</v>
      </c>
      <c r="U73" s="612" t="str" cm="1">
        <f t="array" aca="1" ref="U73" ca="1">_xlfn.SWITCH(INDIRECT(_xlfn.CONCAT($AC$3,V73)),"-","-",0,"-",INDIRECT(_xlfn.CONCAT($AC$3,V73)))</f>
        <v>-</v>
      </c>
      <c r="V73" s="471" t="s">
        <v>97</v>
      </c>
      <c r="W73" s="494" t="str">
        <f t="shared" ref="W73:W87" ca="1" si="4">IFERROR(IF(R73="ton CO2eq/MWh",U73*Q73,S73*Q73),"-")</f>
        <v>-</v>
      </c>
      <c r="X73" s="475" t="str">
        <f t="shared" ref="X73:X82" ca="1" si="5">HYPERLINK(_xlfn.CONCAT("#'",$AB$1,"'!",A128),A128)</f>
        <v>$A$128</v>
      </c>
      <c r="Z73" s="70"/>
    </row>
    <row r="74" spans="2:31">
      <c r="C74" s="258" t="str" cm="1">
        <f t="array" aca="1" ref="C74" ca="1">INDIRECT(_xlfn.CONCAT($AC$3,D74))</f>
        <v>Ref 1 product 2</v>
      </c>
      <c r="D74" s="4" t="s">
        <v>392</v>
      </c>
      <c r="E74" s="266" t="str" cm="1">
        <f t="array" aca="1" ref="E74" ca="1">_xlfn.SWITCH(INDIRECT(_xlfn.CONCAT($AC$3,F74)),"-","-",0,"-",INDIRECT(_xlfn.CONCAT($AC$3,F74)))</f>
        <v>-</v>
      </c>
      <c r="F74" s="4" t="s">
        <v>56</v>
      </c>
      <c r="G74" s="729" t="str" cm="1">
        <f t="array" aca="1" ref="G74" ca="1">_xlfn.SWITCH(INDIRECT(_xlfn.CONCAT($AC$2,H74)),"-","-",0,"-",INDIRECT(_xlfn.CONCAT($AC$2,H74)))</f>
        <v>-</v>
      </c>
      <c r="H74" s="4" t="s">
        <v>726</v>
      </c>
      <c r="I74" s="730" t="str" cm="1">
        <f t="array" aca="1" ref="I74" ca="1">_xlfn.SWITCH(INDIRECT(_xlfn.CONCAT($AC$2,J74)),"-","-",0,"-",INDIRECT(_xlfn.CONCAT($AC$2,J74)))</f>
        <v>-</v>
      </c>
      <c r="J74" s="4" t="s">
        <v>802</v>
      </c>
      <c r="K74" s="729" t="str" cm="1">
        <f t="array" aca="1" ref="K74" ca="1">_xlfn.SWITCH(INDIRECT(_xlfn.CONCAT($AC$2,L74)),"-","-",0,"-",INDIRECT(_xlfn.CONCAT($AC$2,L74)))</f>
        <v>-</v>
      </c>
      <c r="L74" s="4" t="s">
        <v>812</v>
      </c>
      <c r="M74" s="730" t="str" cm="1">
        <f t="array" aca="1" ref="M74" ca="1">_xlfn.SWITCH(INDIRECT(_xlfn.CONCAT($AC$3,N74)),"-","-",0,"-",INDIRECT(_xlfn.CONCAT($AC$3,N74)))</f>
        <v>-</v>
      </c>
      <c r="N74" s="4" t="s">
        <v>94</v>
      </c>
      <c r="O74" s="729" t="str" cm="1">
        <f t="array" aca="1" ref="O74" ca="1">_xlfn.SWITCH(INDIRECT(_xlfn.CONCAT($AC$3,P74)),"-","-",0,"-",INDIRECT(_xlfn.CONCAT($AC$3,P74)))</f>
        <v>-</v>
      </c>
      <c r="P74" s="4" t="s">
        <v>403</v>
      </c>
      <c r="Q74" s="901" t="s">
        <v>6</v>
      </c>
      <c r="R74" s="811" t="s">
        <v>6</v>
      </c>
      <c r="S74" s="488" t="str" cm="1">
        <f t="array" aca="1" ref="S74" ca="1">_xlfn.SWITCH(INDIRECT(_xlfn.CONCAT($AC$3,T74)),"-","-",0,"-",INDIRECT(_xlfn.CONCAT($AC$3,T74)))</f>
        <v>-</v>
      </c>
      <c r="T74" s="476" t="s">
        <v>70</v>
      </c>
      <c r="U74" s="939" t="str" cm="1">
        <f t="array" aca="1" ref="U74" ca="1">_xlfn.SWITCH(INDIRECT(_xlfn.CONCAT($AC$3,V74)),"-","-",0,"-",INDIRECT(_xlfn.CONCAT($AC$3,V74)))</f>
        <v>-</v>
      </c>
      <c r="V74" s="476" t="s">
        <v>98</v>
      </c>
      <c r="W74" s="495" t="str">
        <f t="shared" ca="1" si="4"/>
        <v>-</v>
      </c>
      <c r="X74" s="479" t="str">
        <f t="shared" ca="1" si="5"/>
        <v>$A$129</v>
      </c>
      <c r="Z74" s="70"/>
    </row>
    <row r="75" spans="2:31">
      <c r="C75" s="258" t="str" cm="1">
        <f t="array" aca="1" ref="C75" ca="1">INDIRECT(_xlfn.CONCAT($AC$3,D75))</f>
        <v>Ref 1 product 3</v>
      </c>
      <c r="D75" s="4" t="s">
        <v>393</v>
      </c>
      <c r="E75" s="266" t="str" cm="1">
        <f t="array" aca="1" ref="E75" ca="1">_xlfn.SWITCH(INDIRECT(_xlfn.CONCAT($AC$3,F75)),"-","-",0,"-",INDIRECT(_xlfn.CONCAT($AC$3,F75)))</f>
        <v>-</v>
      </c>
      <c r="F75" s="4" t="s">
        <v>57</v>
      </c>
      <c r="G75" s="729" t="str" cm="1">
        <f t="array" aca="1" ref="G75" ca="1">_xlfn.SWITCH(INDIRECT(_xlfn.CONCAT($AC$2,H75)),"-","-",0,"-",INDIRECT(_xlfn.CONCAT($AC$2,H75)))</f>
        <v>-</v>
      </c>
      <c r="H75" s="4" t="s">
        <v>727</v>
      </c>
      <c r="I75" s="730" t="str" cm="1">
        <f t="array" aca="1" ref="I75" ca="1">_xlfn.SWITCH(INDIRECT(_xlfn.CONCAT($AC$2,J75)),"-","-",0,"-",INDIRECT(_xlfn.CONCAT($AC$2,J75)))</f>
        <v>-</v>
      </c>
      <c r="J75" s="4" t="s">
        <v>803</v>
      </c>
      <c r="K75" s="729" t="str" cm="1">
        <f t="array" aca="1" ref="K75" ca="1">_xlfn.SWITCH(INDIRECT(_xlfn.CONCAT($AC$2,L75)),"-","-",0,"-",INDIRECT(_xlfn.CONCAT($AC$2,L75)))</f>
        <v>-</v>
      </c>
      <c r="L75" s="4" t="s">
        <v>813</v>
      </c>
      <c r="M75" s="730" t="str" cm="1">
        <f t="array" aca="1" ref="M75" ca="1">_xlfn.SWITCH(INDIRECT(_xlfn.CONCAT($AC$3,N75)),"-","-",0,"-",INDIRECT(_xlfn.CONCAT($AC$3,N75)))</f>
        <v>-</v>
      </c>
      <c r="N75" s="4" t="s">
        <v>95</v>
      </c>
      <c r="O75" s="729" t="str" cm="1">
        <f t="array" aca="1" ref="O75" ca="1">_xlfn.SWITCH(INDIRECT(_xlfn.CONCAT($AC$3,P75)),"-","-",0,"-",INDIRECT(_xlfn.CONCAT($AC$3,P75)))</f>
        <v>-</v>
      </c>
      <c r="P75" s="4" t="s">
        <v>404</v>
      </c>
      <c r="Q75" s="901" t="s">
        <v>6</v>
      </c>
      <c r="R75" s="811" t="s">
        <v>6</v>
      </c>
      <c r="S75" s="488" t="str" cm="1">
        <f t="array" aca="1" ref="S75" ca="1">_xlfn.SWITCH(INDIRECT(_xlfn.CONCAT($AC$3,T75)),"-","-",0,"-",INDIRECT(_xlfn.CONCAT($AC$3,T75)))</f>
        <v>-</v>
      </c>
      <c r="T75" s="476" t="s">
        <v>71</v>
      </c>
      <c r="U75" s="939" t="str" cm="1">
        <f t="array" aca="1" ref="U75" ca="1">_xlfn.SWITCH(INDIRECT(_xlfn.CONCAT($AC$3,V75)),"-","-",0,"-",INDIRECT(_xlfn.CONCAT($AC$3,V75)))</f>
        <v>-</v>
      </c>
      <c r="V75" s="476" t="s">
        <v>99</v>
      </c>
      <c r="W75" s="495" t="str">
        <f t="shared" ca="1" si="4"/>
        <v>-</v>
      </c>
      <c r="X75" s="479" t="str">
        <f t="shared" ca="1" si="5"/>
        <v>$A$130</v>
      </c>
      <c r="Z75" s="70"/>
    </row>
    <row r="76" spans="2:31">
      <c r="C76" s="258" t="str" cm="1">
        <f t="array" aca="1" ref="C76" ca="1">INDIRECT(_xlfn.CONCAT($AC$3,D76))</f>
        <v>Ref 1 product 4</v>
      </c>
      <c r="D76" s="4" t="s">
        <v>394</v>
      </c>
      <c r="E76" s="266" t="str" cm="1">
        <f t="array" aca="1" ref="E76" ca="1">_xlfn.SWITCH(INDIRECT(_xlfn.CONCAT($AC$3,F76)),"-","-",0,"-",INDIRECT(_xlfn.CONCAT($AC$3,F76)))</f>
        <v>-</v>
      </c>
      <c r="F76" s="4" t="s">
        <v>58</v>
      </c>
      <c r="G76" s="729" t="str" cm="1">
        <f t="array" aca="1" ref="G76" ca="1">_xlfn.SWITCH(INDIRECT(_xlfn.CONCAT($AC$2,H76)),"-","-",0,"-",INDIRECT(_xlfn.CONCAT($AC$2,H76)))</f>
        <v>-</v>
      </c>
      <c r="H76" s="4" t="s">
        <v>728</v>
      </c>
      <c r="I76" s="730" t="str" cm="1">
        <f t="array" aca="1" ref="I76" ca="1">_xlfn.SWITCH(INDIRECT(_xlfn.CONCAT($AC$2,J76)),"-","-",0,"-",INDIRECT(_xlfn.CONCAT($AC$2,J76)))</f>
        <v>-</v>
      </c>
      <c r="J76" s="4" t="s">
        <v>804</v>
      </c>
      <c r="K76" s="729" t="str" cm="1">
        <f t="array" aca="1" ref="K76" ca="1">_xlfn.SWITCH(INDIRECT(_xlfn.CONCAT($AC$2,L76)),"-","-",0,"-",INDIRECT(_xlfn.CONCAT($AC$2,L76)))</f>
        <v>-</v>
      </c>
      <c r="L76" s="4" t="s">
        <v>814</v>
      </c>
      <c r="M76" s="730" t="str" cm="1">
        <f t="array" aca="1" ref="M76" ca="1">_xlfn.SWITCH(INDIRECT(_xlfn.CONCAT($AC$3,N76)),"-","-",0,"-",INDIRECT(_xlfn.CONCAT($AC$3,N76)))</f>
        <v>-</v>
      </c>
      <c r="N76" s="4" t="s">
        <v>96</v>
      </c>
      <c r="O76" s="729" t="str" cm="1">
        <f t="array" aca="1" ref="O76" ca="1">_xlfn.SWITCH(INDIRECT(_xlfn.CONCAT($AC$3,P76)),"-","-",0,"-",INDIRECT(_xlfn.CONCAT($AC$3,P76)))</f>
        <v>-</v>
      </c>
      <c r="P76" s="4" t="s">
        <v>405</v>
      </c>
      <c r="Q76" s="901" t="s">
        <v>6</v>
      </c>
      <c r="R76" s="811" t="s">
        <v>6</v>
      </c>
      <c r="S76" s="488" t="str" cm="1">
        <f t="array" aca="1" ref="S76" ca="1">_xlfn.SWITCH(INDIRECT(_xlfn.CONCAT($AC$3,T76)),"-","-",0,"-",INDIRECT(_xlfn.CONCAT($AC$3,T76)))</f>
        <v>-</v>
      </c>
      <c r="T76" s="476" t="s">
        <v>72</v>
      </c>
      <c r="U76" s="939" t="str" cm="1">
        <f t="array" aca="1" ref="U76" ca="1">_xlfn.SWITCH(INDIRECT(_xlfn.CONCAT($AC$3,V76)),"-","-",0,"-",INDIRECT(_xlfn.CONCAT($AC$3,V76)))</f>
        <v>-</v>
      </c>
      <c r="V76" s="476" t="s">
        <v>100</v>
      </c>
      <c r="W76" s="495" t="str">
        <f t="shared" ca="1" si="4"/>
        <v>-</v>
      </c>
      <c r="X76" s="479" t="str">
        <f t="shared" ca="1" si="5"/>
        <v>$A$131</v>
      </c>
      <c r="Z76" s="70"/>
    </row>
    <row r="77" spans="2:31">
      <c r="C77" s="258" t="str" cm="1">
        <f t="array" aca="1" ref="C77" ca="1">INDIRECT(_xlfn.CONCAT($AC$3,D77))</f>
        <v>Ref 1 product 5</v>
      </c>
      <c r="D77" s="4" t="s">
        <v>395</v>
      </c>
      <c r="E77" s="266" t="str" cm="1">
        <f t="array" aca="1" ref="E77" ca="1">_xlfn.SWITCH(INDIRECT(_xlfn.CONCAT($AC$3,F77)),"-","-",0,"-",INDIRECT(_xlfn.CONCAT($AC$3,F77)))</f>
        <v>-</v>
      </c>
      <c r="F77" s="4" t="s">
        <v>103</v>
      </c>
      <c r="G77" s="729" t="str" cm="1">
        <f t="array" aca="1" ref="G77" ca="1">_xlfn.SWITCH(INDIRECT(_xlfn.CONCAT($AC$2,H77)),"-","-",0,"-",INDIRECT(_xlfn.CONCAT($AC$2,H77)))</f>
        <v>-</v>
      </c>
      <c r="H77" s="4" t="s">
        <v>729</v>
      </c>
      <c r="I77" s="730" t="str" cm="1">
        <f t="array" aca="1" ref="I77" ca="1">_xlfn.SWITCH(INDIRECT(_xlfn.CONCAT($AC$2,J77)),"-","-",0,"-",INDIRECT(_xlfn.CONCAT($AC$2,J77)))</f>
        <v>-</v>
      </c>
      <c r="J77" s="4" t="s">
        <v>805</v>
      </c>
      <c r="K77" s="729" t="str" cm="1">
        <f t="array" aca="1" ref="K77" ca="1">_xlfn.SWITCH(INDIRECT(_xlfn.CONCAT($AC$2,L77)),"-","-",0,"-",INDIRECT(_xlfn.CONCAT($AC$2,L77)))</f>
        <v>-</v>
      </c>
      <c r="L77" s="4" t="s">
        <v>815</v>
      </c>
      <c r="M77" s="730" t="str" cm="1">
        <f t="array" aca="1" ref="M77" ca="1">_xlfn.SWITCH(INDIRECT(_xlfn.CONCAT($AC$3,N77)),"-","-",0,"-",INDIRECT(_xlfn.CONCAT($AC$3,N77)))</f>
        <v>-</v>
      </c>
      <c r="N77" s="4" t="s">
        <v>105</v>
      </c>
      <c r="O77" s="729" t="str" cm="1">
        <f t="array" aca="1" ref="O77" ca="1">_xlfn.SWITCH(INDIRECT(_xlfn.CONCAT($AC$3,P77)),"-","-",0,"-",INDIRECT(_xlfn.CONCAT($AC$3,P77)))</f>
        <v>-</v>
      </c>
      <c r="P77" s="4" t="s">
        <v>406</v>
      </c>
      <c r="Q77" s="901" t="s">
        <v>6</v>
      </c>
      <c r="R77" s="811" t="s">
        <v>6</v>
      </c>
      <c r="S77" s="488" t="str" cm="1">
        <f t="array" aca="1" ref="S77" ca="1">_xlfn.SWITCH(INDIRECT(_xlfn.CONCAT($AC$3,T77)),"-","-",0,"-",INDIRECT(_xlfn.CONCAT($AC$3,T77)))</f>
        <v>-</v>
      </c>
      <c r="T77" s="476" t="s">
        <v>108</v>
      </c>
      <c r="U77" s="939" t="str" cm="1">
        <f t="array" aca="1" ref="U77" ca="1">_xlfn.SWITCH(INDIRECT(_xlfn.CONCAT($AC$3,V77)),"-","-",0,"-",INDIRECT(_xlfn.CONCAT($AC$3,V77)))</f>
        <v>-</v>
      </c>
      <c r="V77" s="476" t="s">
        <v>106</v>
      </c>
      <c r="W77" s="495" t="str">
        <f t="shared" ca="1" si="4"/>
        <v>-</v>
      </c>
      <c r="X77" s="479" t="str">
        <f t="shared" ca="1" si="5"/>
        <v>$A$132</v>
      </c>
      <c r="Z77" s="70"/>
    </row>
    <row r="78" spans="2:31">
      <c r="C78" s="258" t="str" cm="1">
        <f t="array" aca="1" ref="C78" ca="1">INDIRECT(_xlfn.CONCAT($AC$3,D78))</f>
        <v>Ref 1 product 6</v>
      </c>
      <c r="D78" s="4" t="s">
        <v>396</v>
      </c>
      <c r="E78" s="266" t="str" cm="1">
        <f t="array" aca="1" ref="E78" ca="1">_xlfn.SWITCH(INDIRECT(_xlfn.CONCAT($AC$3,F78)),"-","-",0,"-",INDIRECT(_xlfn.CONCAT($AC$3,F78)))</f>
        <v>-</v>
      </c>
      <c r="F78" s="4" t="s">
        <v>118</v>
      </c>
      <c r="G78" s="729" t="str" cm="1">
        <f t="array" aca="1" ref="G78" ca="1">_xlfn.SWITCH(INDIRECT(_xlfn.CONCAT($AC$2,H78)),"-","-",0,"-",INDIRECT(_xlfn.CONCAT($AC$2,H78)))</f>
        <v>-</v>
      </c>
      <c r="H78" s="4" t="s">
        <v>730</v>
      </c>
      <c r="I78" s="730" t="str" cm="1">
        <f t="array" aca="1" ref="I78" ca="1">_xlfn.SWITCH(INDIRECT(_xlfn.CONCAT($AC$2,J78)),"-","-",0,"-",INDIRECT(_xlfn.CONCAT($AC$2,J78)))</f>
        <v>-</v>
      </c>
      <c r="J78" s="4" t="s">
        <v>806</v>
      </c>
      <c r="K78" s="729" t="str" cm="1">
        <f t="array" aca="1" ref="K78" ca="1">_xlfn.SWITCH(INDIRECT(_xlfn.CONCAT($AC$2,L78)),"-","-",0,"-",INDIRECT(_xlfn.CONCAT($AC$2,L78)))</f>
        <v>-</v>
      </c>
      <c r="L78" s="4" t="s">
        <v>816</v>
      </c>
      <c r="M78" s="730" t="str" cm="1">
        <f t="array" aca="1" ref="M78" ca="1">_xlfn.SWITCH(INDIRECT(_xlfn.CONCAT($AC$3,N78)),"-","-",0,"-",INDIRECT(_xlfn.CONCAT($AC$3,N78)))</f>
        <v>-</v>
      </c>
      <c r="N78" s="4" t="s">
        <v>166</v>
      </c>
      <c r="O78" s="729" t="str" cm="1">
        <f t="array" aca="1" ref="O78" ca="1">_xlfn.SWITCH(INDIRECT(_xlfn.CONCAT($AC$3,P78)),"-","-",0,"-",INDIRECT(_xlfn.CONCAT($AC$3,P78)))</f>
        <v>-</v>
      </c>
      <c r="P78" s="4" t="s">
        <v>407</v>
      </c>
      <c r="Q78" s="901" t="s">
        <v>6</v>
      </c>
      <c r="R78" s="811" t="s">
        <v>6</v>
      </c>
      <c r="S78" s="488" t="str" cm="1">
        <f t="array" aca="1" ref="S78" ca="1">_xlfn.SWITCH(INDIRECT(_xlfn.CONCAT($AC$3,T78)),"-","-",0,"-",INDIRECT(_xlfn.CONCAT($AC$3,T78)))</f>
        <v>-</v>
      </c>
      <c r="T78" s="476" t="s">
        <v>174</v>
      </c>
      <c r="U78" s="939" t="str" cm="1">
        <f t="array" aca="1" ref="U78" ca="1">_xlfn.SWITCH(INDIRECT(_xlfn.CONCAT($AC$3,V78)),"-","-",0,"-",INDIRECT(_xlfn.CONCAT($AC$3,V78)))</f>
        <v>-</v>
      </c>
      <c r="V78" s="476" t="s">
        <v>170</v>
      </c>
      <c r="W78" s="495" t="str">
        <f t="shared" ca="1" si="4"/>
        <v>-</v>
      </c>
      <c r="X78" s="479" t="str">
        <f t="shared" ca="1" si="5"/>
        <v>$A$133</v>
      </c>
      <c r="Z78" s="70"/>
    </row>
    <row r="79" spans="2:31">
      <c r="C79" s="258" t="str" cm="1">
        <f t="array" aca="1" ref="C79" ca="1">INDIRECT(_xlfn.CONCAT($AC$3,D79))</f>
        <v>Ref 1 product 7</v>
      </c>
      <c r="D79" s="4" t="s">
        <v>397</v>
      </c>
      <c r="E79" s="266" t="str" cm="1">
        <f t="array" aca="1" ref="E79" ca="1">_xlfn.SWITCH(INDIRECT(_xlfn.CONCAT($AC$3,F79)),"-","-",0,"-",INDIRECT(_xlfn.CONCAT($AC$3,F79)))</f>
        <v>-</v>
      </c>
      <c r="F79" s="4" t="s">
        <v>119</v>
      </c>
      <c r="G79" s="729" t="str" cm="1">
        <f t="array" aca="1" ref="G79" ca="1">_xlfn.SWITCH(INDIRECT(_xlfn.CONCAT($AC$2,H79)),"-","-",0,"-",INDIRECT(_xlfn.CONCAT($AC$2,H79)))</f>
        <v>-</v>
      </c>
      <c r="H79" s="4" t="s">
        <v>731</v>
      </c>
      <c r="I79" s="730" t="str" cm="1">
        <f t="array" aca="1" ref="I79" ca="1">_xlfn.SWITCH(INDIRECT(_xlfn.CONCAT($AC$2,J79)),"-","-",0,"-",INDIRECT(_xlfn.CONCAT($AC$2,J79)))</f>
        <v>-</v>
      </c>
      <c r="J79" s="4" t="s">
        <v>807</v>
      </c>
      <c r="K79" s="729" t="str" cm="1">
        <f t="array" aca="1" ref="K79" ca="1">_xlfn.SWITCH(INDIRECT(_xlfn.CONCAT($AC$2,L79)),"-","-",0,"-",INDIRECT(_xlfn.CONCAT($AC$2,L79)))</f>
        <v>-</v>
      </c>
      <c r="L79" s="4" t="s">
        <v>817</v>
      </c>
      <c r="M79" s="730" t="str" cm="1">
        <f t="array" aca="1" ref="M79" ca="1">_xlfn.SWITCH(INDIRECT(_xlfn.CONCAT($AC$3,N79)),"-","-",0,"-",INDIRECT(_xlfn.CONCAT($AC$3,N79)))</f>
        <v>-</v>
      </c>
      <c r="N79" s="4" t="s">
        <v>167</v>
      </c>
      <c r="O79" s="729" t="str" cm="1">
        <f t="array" aca="1" ref="O79" ca="1">_xlfn.SWITCH(INDIRECT(_xlfn.CONCAT($AC$3,P79)),"-","-",0,"-",INDIRECT(_xlfn.CONCAT($AC$3,P79)))</f>
        <v>-</v>
      </c>
      <c r="P79" s="4" t="s">
        <v>408</v>
      </c>
      <c r="Q79" s="901" t="s">
        <v>6</v>
      </c>
      <c r="R79" s="811" t="s">
        <v>6</v>
      </c>
      <c r="S79" s="488" t="str" cm="1">
        <f t="array" aca="1" ref="S79" ca="1">_xlfn.SWITCH(INDIRECT(_xlfn.CONCAT($AC$3,T79)),"-","-",0,"-",INDIRECT(_xlfn.CONCAT($AC$3,T79)))</f>
        <v>-</v>
      </c>
      <c r="T79" s="476" t="s">
        <v>175</v>
      </c>
      <c r="U79" s="939" t="str" cm="1">
        <f t="array" aca="1" ref="U79" ca="1">_xlfn.SWITCH(INDIRECT(_xlfn.CONCAT($AC$3,V79)),"-","-",0,"-",INDIRECT(_xlfn.CONCAT($AC$3,V79)))</f>
        <v>-</v>
      </c>
      <c r="V79" s="476" t="s">
        <v>171</v>
      </c>
      <c r="W79" s="495" t="str">
        <f t="shared" ca="1" si="4"/>
        <v>-</v>
      </c>
      <c r="X79" s="479" t="str">
        <f t="shared" ca="1" si="5"/>
        <v>$A$134</v>
      </c>
      <c r="Z79" s="70"/>
    </row>
    <row r="80" spans="2:31">
      <c r="C80" s="258" t="str" cm="1">
        <f t="array" aca="1" ref="C80" ca="1">INDIRECT(_xlfn.CONCAT($AC$3,D80))</f>
        <v>Ref 1 product 8</v>
      </c>
      <c r="D80" s="4" t="s">
        <v>398</v>
      </c>
      <c r="E80" s="266" t="str" cm="1">
        <f t="array" aca="1" ref="E80" ca="1">_xlfn.SWITCH(INDIRECT(_xlfn.CONCAT($AC$3,F80)),"-","-",0,"-",INDIRECT(_xlfn.CONCAT($AC$3,F80)))</f>
        <v>-</v>
      </c>
      <c r="F80" s="4" t="s">
        <v>120</v>
      </c>
      <c r="G80" s="729" t="str" cm="1">
        <f t="array" aca="1" ref="G80" ca="1">_xlfn.SWITCH(INDIRECT(_xlfn.CONCAT($AC$2,H80)),"-","-",0,"-",INDIRECT(_xlfn.CONCAT($AC$2,H80)))</f>
        <v>-</v>
      </c>
      <c r="H80" s="4" t="s">
        <v>732</v>
      </c>
      <c r="I80" s="730" t="str" cm="1">
        <f t="array" aca="1" ref="I80" ca="1">_xlfn.SWITCH(INDIRECT(_xlfn.CONCAT($AC$2,J80)),"-","-",0,"-",INDIRECT(_xlfn.CONCAT($AC$2,J80)))</f>
        <v>-</v>
      </c>
      <c r="J80" s="4" t="s">
        <v>808</v>
      </c>
      <c r="K80" s="729" t="str" cm="1">
        <f t="array" aca="1" ref="K80" ca="1">_xlfn.SWITCH(INDIRECT(_xlfn.CONCAT($AC$2,L80)),"-","-",0,"-",INDIRECT(_xlfn.CONCAT($AC$2,L80)))</f>
        <v>-</v>
      </c>
      <c r="L80" s="4" t="s">
        <v>818</v>
      </c>
      <c r="M80" s="730" t="str" cm="1">
        <f t="array" aca="1" ref="M80" ca="1">_xlfn.SWITCH(INDIRECT(_xlfn.CONCAT($AC$3,N80)),"-","-",0,"-",INDIRECT(_xlfn.CONCAT($AC$3,N80)))</f>
        <v>-</v>
      </c>
      <c r="N80" s="4" t="s">
        <v>168</v>
      </c>
      <c r="O80" s="729" t="str" cm="1">
        <f t="array" aca="1" ref="O80" ca="1">_xlfn.SWITCH(INDIRECT(_xlfn.CONCAT($AC$3,P80)),"-","-",0,"-",INDIRECT(_xlfn.CONCAT($AC$3,P80)))</f>
        <v>-</v>
      </c>
      <c r="P80" s="4" t="s">
        <v>409</v>
      </c>
      <c r="Q80" s="901" t="s">
        <v>6</v>
      </c>
      <c r="R80" s="811" t="s">
        <v>6</v>
      </c>
      <c r="S80" s="488" t="str" cm="1">
        <f t="array" aca="1" ref="S80" ca="1">_xlfn.SWITCH(INDIRECT(_xlfn.CONCAT($AC$3,T80)),"-","-",0,"-",INDIRECT(_xlfn.CONCAT($AC$3,T80)))</f>
        <v>-</v>
      </c>
      <c r="T80" s="476" t="s">
        <v>176</v>
      </c>
      <c r="U80" s="939" t="str" cm="1">
        <f t="array" aca="1" ref="U80" ca="1">_xlfn.SWITCH(INDIRECT(_xlfn.CONCAT($AC$3,V80)),"-","-",0,"-",INDIRECT(_xlfn.CONCAT($AC$3,V80)))</f>
        <v>-</v>
      </c>
      <c r="V80" s="476" t="s">
        <v>172</v>
      </c>
      <c r="W80" s="495" t="str">
        <f t="shared" ca="1" si="4"/>
        <v>-</v>
      </c>
      <c r="X80" s="479" t="str">
        <f t="shared" ca="1" si="5"/>
        <v>$A$135</v>
      </c>
      <c r="Z80" s="70"/>
    </row>
    <row r="81" spans="1:31">
      <c r="C81" s="258" t="str" cm="1">
        <f t="array" aca="1" ref="C81" ca="1">INDIRECT(_xlfn.CONCAT($AC$3,D81))</f>
        <v>Ref 1 product 9</v>
      </c>
      <c r="D81" s="4" t="s">
        <v>399</v>
      </c>
      <c r="E81" s="266" t="str" cm="1">
        <f t="array" aca="1" ref="E81" ca="1">_xlfn.SWITCH(INDIRECT(_xlfn.CONCAT($AC$3,F81)),"-","-",0,"-",INDIRECT(_xlfn.CONCAT($AC$3,F81)))</f>
        <v>-</v>
      </c>
      <c r="F81" s="4" t="s">
        <v>121</v>
      </c>
      <c r="G81" s="729" t="str" cm="1">
        <f t="array" aca="1" ref="G81" ca="1">_xlfn.SWITCH(INDIRECT(_xlfn.CONCAT($AC$2,H81)),"-","-",0,"-",INDIRECT(_xlfn.CONCAT($AC$2,H81)))</f>
        <v>-</v>
      </c>
      <c r="H81" s="4" t="s">
        <v>733</v>
      </c>
      <c r="I81" s="730" t="str" cm="1">
        <f t="array" aca="1" ref="I81" ca="1">_xlfn.SWITCH(INDIRECT(_xlfn.CONCAT($AC$2,J81)),"-","-",0,"-",INDIRECT(_xlfn.CONCAT($AC$2,J81)))</f>
        <v>-</v>
      </c>
      <c r="J81" s="4" t="s">
        <v>809</v>
      </c>
      <c r="K81" s="729" t="str" cm="1">
        <f t="array" aca="1" ref="K81" ca="1">_xlfn.SWITCH(INDIRECT(_xlfn.CONCAT($AC$2,L81)),"-","-",0,"-",INDIRECT(_xlfn.CONCAT($AC$2,L81)))</f>
        <v>-</v>
      </c>
      <c r="L81" s="4" t="s">
        <v>819</v>
      </c>
      <c r="M81" s="730" t="str" cm="1">
        <f t="array" aca="1" ref="M81" ca="1">_xlfn.SWITCH(INDIRECT(_xlfn.CONCAT($AC$3,N81)),"-","-",0,"-",INDIRECT(_xlfn.CONCAT($AC$3,N81)))</f>
        <v>-</v>
      </c>
      <c r="N81" s="4" t="s">
        <v>169</v>
      </c>
      <c r="O81" s="729" t="str" cm="1">
        <f t="array" aca="1" ref="O81" ca="1">_xlfn.SWITCH(INDIRECT(_xlfn.CONCAT($AC$3,P81)),"-","-",0,"-",INDIRECT(_xlfn.CONCAT($AC$3,P81)))</f>
        <v>-</v>
      </c>
      <c r="P81" s="4" t="s">
        <v>410</v>
      </c>
      <c r="Q81" s="901" t="s">
        <v>6</v>
      </c>
      <c r="R81" s="811" t="s">
        <v>6</v>
      </c>
      <c r="S81" s="488" t="str" cm="1">
        <f t="array" aca="1" ref="S81" ca="1">_xlfn.SWITCH(INDIRECT(_xlfn.CONCAT($AC$3,T81)),"-","-",0,"-",INDIRECT(_xlfn.CONCAT($AC$3,T81)))</f>
        <v>-</v>
      </c>
      <c r="T81" s="476" t="s">
        <v>177</v>
      </c>
      <c r="U81" s="939" t="str" cm="1">
        <f t="array" aca="1" ref="U81" ca="1">_xlfn.SWITCH(INDIRECT(_xlfn.CONCAT($AC$3,V81)),"-","-",0,"-",INDIRECT(_xlfn.CONCAT($AC$3,V81)))</f>
        <v>-</v>
      </c>
      <c r="V81" s="476" t="s">
        <v>173</v>
      </c>
      <c r="W81" s="495" t="str">
        <f t="shared" ca="1" si="4"/>
        <v>-</v>
      </c>
      <c r="X81" s="479" t="str">
        <f t="shared" ca="1" si="5"/>
        <v>$A$136</v>
      </c>
      <c r="Z81" s="70"/>
    </row>
    <row r="82" spans="1:31">
      <c r="C82" s="259" t="str" cm="1">
        <f t="array" aca="1" ref="C82" ca="1">INDIRECT(_xlfn.CONCAT($AC$3,D82))</f>
        <v>Ref 1 product 10</v>
      </c>
      <c r="D82" s="66" t="s">
        <v>400</v>
      </c>
      <c r="E82" s="47" t="str" cm="1">
        <f t="array" aca="1" ref="E82" ca="1">_xlfn.SWITCH(INDIRECT(_xlfn.CONCAT($AC$3,F82)),"-","-",0,"-",INDIRECT(_xlfn.CONCAT($AC$3,F82)))</f>
        <v>-</v>
      </c>
      <c r="F82" s="66" t="s">
        <v>122</v>
      </c>
      <c r="G82" s="731" t="str" cm="1">
        <f t="array" aca="1" ref="G82" ca="1">_xlfn.SWITCH(INDIRECT(_xlfn.CONCAT($AC$2,H82)),"-","-",0,"-",INDIRECT(_xlfn.CONCAT($AC$2,H82)))</f>
        <v>-</v>
      </c>
      <c r="H82" s="66" t="s">
        <v>734</v>
      </c>
      <c r="I82" s="733" t="str" cm="1">
        <f t="array" aca="1" ref="I82" ca="1">_xlfn.SWITCH(INDIRECT(_xlfn.CONCAT($AC$2,J82)),"-","-",0,"-",INDIRECT(_xlfn.CONCAT($AC$2,J82)))</f>
        <v>-</v>
      </c>
      <c r="J82" s="66" t="s">
        <v>810</v>
      </c>
      <c r="K82" s="731" t="str" cm="1">
        <f t="array" aca="1" ref="K82" ca="1">_xlfn.SWITCH(INDIRECT(_xlfn.CONCAT($AC$2,L82)),"-","-",0,"-",INDIRECT(_xlfn.CONCAT($AC$2,L82)))</f>
        <v>-</v>
      </c>
      <c r="L82" s="66" t="s">
        <v>820</v>
      </c>
      <c r="M82" s="733" t="str" cm="1">
        <f t="array" aca="1" ref="M82" ca="1">_xlfn.SWITCH(INDIRECT(_xlfn.CONCAT($AC$3,N82)),"-","-",0,"-",INDIRECT(_xlfn.CONCAT($AC$3,N82)))</f>
        <v>-</v>
      </c>
      <c r="N82" s="66" t="s">
        <v>401</v>
      </c>
      <c r="O82" s="731" t="str" cm="1">
        <f t="array" aca="1" ref="O82" ca="1">_xlfn.SWITCH(INDIRECT(_xlfn.CONCAT($AC$3,P82)),"-","-",0,"-",INDIRECT(_xlfn.CONCAT($AC$3,P82)))</f>
        <v>-</v>
      </c>
      <c r="P82" s="66" t="s">
        <v>411</v>
      </c>
      <c r="Q82" s="902" t="s">
        <v>6</v>
      </c>
      <c r="R82" s="814" t="s">
        <v>6</v>
      </c>
      <c r="S82" s="489" t="str" cm="1">
        <f t="array" aca="1" ref="S82" ca="1">_xlfn.SWITCH(INDIRECT(_xlfn.CONCAT($AC$3,T82)),"-","-",0,"-",INDIRECT(_xlfn.CONCAT($AC$3,T82)))</f>
        <v>-</v>
      </c>
      <c r="T82" s="481" t="s">
        <v>412</v>
      </c>
      <c r="U82" s="942" t="str" cm="1">
        <f t="array" aca="1" ref="U82" ca="1">_xlfn.SWITCH(INDIRECT(_xlfn.CONCAT($AC$3,V82)),"-","-",0,"-",INDIRECT(_xlfn.CONCAT($AC$3,V82)))</f>
        <v>-</v>
      </c>
      <c r="V82" s="481" t="s">
        <v>413</v>
      </c>
      <c r="W82" s="496" t="str">
        <f t="shared" ca="1" si="4"/>
        <v>-</v>
      </c>
      <c r="X82" s="485" t="str">
        <f t="shared" ca="1" si="5"/>
        <v>$A$137</v>
      </c>
      <c r="Z82" s="70"/>
    </row>
    <row r="83" spans="1:31">
      <c r="C83" s="256" t="str" cm="1">
        <f t="array" aca="1" ref="C83" ca="1">INDIRECT(_xlfn.CONCAT($AC$3,D83))</f>
        <v>Ref 1 Co-product 1</v>
      </c>
      <c r="D83" s="87" t="s">
        <v>342</v>
      </c>
      <c r="E83" s="265" t="str" cm="1">
        <f t="array" aca="1" ref="E83" ca="1">_xlfn.SWITCH(INDIRECT(_xlfn.CONCAT($AC$3,F83)),"-","-",0,"-",INDIRECT(_xlfn.CONCAT($AC$3,F83)))</f>
        <v>-</v>
      </c>
      <c r="F83" s="87" t="s">
        <v>123</v>
      </c>
      <c r="G83" s="265" t="str" cm="1">
        <f t="array" aca="1" ref="G83" ca="1">_xlfn.SWITCH(INDIRECT(_xlfn.CONCAT($AC$2,H83)),"-","-",0,"-",INDIRECT(_xlfn.CONCAT($AC$2,H83)))</f>
        <v>-</v>
      </c>
      <c r="H83" s="265" t="s">
        <v>781</v>
      </c>
      <c r="I83" s="265" t="str" cm="1">
        <f t="array" aca="1" ref="I83" ca="1">_xlfn.SWITCH(INDIRECT(_xlfn.CONCAT($AC$2,J83)),"-","-",0,"-",INDIRECT(_xlfn.CONCAT($AC$2,J83)))</f>
        <v>Einde levensduur</v>
      </c>
      <c r="J83" s="265" t="s">
        <v>1032</v>
      </c>
      <c r="K83" s="265" t="str" cm="1">
        <f t="array" aca="1" ref="K83" ca="1">_xlfn.SWITCH(INDIRECT(_xlfn.CONCAT($AC$2,L83)),"-","-",0,"-",INDIRECT(_xlfn.CONCAT($AC$2,L83)))</f>
        <v>-</v>
      </c>
      <c r="L83" s="265" t="s">
        <v>791</v>
      </c>
      <c r="M83" s="728" t="str" cm="1">
        <f t="array" aca="1" ref="M83" ca="1">_xlfn.SWITCH(INDIRECT(_xlfn.CONCAT($AC$3,N83)),"-","-",0,"-",INDIRECT(_xlfn.CONCAT($AC$3,N83)))</f>
        <v>-</v>
      </c>
      <c r="N83" s="87" t="s">
        <v>381</v>
      </c>
      <c r="O83" s="727" t="str" cm="1">
        <f t="array" aca="1" ref="O83" ca="1">_xlfn.SWITCH(INDIRECT(_xlfn.CONCAT($AC$3,P83)),"-","-",0,"-",INDIRECT(_xlfn.CONCAT($AC$3,P83)))</f>
        <v>-</v>
      </c>
      <c r="P83" s="87" t="s">
        <v>353</v>
      </c>
      <c r="Q83" s="958" t="s">
        <v>6</v>
      </c>
      <c r="R83" s="265" t="s">
        <v>6</v>
      </c>
      <c r="S83" s="612" t="str" cm="1">
        <f t="array" aca="1" ref="S83" ca="1">_xlfn.SWITCH(INDIRECT(_xlfn.CONCAT($AC$3,T83)),"-","-",0,"-",INDIRECT(_xlfn.CONCAT($AC$3,T83)))</f>
        <v>-</v>
      </c>
      <c r="T83" s="612" t="s">
        <v>290</v>
      </c>
      <c r="U83" s="612" t="str" cm="1">
        <f t="array" aca="1" ref="U83" ca="1">_xlfn.SWITCH(INDIRECT(_xlfn.CONCAT($AC$3,V83)),"-","-",0,"-",INDIRECT(_xlfn.CONCAT($AC$3,V83)))</f>
        <v>-</v>
      </c>
      <c r="V83" s="471" t="s">
        <v>371</v>
      </c>
      <c r="W83" s="474" t="str">
        <f t="shared" ca="1" si="4"/>
        <v>-</v>
      </c>
      <c r="X83" s="494" t="s">
        <v>6</v>
      </c>
      <c r="Z83" s="70"/>
    </row>
    <row r="84" spans="1:31">
      <c r="C84" s="258" t="str" cm="1">
        <f t="array" aca="1" ref="C84" ca="1">INDIRECT(_xlfn.CONCAT($AC$3,D84))</f>
        <v>Ref 1 Co-product 2</v>
      </c>
      <c r="D84" s="4" t="s">
        <v>343</v>
      </c>
      <c r="E84" s="266" t="str" cm="1">
        <f t="array" aca="1" ref="E84" ca="1">_xlfn.SWITCH(INDIRECT(_xlfn.CONCAT($AC$3,F84)),"-","-",0,"-",INDIRECT(_xlfn.CONCAT($AC$3,F84)))</f>
        <v>-</v>
      </c>
      <c r="F84" s="4" t="s">
        <v>124</v>
      </c>
      <c r="G84" s="266" t="str" cm="1">
        <f t="array" aca="1" ref="G84" ca="1">_xlfn.SWITCH(INDIRECT(_xlfn.CONCAT($AC$2,H84)),"-","-",0,"-",INDIRECT(_xlfn.CONCAT($AC$2,H84)))</f>
        <v>-</v>
      </c>
      <c r="H84" s="266" t="s">
        <v>782</v>
      </c>
      <c r="I84" s="266" t="str" cm="1">
        <f t="array" aca="1" ref="I84" ca="1">_xlfn.SWITCH(INDIRECT(_xlfn.CONCAT($AC$2,J84)),"-","-",0,"-",INDIRECT(_xlfn.CONCAT($AC$2,J84)))</f>
        <v>Einde levensduur</v>
      </c>
      <c r="J84" s="266" t="s">
        <v>1033</v>
      </c>
      <c r="K84" s="266" t="str" cm="1">
        <f t="array" aca="1" ref="K84" ca="1">_xlfn.SWITCH(INDIRECT(_xlfn.CONCAT($AC$2,L84)),"-","-",0,"-",INDIRECT(_xlfn.CONCAT($AC$2,L84)))</f>
        <v>-</v>
      </c>
      <c r="L84" s="266" t="s">
        <v>792</v>
      </c>
      <c r="M84" s="729" t="str" cm="1">
        <f t="array" aca="1" ref="M84" ca="1">_xlfn.SWITCH(INDIRECT(_xlfn.CONCAT($AC$3,N84)),"-","-",0,"-",INDIRECT(_xlfn.CONCAT($AC$3,N84)))</f>
        <v>-</v>
      </c>
      <c r="N84" s="4" t="s">
        <v>382</v>
      </c>
      <c r="O84" s="730" t="str" cm="1">
        <f t="array" aca="1" ref="O84" ca="1">_xlfn.SWITCH(INDIRECT(_xlfn.CONCAT($AC$3,P84)),"-","-",0,"-",INDIRECT(_xlfn.CONCAT($AC$3,P84)))</f>
        <v>-</v>
      </c>
      <c r="P84" s="4" t="s">
        <v>354</v>
      </c>
      <c r="Q84" s="959" t="s">
        <v>6</v>
      </c>
      <c r="R84" s="266" t="s">
        <v>6</v>
      </c>
      <c r="S84" s="613" t="str" cm="1">
        <f t="array" aca="1" ref="S84" ca="1">_xlfn.SWITCH(INDIRECT(_xlfn.CONCAT($AC$3,T84)),"-","-",0,"-",INDIRECT(_xlfn.CONCAT($AC$3,T84)))</f>
        <v>-</v>
      </c>
      <c r="T84" s="613" t="s">
        <v>291</v>
      </c>
      <c r="U84" s="613" t="str" cm="1">
        <f t="array" aca="1" ref="U84" ca="1">_xlfn.SWITCH(INDIRECT(_xlfn.CONCAT($AC$3,V84)),"-","-",0,"-",INDIRECT(_xlfn.CONCAT($AC$3,V84)))</f>
        <v>-</v>
      </c>
      <c r="V84" s="476" t="s">
        <v>372</v>
      </c>
      <c r="W84" s="478" t="str">
        <f t="shared" ca="1" si="4"/>
        <v>-</v>
      </c>
      <c r="X84" s="495" t="s">
        <v>6</v>
      </c>
      <c r="Z84" s="70"/>
    </row>
    <row r="85" spans="1:31">
      <c r="C85" s="258" t="str" cm="1">
        <f t="array" aca="1" ref="C85" ca="1">INDIRECT(_xlfn.CONCAT($AC$3,D85))</f>
        <v>Ref 1 Co-product 3</v>
      </c>
      <c r="D85" s="4" t="s">
        <v>344</v>
      </c>
      <c r="E85" s="266" t="str" cm="1">
        <f t="array" aca="1" ref="E85" ca="1">_xlfn.SWITCH(INDIRECT(_xlfn.CONCAT($AC$3,F85)),"-","-",0,"-",INDIRECT(_xlfn.CONCAT($AC$3,F85)))</f>
        <v>-</v>
      </c>
      <c r="F85" s="4" t="s">
        <v>125</v>
      </c>
      <c r="G85" s="266" t="str" cm="1">
        <f t="array" aca="1" ref="G85" ca="1">_xlfn.SWITCH(INDIRECT(_xlfn.CONCAT($AC$2,H85)),"-","-",0,"-",INDIRECT(_xlfn.CONCAT($AC$2,H85)))</f>
        <v>-</v>
      </c>
      <c r="H85" s="266" t="s">
        <v>783</v>
      </c>
      <c r="I85" s="266" t="str" cm="1">
        <f t="array" aca="1" ref="I85" ca="1">_xlfn.SWITCH(INDIRECT(_xlfn.CONCAT($AC$2,J85)),"-","-",0,"-",INDIRECT(_xlfn.CONCAT($AC$2,J85)))</f>
        <v>Einde levensduur</v>
      </c>
      <c r="J85" s="266" t="s">
        <v>1034</v>
      </c>
      <c r="K85" s="266" t="str" cm="1">
        <f t="array" aca="1" ref="K85" ca="1">_xlfn.SWITCH(INDIRECT(_xlfn.CONCAT($AC$2,L85)),"-","-",0,"-",INDIRECT(_xlfn.CONCAT($AC$2,L85)))</f>
        <v>-</v>
      </c>
      <c r="L85" s="266" t="s">
        <v>793</v>
      </c>
      <c r="M85" s="729" t="str" cm="1">
        <f t="array" aca="1" ref="M85" ca="1">_xlfn.SWITCH(INDIRECT(_xlfn.CONCAT($AC$3,N85)),"-","-",0,"-",INDIRECT(_xlfn.CONCAT($AC$3,N85)))</f>
        <v>-</v>
      </c>
      <c r="N85" s="4" t="s">
        <v>383</v>
      </c>
      <c r="O85" s="730" t="str" cm="1">
        <f t="array" aca="1" ref="O85" ca="1">_xlfn.SWITCH(INDIRECT(_xlfn.CONCAT($AC$3,P85)),"-","-",0,"-",INDIRECT(_xlfn.CONCAT($AC$3,P85)))</f>
        <v>-</v>
      </c>
      <c r="P85" s="4" t="s">
        <v>355</v>
      </c>
      <c r="Q85" s="959" t="s">
        <v>6</v>
      </c>
      <c r="R85" s="266" t="s">
        <v>6</v>
      </c>
      <c r="S85" s="613" t="str" cm="1">
        <f t="array" aca="1" ref="S85" ca="1">_xlfn.SWITCH(INDIRECT(_xlfn.CONCAT($AC$3,T85)),"-","-",0,"-",INDIRECT(_xlfn.CONCAT($AC$3,T85)))</f>
        <v>-</v>
      </c>
      <c r="T85" s="613" t="s">
        <v>363</v>
      </c>
      <c r="U85" s="613" t="str" cm="1">
        <f t="array" aca="1" ref="U85" ca="1">_xlfn.SWITCH(INDIRECT(_xlfn.CONCAT($AC$3,V85)),"-","-",0,"-",INDIRECT(_xlfn.CONCAT($AC$3,V85)))</f>
        <v>-</v>
      </c>
      <c r="V85" s="476" t="s">
        <v>373</v>
      </c>
      <c r="W85" s="478" t="str">
        <f t="shared" ca="1" si="4"/>
        <v>-</v>
      </c>
      <c r="X85" s="495" t="s">
        <v>6</v>
      </c>
      <c r="Z85" s="70"/>
    </row>
    <row r="86" spans="1:31">
      <c r="C86" s="258" t="str" cm="1">
        <f t="array" aca="1" ref="C86" ca="1">INDIRECT(_xlfn.CONCAT($AC$3,D86))</f>
        <v>Ref 1 Co-product 4</v>
      </c>
      <c r="D86" s="4" t="s">
        <v>345</v>
      </c>
      <c r="E86" s="266" t="str" cm="1">
        <f t="array" aca="1" ref="E86" ca="1">_xlfn.SWITCH(INDIRECT(_xlfn.CONCAT($AC$3,F86)),"-","-",0,"-",INDIRECT(_xlfn.CONCAT($AC$3,F86)))</f>
        <v>-</v>
      </c>
      <c r="F86" s="4" t="s">
        <v>126</v>
      </c>
      <c r="G86" s="266" t="str" cm="1">
        <f t="array" aca="1" ref="G86" ca="1">_xlfn.SWITCH(INDIRECT(_xlfn.CONCAT($AC$2,H86)),"-","-",0,"-",INDIRECT(_xlfn.CONCAT($AC$2,H86)))</f>
        <v>-</v>
      </c>
      <c r="H86" s="266" t="s">
        <v>784</v>
      </c>
      <c r="I86" s="266" t="str" cm="1">
        <f t="array" aca="1" ref="I86" ca="1">_xlfn.SWITCH(INDIRECT(_xlfn.CONCAT($AC$2,J86)),"-","-",0,"-",INDIRECT(_xlfn.CONCAT($AC$2,J86)))</f>
        <v>Einde levensduur</v>
      </c>
      <c r="J86" s="266" t="s">
        <v>1035</v>
      </c>
      <c r="K86" s="266" t="str" cm="1">
        <f t="array" aca="1" ref="K86" ca="1">_xlfn.SWITCH(INDIRECT(_xlfn.CONCAT($AC$2,L86)),"-","-",0,"-",INDIRECT(_xlfn.CONCAT($AC$2,L86)))</f>
        <v>-</v>
      </c>
      <c r="L86" s="266" t="s">
        <v>794</v>
      </c>
      <c r="M86" s="729" t="str" cm="1">
        <f t="array" aca="1" ref="M86" ca="1">_xlfn.SWITCH(INDIRECT(_xlfn.CONCAT($AC$3,N86)),"-","-",0,"-",INDIRECT(_xlfn.CONCAT($AC$3,N86)))</f>
        <v>-</v>
      </c>
      <c r="N86" s="4" t="s">
        <v>384</v>
      </c>
      <c r="O86" s="730" t="str" cm="1">
        <f t="array" aca="1" ref="O86" ca="1">_xlfn.SWITCH(INDIRECT(_xlfn.CONCAT($AC$3,P86)),"-","-",0,"-",INDIRECT(_xlfn.CONCAT($AC$3,P86)))</f>
        <v>-</v>
      </c>
      <c r="P86" s="4" t="s">
        <v>356</v>
      </c>
      <c r="Q86" s="959" t="s">
        <v>6</v>
      </c>
      <c r="R86" s="266" t="s">
        <v>6</v>
      </c>
      <c r="S86" s="613" t="str" cm="1">
        <f t="array" aca="1" ref="S86" ca="1">_xlfn.SWITCH(INDIRECT(_xlfn.CONCAT($AC$3,T86)),"-","-",0,"-",INDIRECT(_xlfn.CONCAT($AC$3,T86)))</f>
        <v>-</v>
      </c>
      <c r="T86" s="613" t="s">
        <v>364</v>
      </c>
      <c r="U86" s="613" t="str" cm="1">
        <f t="array" aca="1" ref="U86" ca="1">_xlfn.SWITCH(INDIRECT(_xlfn.CONCAT($AC$3,V86)),"-","-",0,"-",INDIRECT(_xlfn.CONCAT($AC$3,V86)))</f>
        <v>-</v>
      </c>
      <c r="V86" s="476" t="s">
        <v>374</v>
      </c>
      <c r="W86" s="478" t="str">
        <f t="shared" ca="1" si="4"/>
        <v>-</v>
      </c>
      <c r="X86" s="495" t="s">
        <v>6</v>
      </c>
      <c r="Z86" s="70"/>
    </row>
    <row r="87" spans="1:31">
      <c r="C87" s="259" t="str" cm="1">
        <f t="array" aca="1" ref="C87" ca="1">INDIRECT(_xlfn.CONCAT($AC$3,D87))</f>
        <v>Ref 1 Co-product 5</v>
      </c>
      <c r="D87" s="66" t="s">
        <v>346</v>
      </c>
      <c r="E87" s="47" t="str" cm="1">
        <f t="array" aca="1" ref="E87" ca="1">_xlfn.SWITCH(INDIRECT(_xlfn.CONCAT($AC$3,F87)),"-","-",0,"-",INDIRECT(_xlfn.CONCAT($AC$3,F87)))</f>
        <v>-</v>
      </c>
      <c r="F87" s="66" t="s">
        <v>128</v>
      </c>
      <c r="G87" s="47" t="str" cm="1">
        <f t="array" aca="1" ref="G87" ca="1">_xlfn.SWITCH(INDIRECT(_xlfn.CONCAT($AC$2,H87)),"-","-",0,"-",INDIRECT(_xlfn.CONCAT($AC$2,H87)))</f>
        <v>-</v>
      </c>
      <c r="H87" s="47" t="s">
        <v>785</v>
      </c>
      <c r="I87" s="47" t="str" cm="1">
        <f t="array" aca="1" ref="I87" ca="1">_xlfn.SWITCH(INDIRECT(_xlfn.CONCAT($AC$2,J87)),"-","-",0,"-",INDIRECT(_xlfn.CONCAT($AC$2,J87)))</f>
        <v>Einde levensduur</v>
      </c>
      <c r="J87" s="47" t="s">
        <v>1036</v>
      </c>
      <c r="K87" s="47" t="str" cm="1">
        <f t="array" aca="1" ref="K87" ca="1">_xlfn.SWITCH(INDIRECT(_xlfn.CONCAT($AC$2,L87)),"-","-",0,"-",INDIRECT(_xlfn.CONCAT($AC$2,L87)))</f>
        <v>-</v>
      </c>
      <c r="L87" s="47" t="s">
        <v>795</v>
      </c>
      <c r="M87" s="731" t="str" cm="1">
        <f t="array" aca="1" ref="M87" ca="1">_xlfn.SWITCH(INDIRECT(_xlfn.CONCAT($AC$3,N87)),"-","-",0,"-",INDIRECT(_xlfn.CONCAT($AC$3,N87)))</f>
        <v>-</v>
      </c>
      <c r="N87" s="66" t="s">
        <v>385</v>
      </c>
      <c r="O87" s="733" t="str" cm="1">
        <f t="array" aca="1" ref="O87" ca="1">_xlfn.SWITCH(INDIRECT(_xlfn.CONCAT($AC$3,P87)),"-","-",0,"-",INDIRECT(_xlfn.CONCAT($AC$3,P87)))</f>
        <v>-</v>
      </c>
      <c r="P87" s="66" t="s">
        <v>357</v>
      </c>
      <c r="Q87" s="960" t="s">
        <v>6</v>
      </c>
      <c r="R87" s="47" t="s">
        <v>6</v>
      </c>
      <c r="S87" s="614" t="str" cm="1">
        <f t="array" aca="1" ref="S87" ca="1">_xlfn.SWITCH(INDIRECT(_xlfn.CONCAT($AC$3,T87)),"-","-",0,"-",INDIRECT(_xlfn.CONCAT($AC$3,T87)))</f>
        <v>-</v>
      </c>
      <c r="T87" s="614" t="s">
        <v>365</v>
      </c>
      <c r="U87" s="614" t="str" cm="1">
        <f t="array" aca="1" ref="U87" ca="1">_xlfn.SWITCH(INDIRECT(_xlfn.CONCAT($AC$3,V87)),"-","-",0,"-",INDIRECT(_xlfn.CONCAT($AC$3,V87)))</f>
        <v>-</v>
      </c>
      <c r="V87" s="481" t="s">
        <v>375</v>
      </c>
      <c r="W87" s="484" t="str">
        <f t="shared" ca="1" si="4"/>
        <v>-</v>
      </c>
      <c r="X87" s="496" t="s">
        <v>6</v>
      </c>
      <c r="Z87" s="70"/>
    </row>
    <row r="88" spans="1:31" s="137" customFormat="1"/>
    <row r="89" spans="1:31" ht="18.75">
      <c r="C89" s="167" t="s">
        <v>338</v>
      </c>
      <c r="D89" s="456"/>
      <c r="E89" s="457"/>
      <c r="F89" s="458"/>
      <c r="G89" s="457"/>
      <c r="H89" s="456"/>
      <c r="I89" s="457"/>
      <c r="J89" s="456"/>
      <c r="K89" s="457"/>
      <c r="L89" s="456"/>
      <c r="M89" s="457"/>
      <c r="N89" s="252"/>
      <c r="O89" s="457"/>
      <c r="P89" s="252"/>
      <c r="Q89" s="457"/>
      <c r="R89" s="457"/>
      <c r="S89" s="463">
        <f ca="1">SUM(S73:T87)</f>
        <v>0</v>
      </c>
      <c r="T89" s="459"/>
      <c r="U89" s="463">
        <f ca="1">SUM(U73:V87)</f>
        <v>0</v>
      </c>
      <c r="V89" s="460"/>
      <c r="W89" s="461">
        <f ca="1">SUM(W73:W87)</f>
        <v>0</v>
      </c>
      <c r="X89" s="462"/>
    </row>
    <row r="90" spans="1:31" s="137" customFormat="1"/>
    <row r="91" spans="1:31" s="137" customFormat="1"/>
    <row r="92" spans="1:31" ht="15.75">
      <c r="C92" s="755" t="s">
        <v>637</v>
      </c>
      <c r="D92" s="454"/>
      <c r="E92" s="454"/>
      <c r="F92" s="454"/>
      <c r="G92" s="454"/>
      <c r="H92" s="454"/>
      <c r="I92" s="454"/>
      <c r="J92" s="454"/>
      <c r="K92" s="454"/>
      <c r="L92" s="454"/>
      <c r="M92" s="454"/>
      <c r="N92" s="454"/>
      <c r="O92" s="454"/>
      <c r="P92" s="454"/>
      <c r="Q92" s="454"/>
      <c r="R92" s="454"/>
      <c r="S92" s="454"/>
      <c r="T92" s="454"/>
      <c r="U92" s="454"/>
      <c r="V92" s="454"/>
      <c r="W92" s="454"/>
      <c r="X92" s="455"/>
    </row>
    <row r="93" spans="1:31" s="136" customFormat="1" ht="14.45" customHeight="1">
      <c r="A93" s="416" t="s">
        <v>75</v>
      </c>
      <c r="B93" s="416"/>
      <c r="C93" s="418"/>
      <c r="D93" s="418"/>
      <c r="E93" s="418"/>
      <c r="F93" s="136" t="s">
        <v>68</v>
      </c>
      <c r="H93" s="136" t="s">
        <v>68</v>
      </c>
      <c r="J93" s="136" t="s">
        <v>68</v>
      </c>
      <c r="L93" s="136" t="s">
        <v>68</v>
      </c>
      <c r="N93" s="136" t="s">
        <v>68</v>
      </c>
      <c r="P93" s="136" t="s">
        <v>68</v>
      </c>
      <c r="T93" s="136" t="s">
        <v>68</v>
      </c>
      <c r="V93" s="136" t="s">
        <v>68</v>
      </c>
    </row>
    <row r="94" spans="1:31" ht="24.75" customHeight="1">
      <c r="A94" s="13"/>
      <c r="B94" s="138"/>
      <c r="C94" s="423" t="s">
        <v>272</v>
      </c>
      <c r="D94" s="384"/>
      <c r="E94" s="424"/>
      <c r="F94" s="425"/>
      <c r="G94" s="426"/>
      <c r="H94" s="425"/>
      <c r="I94" s="424"/>
      <c r="J94" s="425"/>
      <c r="K94" s="424"/>
      <c r="L94" s="425"/>
      <c r="M94" s="424"/>
      <c r="N94" s="425"/>
      <c r="O94" s="424"/>
      <c r="P94" s="425"/>
      <c r="Q94" s="424"/>
      <c r="R94" s="424"/>
      <c r="S94" s="424"/>
      <c r="T94" s="252"/>
      <c r="U94" s="424"/>
      <c r="V94" s="252"/>
      <c r="W94" s="424"/>
      <c r="X94" s="427"/>
      <c r="Y94" s="717"/>
      <c r="Z94" s="72"/>
      <c r="AB94" s="72"/>
      <c r="AC94" s="72"/>
    </row>
    <row r="95" spans="1:31" s="13" customFormat="1" ht="60">
      <c r="B95" s="138"/>
      <c r="C95" s="428" t="s">
        <v>1</v>
      </c>
      <c r="D95" s="429"/>
      <c r="E95" s="439" t="s">
        <v>20</v>
      </c>
      <c r="F95" s="429"/>
      <c r="G95" s="431" t="str">
        <f>S24</f>
        <v>Massastroom (ton/uur)</v>
      </c>
      <c r="H95" s="431">
        <f>T24</f>
        <v>0</v>
      </c>
      <c r="I95" s="440" t="str">
        <f>U24</f>
        <v>Energiestroom (MWh/uur)</v>
      </c>
      <c r="J95" s="432"/>
      <c r="K95" s="431" t="str">
        <f t="shared" ref="K95:K110" si="6">Q24</f>
        <v>Emissiefactor 
(ton CO2eq/ton of ton CO2eq/MWh)</v>
      </c>
      <c r="L95" s="432"/>
      <c r="M95" s="440" t="str">
        <f t="shared" ref="M95:M110" si="7">G24</f>
        <v>Biogeen?</v>
      </c>
      <c r="N95" s="432"/>
      <c r="O95" s="431" t="str">
        <f t="shared" ref="O95:O110" si="8">I24</f>
        <v>Rigide of elastisch?</v>
      </c>
      <c r="P95" s="432"/>
      <c r="Q95" s="440" t="str">
        <f t="shared" ref="Q95:Q110" si="9">K24</f>
        <v>Gerecycled?</v>
      </c>
      <c r="R95" s="440" t="s">
        <v>16</v>
      </c>
      <c r="S95" s="430" t="s">
        <v>199</v>
      </c>
      <c r="T95" s="429"/>
      <c r="U95" s="431"/>
      <c r="V95" s="429"/>
      <c r="W95" s="440" t="s">
        <v>1039</v>
      </c>
      <c r="X95" s="439" t="s">
        <v>76</v>
      </c>
      <c r="Y95" s="138"/>
      <c r="AE95" s="138"/>
    </row>
    <row r="96" spans="1:31" ht="17.100000000000001" customHeight="1">
      <c r="A96" s="6" t="str">
        <f>ADDRESS(ROW(A96),COLUMN(A96),1,1)</f>
        <v>$A$96</v>
      </c>
      <c r="B96" s="284"/>
      <c r="C96" s="359" t="str">
        <f t="shared" ref="C96:C110" ca="1" si="10">C25</f>
        <v>Ref 1 Grondstof 1</v>
      </c>
      <c r="D96" s="360"/>
      <c r="E96" s="206" t="str">
        <f t="shared" ref="E96:E110" ca="1" si="11">E25</f>
        <v>-</v>
      </c>
      <c r="F96" s="360"/>
      <c r="G96" s="363" t="str">
        <f t="shared" ref="G96:G110" ca="1" si="12">S25</f>
        <v>-</v>
      </c>
      <c r="H96" s="433"/>
      <c r="I96" s="378" t="str">
        <f t="shared" ref="I96:I110" ca="1" si="13">U25</f>
        <v>-</v>
      </c>
      <c r="J96" s="362"/>
      <c r="K96" s="434" t="str">
        <f t="shared" si="6"/>
        <v>-</v>
      </c>
      <c r="L96" s="87"/>
      <c r="M96" s="448" t="str">
        <f t="shared" ca="1" si="7"/>
        <v>-</v>
      </c>
      <c r="N96" s="87"/>
      <c r="O96" s="443" t="str">
        <f t="shared" ca="1" si="8"/>
        <v>-</v>
      </c>
      <c r="P96" s="87"/>
      <c r="Q96" s="448" t="str">
        <f t="shared" ca="1" si="9"/>
        <v>-</v>
      </c>
      <c r="R96" s="919" t="s">
        <v>6</v>
      </c>
      <c r="S96" s="920" t="s">
        <v>6</v>
      </c>
      <c r="T96" s="904"/>
      <c r="U96" s="904"/>
      <c r="V96" s="904"/>
      <c r="W96" s="919" t="s">
        <v>6</v>
      </c>
      <c r="X96" s="919" t="s">
        <v>6</v>
      </c>
      <c r="Z96" s="13"/>
      <c r="AA96" s="13"/>
      <c r="AB96" s="13"/>
      <c r="AC96" s="13"/>
    </row>
    <row r="97" spans="1:29">
      <c r="A97" s="6" t="str">
        <f t="shared" ref="A97:A137" si="14">ADDRESS(ROW(A97),COLUMN(A97),1,1)</f>
        <v>$A$97</v>
      </c>
      <c r="B97" s="284"/>
      <c r="C97" s="365" t="str">
        <f t="shared" ca="1" si="10"/>
        <v>Ref 1 Grondstof 2</v>
      </c>
      <c r="D97" s="6"/>
      <c r="E97" s="207" t="str">
        <f t="shared" ca="1" si="11"/>
        <v>-</v>
      </c>
      <c r="F97" s="6"/>
      <c r="G97" s="368" t="str">
        <f t="shared" ca="1" si="12"/>
        <v>-</v>
      </c>
      <c r="H97" s="435"/>
      <c r="I97" s="379" t="str">
        <f t="shared" ca="1" si="13"/>
        <v>-</v>
      </c>
      <c r="J97" s="367"/>
      <c r="K97" s="436" t="str">
        <f t="shared" si="6"/>
        <v>-</v>
      </c>
      <c r="M97" s="449" t="str">
        <f t="shared" ca="1" si="7"/>
        <v>-</v>
      </c>
      <c r="O97" s="444" t="str">
        <f t="shared" ca="1" si="8"/>
        <v>-</v>
      </c>
      <c r="Q97" s="449" t="str">
        <f t="shared" ca="1" si="9"/>
        <v>-</v>
      </c>
      <c r="R97" s="905" t="s">
        <v>6</v>
      </c>
      <c r="S97" s="914" t="s">
        <v>6</v>
      </c>
      <c r="T97" s="906"/>
      <c r="U97" s="906"/>
      <c r="V97" s="906"/>
      <c r="W97" s="905" t="s">
        <v>6</v>
      </c>
      <c r="X97" s="905" t="s">
        <v>6</v>
      </c>
      <c r="Z97" s="13"/>
      <c r="AA97" s="13"/>
      <c r="AB97" s="13"/>
      <c r="AC97" s="13"/>
    </row>
    <row r="98" spans="1:29">
      <c r="A98" s="6" t="str">
        <f t="shared" si="14"/>
        <v>$A$98</v>
      </c>
      <c r="B98" s="284"/>
      <c r="C98" s="365" t="str">
        <f t="shared" ca="1" si="10"/>
        <v>Ref 1 Grondstof 3</v>
      </c>
      <c r="D98" s="6"/>
      <c r="E98" s="207" t="str">
        <f t="shared" ca="1" si="11"/>
        <v>-</v>
      </c>
      <c r="F98" s="6"/>
      <c r="G98" s="368" t="str">
        <f t="shared" ca="1" si="12"/>
        <v>-</v>
      </c>
      <c r="H98" s="435"/>
      <c r="I98" s="379" t="str">
        <f t="shared" ca="1" si="13"/>
        <v>-</v>
      </c>
      <c r="J98" s="367"/>
      <c r="K98" s="436" t="str">
        <f t="shared" si="6"/>
        <v>-</v>
      </c>
      <c r="M98" s="449" t="str">
        <f t="shared" ca="1" si="7"/>
        <v>-</v>
      </c>
      <c r="O98" s="444" t="str">
        <f t="shared" ca="1" si="8"/>
        <v>-</v>
      </c>
      <c r="Q98" s="449" t="str">
        <f t="shared" ca="1" si="9"/>
        <v>-</v>
      </c>
      <c r="R98" s="905" t="s">
        <v>6</v>
      </c>
      <c r="S98" s="914" t="s">
        <v>6</v>
      </c>
      <c r="T98" s="906"/>
      <c r="U98" s="906"/>
      <c r="V98" s="906"/>
      <c r="W98" s="905" t="s">
        <v>6</v>
      </c>
      <c r="X98" s="905" t="s">
        <v>6</v>
      </c>
      <c r="Z98" s="13"/>
      <c r="AA98" s="13"/>
      <c r="AB98" s="13"/>
      <c r="AC98" s="13"/>
    </row>
    <row r="99" spans="1:29">
      <c r="A99" s="6" t="str">
        <f t="shared" si="14"/>
        <v>$A$99</v>
      </c>
      <c r="B99" s="284"/>
      <c r="C99" s="365" t="str">
        <f t="shared" ca="1" si="10"/>
        <v>Ref 1 Grondstof 4</v>
      </c>
      <c r="D99" s="6"/>
      <c r="E99" s="207" t="str">
        <f t="shared" ca="1" si="11"/>
        <v>-</v>
      </c>
      <c r="F99" s="6"/>
      <c r="G99" s="368" t="str">
        <f t="shared" ca="1" si="12"/>
        <v>-</v>
      </c>
      <c r="H99" s="435"/>
      <c r="I99" s="379" t="str">
        <f t="shared" ca="1" si="13"/>
        <v>-</v>
      </c>
      <c r="J99" s="367"/>
      <c r="K99" s="436" t="str">
        <f t="shared" si="6"/>
        <v>-</v>
      </c>
      <c r="M99" s="449" t="str">
        <f t="shared" ca="1" si="7"/>
        <v>-</v>
      </c>
      <c r="O99" s="444" t="str">
        <f t="shared" ca="1" si="8"/>
        <v>-</v>
      </c>
      <c r="Q99" s="449" t="str">
        <f t="shared" ca="1" si="9"/>
        <v>-</v>
      </c>
      <c r="R99" s="905" t="s">
        <v>6</v>
      </c>
      <c r="S99" s="914" t="s">
        <v>6</v>
      </c>
      <c r="T99" s="906"/>
      <c r="U99" s="906"/>
      <c r="V99" s="906"/>
      <c r="W99" s="905" t="s">
        <v>6</v>
      </c>
      <c r="X99" s="905" t="s">
        <v>6</v>
      </c>
      <c r="Z99" s="13"/>
      <c r="AA99" s="13"/>
      <c r="AB99" s="13"/>
      <c r="AC99" s="13"/>
    </row>
    <row r="100" spans="1:29">
      <c r="A100" s="6" t="str">
        <f t="shared" si="14"/>
        <v>$A$100</v>
      </c>
      <c r="B100" s="284"/>
      <c r="C100" s="365" t="str">
        <f t="shared" ca="1" si="10"/>
        <v>Ref 1 Grondstof 5</v>
      </c>
      <c r="D100" s="6"/>
      <c r="E100" s="207" t="str">
        <f t="shared" ca="1" si="11"/>
        <v>-</v>
      </c>
      <c r="F100" s="6"/>
      <c r="G100" s="368" t="str">
        <f t="shared" ca="1" si="12"/>
        <v>-</v>
      </c>
      <c r="H100" s="435"/>
      <c r="I100" s="379" t="str">
        <f t="shared" ca="1" si="13"/>
        <v>-</v>
      </c>
      <c r="J100" s="367"/>
      <c r="K100" s="436" t="str">
        <f t="shared" si="6"/>
        <v>-</v>
      </c>
      <c r="M100" s="449" t="str">
        <f t="shared" ca="1" si="7"/>
        <v>-</v>
      </c>
      <c r="O100" s="444" t="str">
        <f t="shared" ca="1" si="8"/>
        <v>-</v>
      </c>
      <c r="Q100" s="449" t="str">
        <f t="shared" ca="1" si="9"/>
        <v>-</v>
      </c>
      <c r="R100" s="905" t="s">
        <v>6</v>
      </c>
      <c r="S100" s="914" t="s">
        <v>6</v>
      </c>
      <c r="T100" s="906"/>
      <c r="U100" s="906"/>
      <c r="V100" s="906"/>
      <c r="W100" s="905" t="s">
        <v>6</v>
      </c>
      <c r="X100" s="905" t="s">
        <v>6</v>
      </c>
      <c r="Z100" s="13"/>
      <c r="AA100" s="13"/>
      <c r="AB100" s="13"/>
      <c r="AC100" s="13"/>
    </row>
    <row r="101" spans="1:29">
      <c r="A101" s="6" t="str">
        <f t="shared" si="14"/>
        <v>$A$101</v>
      </c>
      <c r="B101" s="284"/>
      <c r="C101" s="365" t="str">
        <f t="shared" ca="1" si="10"/>
        <v>Ref 1 Grondstof 6</v>
      </c>
      <c r="D101" s="6"/>
      <c r="E101" s="207" t="str">
        <f t="shared" ca="1" si="11"/>
        <v>-</v>
      </c>
      <c r="F101" s="6"/>
      <c r="G101" s="368" t="str">
        <f t="shared" ca="1" si="12"/>
        <v>-</v>
      </c>
      <c r="H101" s="435"/>
      <c r="I101" s="379" t="str">
        <f t="shared" ca="1" si="13"/>
        <v>-</v>
      </c>
      <c r="J101" s="367"/>
      <c r="K101" s="436" t="str">
        <f t="shared" si="6"/>
        <v>-</v>
      </c>
      <c r="M101" s="449" t="str">
        <f t="shared" ca="1" si="7"/>
        <v>-</v>
      </c>
      <c r="O101" s="444" t="str">
        <f t="shared" ca="1" si="8"/>
        <v>-</v>
      </c>
      <c r="Q101" s="449" t="str">
        <f t="shared" ca="1" si="9"/>
        <v>-</v>
      </c>
      <c r="R101" s="905" t="s">
        <v>6</v>
      </c>
      <c r="S101" s="914" t="s">
        <v>6</v>
      </c>
      <c r="T101" s="906"/>
      <c r="U101" s="906"/>
      <c r="V101" s="906"/>
      <c r="W101" s="905" t="s">
        <v>6</v>
      </c>
      <c r="X101" s="905" t="s">
        <v>6</v>
      </c>
      <c r="Z101" s="13"/>
      <c r="AA101" s="13"/>
      <c r="AB101" s="13"/>
      <c r="AC101" s="13"/>
    </row>
    <row r="102" spans="1:29">
      <c r="A102" s="6" t="str">
        <f t="shared" si="14"/>
        <v>$A$102</v>
      </c>
      <c r="B102" s="284"/>
      <c r="C102" s="365" t="str">
        <f t="shared" ca="1" si="10"/>
        <v>Ref 1 Grondstof 7</v>
      </c>
      <c r="D102" s="6"/>
      <c r="E102" s="207" t="str">
        <f t="shared" ca="1" si="11"/>
        <v>-</v>
      </c>
      <c r="F102" s="6"/>
      <c r="G102" s="368" t="str">
        <f t="shared" ca="1" si="12"/>
        <v>-</v>
      </c>
      <c r="H102" s="435"/>
      <c r="I102" s="379" t="str">
        <f t="shared" ca="1" si="13"/>
        <v>-</v>
      </c>
      <c r="J102" s="367"/>
      <c r="K102" s="436" t="str">
        <f t="shared" si="6"/>
        <v>-</v>
      </c>
      <c r="M102" s="449" t="str">
        <f t="shared" ca="1" si="7"/>
        <v>-</v>
      </c>
      <c r="O102" s="444" t="str">
        <f t="shared" ca="1" si="8"/>
        <v>-</v>
      </c>
      <c r="Q102" s="449" t="str">
        <f t="shared" ca="1" si="9"/>
        <v>-</v>
      </c>
      <c r="R102" s="905" t="s">
        <v>6</v>
      </c>
      <c r="S102" s="914" t="s">
        <v>6</v>
      </c>
      <c r="T102" s="906"/>
      <c r="U102" s="906"/>
      <c r="V102" s="906"/>
      <c r="W102" s="905" t="s">
        <v>6</v>
      </c>
      <c r="X102" s="905" t="s">
        <v>6</v>
      </c>
      <c r="Z102" s="13"/>
      <c r="AA102" s="13"/>
      <c r="AB102" s="13"/>
      <c r="AC102" s="13"/>
    </row>
    <row r="103" spans="1:29">
      <c r="A103" s="6" t="str">
        <f t="shared" si="14"/>
        <v>$A$103</v>
      </c>
      <c r="B103" s="284"/>
      <c r="C103" s="365" t="str">
        <f t="shared" ca="1" si="10"/>
        <v>Ref 1 Grondstof 8</v>
      </c>
      <c r="D103" s="6"/>
      <c r="E103" s="207" t="str">
        <f t="shared" ca="1" si="11"/>
        <v>-</v>
      </c>
      <c r="F103" s="6"/>
      <c r="G103" s="368" t="str">
        <f t="shared" ca="1" si="12"/>
        <v>-</v>
      </c>
      <c r="H103" s="435"/>
      <c r="I103" s="379" t="str">
        <f t="shared" ca="1" si="13"/>
        <v>-</v>
      </c>
      <c r="J103" s="367"/>
      <c r="K103" s="436" t="str">
        <f t="shared" si="6"/>
        <v>-</v>
      </c>
      <c r="M103" s="449" t="str">
        <f t="shared" ca="1" si="7"/>
        <v>-</v>
      </c>
      <c r="O103" s="444" t="str">
        <f t="shared" ca="1" si="8"/>
        <v>-</v>
      </c>
      <c r="Q103" s="449" t="str">
        <f t="shared" ca="1" si="9"/>
        <v>-</v>
      </c>
      <c r="R103" s="905" t="s">
        <v>6</v>
      </c>
      <c r="S103" s="914" t="s">
        <v>6</v>
      </c>
      <c r="T103" s="906"/>
      <c r="U103" s="906"/>
      <c r="V103" s="906"/>
      <c r="W103" s="905" t="s">
        <v>6</v>
      </c>
      <c r="X103" s="905" t="s">
        <v>6</v>
      </c>
      <c r="Z103" s="13"/>
      <c r="AA103" s="13"/>
      <c r="AB103" s="13"/>
      <c r="AC103" s="13"/>
    </row>
    <row r="104" spans="1:29">
      <c r="A104" s="6" t="str">
        <f t="shared" si="14"/>
        <v>$A$104</v>
      </c>
      <c r="B104" s="284"/>
      <c r="C104" s="365" t="str">
        <f t="shared" ca="1" si="10"/>
        <v>Ref 1 Grondstof 9</v>
      </c>
      <c r="D104" s="6"/>
      <c r="E104" s="207" t="str">
        <f t="shared" ca="1" si="11"/>
        <v>-</v>
      </c>
      <c r="F104" s="6"/>
      <c r="G104" s="368" t="str">
        <f t="shared" ca="1" si="12"/>
        <v>-</v>
      </c>
      <c r="H104" s="435"/>
      <c r="I104" s="379" t="str">
        <f t="shared" ca="1" si="13"/>
        <v>-</v>
      </c>
      <c r="J104" s="367"/>
      <c r="K104" s="436" t="str">
        <f t="shared" si="6"/>
        <v>-</v>
      </c>
      <c r="M104" s="449" t="str">
        <f t="shared" ca="1" si="7"/>
        <v>-</v>
      </c>
      <c r="O104" s="444" t="str">
        <f t="shared" ca="1" si="8"/>
        <v>-</v>
      </c>
      <c r="Q104" s="449" t="str">
        <f t="shared" ca="1" si="9"/>
        <v>-</v>
      </c>
      <c r="R104" s="905" t="s">
        <v>6</v>
      </c>
      <c r="S104" s="914" t="s">
        <v>6</v>
      </c>
      <c r="T104" s="906"/>
      <c r="U104" s="906"/>
      <c r="V104" s="906"/>
      <c r="W104" s="905" t="s">
        <v>6</v>
      </c>
      <c r="X104" s="905" t="s">
        <v>6</v>
      </c>
      <c r="Z104" s="13"/>
      <c r="AA104" s="13"/>
      <c r="AB104" s="13"/>
      <c r="AC104" s="13"/>
    </row>
    <row r="105" spans="1:29">
      <c r="A105" s="6" t="str">
        <f t="shared" si="14"/>
        <v>$A$105</v>
      </c>
      <c r="B105" s="284"/>
      <c r="C105" s="365" t="str">
        <f t="shared" ca="1" si="10"/>
        <v>Ref 1 Grondstof 10</v>
      </c>
      <c r="D105" s="6"/>
      <c r="E105" s="207" t="str">
        <f t="shared" ca="1" si="11"/>
        <v>-</v>
      </c>
      <c r="F105" s="6"/>
      <c r="G105" s="368" t="str">
        <f t="shared" ca="1" si="12"/>
        <v>-</v>
      </c>
      <c r="H105" s="435"/>
      <c r="I105" s="379" t="str">
        <f t="shared" ca="1" si="13"/>
        <v>-</v>
      </c>
      <c r="J105" s="367"/>
      <c r="K105" s="436" t="str">
        <f t="shared" si="6"/>
        <v>-</v>
      </c>
      <c r="M105" s="449" t="str">
        <f t="shared" ca="1" si="7"/>
        <v>-</v>
      </c>
      <c r="O105" s="444" t="str">
        <f t="shared" ca="1" si="8"/>
        <v>-</v>
      </c>
      <c r="Q105" s="449" t="str">
        <f t="shared" ca="1" si="9"/>
        <v>-</v>
      </c>
      <c r="R105" s="905" t="s">
        <v>6</v>
      </c>
      <c r="S105" s="914" t="s">
        <v>6</v>
      </c>
      <c r="T105" s="906"/>
      <c r="U105" s="906"/>
      <c r="V105" s="906"/>
      <c r="W105" s="905" t="s">
        <v>6</v>
      </c>
      <c r="X105" s="905" t="s">
        <v>6</v>
      </c>
      <c r="Z105" s="13"/>
      <c r="AA105" s="13"/>
      <c r="AB105" s="13"/>
      <c r="AC105" s="13"/>
    </row>
    <row r="106" spans="1:29">
      <c r="A106" s="6" t="str">
        <f t="shared" si="14"/>
        <v>$A$106</v>
      </c>
      <c r="B106" s="284"/>
      <c r="C106" s="359" t="str">
        <f t="shared" ca="1" si="10"/>
        <v>Ref 1 Energie 1</v>
      </c>
      <c r="D106" s="360"/>
      <c r="E106" s="206" t="str">
        <f t="shared" ca="1" si="11"/>
        <v>-</v>
      </c>
      <c r="F106" s="360"/>
      <c r="G106" s="363" t="str">
        <f t="shared" ca="1" si="12"/>
        <v>-</v>
      </c>
      <c r="H106" s="433"/>
      <c r="I106" s="378" t="str">
        <f t="shared" ca="1" si="13"/>
        <v>-</v>
      </c>
      <c r="J106" s="362"/>
      <c r="K106" s="434" t="str">
        <f t="shared" si="6"/>
        <v>-</v>
      </c>
      <c r="L106" s="87"/>
      <c r="M106" s="448" t="str">
        <f t="shared" ca="1" si="7"/>
        <v>-</v>
      </c>
      <c r="N106" s="87"/>
      <c r="O106" s="443" t="str">
        <f t="shared" ca="1" si="8"/>
        <v>-</v>
      </c>
      <c r="P106" s="87"/>
      <c r="Q106" s="448" t="str">
        <f t="shared" ca="1" si="9"/>
        <v>Nee</v>
      </c>
      <c r="R106" s="903" t="s">
        <v>6</v>
      </c>
      <c r="S106" s="913" t="s">
        <v>6</v>
      </c>
      <c r="T106" s="904"/>
      <c r="U106" s="904"/>
      <c r="V106" s="904"/>
      <c r="W106" s="903" t="s">
        <v>6</v>
      </c>
      <c r="X106" s="903" t="s">
        <v>6</v>
      </c>
      <c r="Z106" s="13"/>
      <c r="AA106" s="13"/>
      <c r="AB106" s="13"/>
      <c r="AC106" s="13"/>
    </row>
    <row r="107" spans="1:29">
      <c r="A107" s="6" t="str">
        <f t="shared" si="14"/>
        <v>$A$107</v>
      </c>
      <c r="B107" s="284"/>
      <c r="C107" s="365" t="str">
        <f t="shared" ca="1" si="10"/>
        <v>Ref 1 Energie 2</v>
      </c>
      <c r="D107" s="6"/>
      <c r="E107" s="207" t="str">
        <f t="shared" ca="1" si="11"/>
        <v>-</v>
      </c>
      <c r="F107" s="6"/>
      <c r="G107" s="368" t="str">
        <f t="shared" ca="1" si="12"/>
        <v>-</v>
      </c>
      <c r="H107" s="435"/>
      <c r="I107" s="379" t="str">
        <f t="shared" ca="1" si="13"/>
        <v>-</v>
      </c>
      <c r="J107" s="367"/>
      <c r="K107" s="436" t="str">
        <f t="shared" si="6"/>
        <v>-</v>
      </c>
      <c r="M107" s="449" t="str">
        <f t="shared" ca="1" si="7"/>
        <v>-</v>
      </c>
      <c r="O107" s="444" t="str">
        <f t="shared" ca="1" si="8"/>
        <v>-</v>
      </c>
      <c r="Q107" s="449" t="str">
        <f t="shared" ca="1" si="9"/>
        <v>Nee</v>
      </c>
      <c r="R107" s="905" t="s">
        <v>6</v>
      </c>
      <c r="S107" s="914" t="s">
        <v>6</v>
      </c>
      <c r="T107" s="906"/>
      <c r="U107" s="906"/>
      <c r="V107" s="906"/>
      <c r="W107" s="905" t="s">
        <v>6</v>
      </c>
      <c r="X107" s="905" t="s">
        <v>6</v>
      </c>
      <c r="Z107" s="13"/>
      <c r="AA107" s="13"/>
      <c r="AB107" s="13"/>
      <c r="AC107" s="13"/>
    </row>
    <row r="108" spans="1:29">
      <c r="A108" s="6" t="str">
        <f t="shared" si="14"/>
        <v>$A$108</v>
      </c>
      <c r="B108" s="284"/>
      <c r="C108" s="365" t="str">
        <f t="shared" ca="1" si="10"/>
        <v>Ref 1 Energie 3</v>
      </c>
      <c r="D108" s="6"/>
      <c r="E108" s="207" t="str">
        <f t="shared" ca="1" si="11"/>
        <v>-</v>
      </c>
      <c r="F108" s="6"/>
      <c r="G108" s="368" t="str">
        <f t="shared" ca="1" si="12"/>
        <v>-</v>
      </c>
      <c r="H108" s="435"/>
      <c r="I108" s="379" t="str">
        <f t="shared" ca="1" si="13"/>
        <v>-</v>
      </c>
      <c r="J108" s="367"/>
      <c r="K108" s="436" t="str">
        <f t="shared" si="6"/>
        <v>-</v>
      </c>
      <c r="M108" s="449" t="str">
        <f t="shared" ca="1" si="7"/>
        <v>-</v>
      </c>
      <c r="O108" s="444" t="str">
        <f t="shared" ca="1" si="8"/>
        <v>-</v>
      </c>
      <c r="Q108" s="449" t="str">
        <f t="shared" ca="1" si="9"/>
        <v>Nee</v>
      </c>
      <c r="R108" s="905" t="s">
        <v>6</v>
      </c>
      <c r="S108" s="914" t="s">
        <v>6</v>
      </c>
      <c r="T108" s="906"/>
      <c r="U108" s="906"/>
      <c r="V108" s="906"/>
      <c r="W108" s="905" t="s">
        <v>6</v>
      </c>
      <c r="X108" s="905" t="s">
        <v>6</v>
      </c>
      <c r="Z108" s="13"/>
      <c r="AA108" s="13"/>
      <c r="AB108" s="13"/>
      <c r="AC108" s="13"/>
    </row>
    <row r="109" spans="1:29">
      <c r="A109" s="6" t="str">
        <f t="shared" si="14"/>
        <v>$A$109</v>
      </c>
      <c r="B109" s="284"/>
      <c r="C109" s="365" t="str">
        <f t="shared" ca="1" si="10"/>
        <v>Ref 1 Energie 4</v>
      </c>
      <c r="D109" s="6"/>
      <c r="E109" s="207" t="str">
        <f t="shared" ca="1" si="11"/>
        <v>-</v>
      </c>
      <c r="F109" s="6"/>
      <c r="G109" s="368" t="str">
        <f t="shared" ca="1" si="12"/>
        <v>-</v>
      </c>
      <c r="H109" s="435"/>
      <c r="I109" s="379" t="str">
        <f t="shared" ca="1" si="13"/>
        <v>-</v>
      </c>
      <c r="J109" s="367"/>
      <c r="K109" s="436" t="str">
        <f t="shared" si="6"/>
        <v>-</v>
      </c>
      <c r="M109" s="449" t="str">
        <f t="shared" ca="1" si="7"/>
        <v>-</v>
      </c>
      <c r="O109" s="444" t="str">
        <f t="shared" ca="1" si="8"/>
        <v>-</v>
      </c>
      <c r="Q109" s="449" t="str">
        <f t="shared" ca="1" si="9"/>
        <v>Nee</v>
      </c>
      <c r="R109" s="905" t="s">
        <v>6</v>
      </c>
      <c r="S109" s="914" t="s">
        <v>6</v>
      </c>
      <c r="T109" s="906"/>
      <c r="U109" s="906"/>
      <c r="V109" s="906"/>
      <c r="W109" s="905" t="s">
        <v>6</v>
      </c>
      <c r="X109" s="905" t="s">
        <v>6</v>
      </c>
      <c r="Z109" s="13"/>
      <c r="AA109" s="13"/>
      <c r="AB109" s="13"/>
      <c r="AC109" s="13"/>
    </row>
    <row r="110" spans="1:29">
      <c r="A110" s="6" t="str">
        <f t="shared" si="14"/>
        <v>$A$110</v>
      </c>
      <c r="B110" s="284"/>
      <c r="C110" s="370" t="str">
        <f t="shared" ca="1" si="10"/>
        <v>Ref 1 Energie 5</v>
      </c>
      <c r="D110" s="124"/>
      <c r="E110" s="391" t="str">
        <f t="shared" ca="1" si="11"/>
        <v>-</v>
      </c>
      <c r="F110" s="124"/>
      <c r="G110" s="373" t="str">
        <f t="shared" ca="1" si="12"/>
        <v>-</v>
      </c>
      <c r="H110" s="445"/>
      <c r="I110" s="380" t="str">
        <f t="shared" ca="1" si="13"/>
        <v>-</v>
      </c>
      <c r="J110" s="372"/>
      <c r="K110" s="446" t="str">
        <f t="shared" si="6"/>
        <v>-</v>
      </c>
      <c r="L110" s="66"/>
      <c r="M110" s="450" t="str">
        <f t="shared" ca="1" si="7"/>
        <v>-</v>
      </c>
      <c r="N110" s="66"/>
      <c r="O110" s="447" t="str">
        <f t="shared" ca="1" si="8"/>
        <v>-</v>
      </c>
      <c r="P110" s="66"/>
      <c r="Q110" s="450" t="str">
        <f t="shared" ca="1" si="9"/>
        <v>Nee</v>
      </c>
      <c r="R110" s="907" t="s">
        <v>6</v>
      </c>
      <c r="S110" s="915" t="s">
        <v>6</v>
      </c>
      <c r="T110" s="908"/>
      <c r="U110" s="908"/>
      <c r="V110" s="908"/>
      <c r="W110" s="907" t="s">
        <v>6</v>
      </c>
      <c r="X110" s="907" t="s">
        <v>6</v>
      </c>
      <c r="Z110" s="13"/>
      <c r="AA110" s="13"/>
      <c r="AB110" s="13"/>
      <c r="AC110" s="13"/>
    </row>
    <row r="111" spans="1:29" s="137" customFormat="1">
      <c r="A111" s="284" t="str">
        <f t="shared" si="14"/>
        <v>$A$111</v>
      </c>
      <c r="B111" s="284"/>
      <c r="C111" s="284"/>
      <c r="D111" s="284"/>
      <c r="E111" s="284"/>
      <c r="F111" s="284"/>
      <c r="G111" s="357"/>
      <c r="H111" s="357"/>
      <c r="I111" s="357"/>
      <c r="J111" s="357"/>
      <c r="K111" s="357"/>
      <c r="M111" s="358"/>
      <c r="O111" s="419"/>
      <c r="R111" s="419"/>
      <c r="Z111" s="138"/>
      <c r="AA111" s="138"/>
      <c r="AB111" s="138"/>
      <c r="AC111" s="138"/>
    </row>
    <row r="112" spans="1:29" ht="21">
      <c r="A112" s="6" t="str">
        <f t="shared" si="14"/>
        <v>$A$112</v>
      </c>
      <c r="B112" s="284"/>
      <c r="C112" s="423" t="s">
        <v>340</v>
      </c>
      <c r="D112" s="384"/>
      <c r="E112" s="424"/>
      <c r="F112" s="425"/>
      <c r="G112" s="426"/>
      <c r="H112" s="425"/>
      <c r="I112" s="424"/>
      <c r="J112" s="425"/>
      <c r="K112" s="424"/>
      <c r="L112" s="425"/>
      <c r="M112" s="424"/>
      <c r="N112" s="425"/>
      <c r="O112" s="424"/>
      <c r="P112" s="425"/>
      <c r="Q112" s="424"/>
      <c r="R112" s="424"/>
      <c r="S112" s="424"/>
      <c r="T112" s="252"/>
      <c r="U112" s="424"/>
      <c r="V112" s="252"/>
      <c r="W112" s="424"/>
      <c r="X112" s="427"/>
      <c r="Y112" s="717"/>
      <c r="Z112" s="13"/>
      <c r="AA112" s="13"/>
      <c r="AB112" s="13"/>
      <c r="AC112" s="13"/>
    </row>
    <row r="113" spans="1:31" s="13" customFormat="1" ht="59.45" customHeight="1">
      <c r="A113" s="20" t="str">
        <f t="shared" si="14"/>
        <v>$A$113</v>
      </c>
      <c r="B113" s="283"/>
      <c r="C113" s="428" t="s">
        <v>1</v>
      </c>
      <c r="D113" s="429"/>
      <c r="E113" s="439" t="s">
        <v>20</v>
      </c>
      <c r="F113" s="429"/>
      <c r="G113" s="431" t="str">
        <f>S24</f>
        <v>Massastroom (ton/uur)</v>
      </c>
      <c r="H113" s="431">
        <f>T24</f>
        <v>0</v>
      </c>
      <c r="I113" s="440" t="str">
        <f>U24</f>
        <v>Energiestroom (MWh/uur)</v>
      </c>
      <c r="J113" s="432"/>
      <c r="K113" s="431" t="str">
        <f>Q24</f>
        <v>Emissiefactor 
(ton CO2eq/ton of ton CO2eq/MWh)</v>
      </c>
      <c r="L113" s="432"/>
      <c r="M113" s="440" t="s">
        <v>630</v>
      </c>
      <c r="N113" s="432"/>
      <c r="O113" s="431" t="s">
        <v>230</v>
      </c>
      <c r="P113" s="432"/>
      <c r="Q113" s="440" t="s">
        <v>352</v>
      </c>
      <c r="R113" s="439" t="s">
        <v>16</v>
      </c>
      <c r="S113" s="430" t="s">
        <v>199</v>
      </c>
      <c r="T113" s="429"/>
      <c r="U113" s="430"/>
      <c r="V113" s="429"/>
      <c r="W113" s="440" t="s">
        <v>1039</v>
      </c>
      <c r="X113" s="439" t="s">
        <v>76</v>
      </c>
      <c r="Y113" s="138"/>
      <c r="AE113" s="138"/>
    </row>
    <row r="114" spans="1:31">
      <c r="A114" s="6" t="str">
        <f t="shared" si="14"/>
        <v>$A$114</v>
      </c>
      <c r="B114" s="284"/>
      <c r="C114" s="359" t="str">
        <f t="shared" ref="C114:C124" ca="1" si="15">C51</f>
        <v>Ref 1 Emissie 1</v>
      </c>
      <c r="D114" s="360"/>
      <c r="E114" s="206" t="str">
        <f t="shared" ref="E114:E124" ca="1" si="16">E51</f>
        <v>-</v>
      </c>
      <c r="F114" s="360"/>
      <c r="G114" s="363" t="str">
        <f t="shared" ref="G114:G124" ca="1" si="17">S51</f>
        <v>-</v>
      </c>
      <c r="H114" s="433"/>
      <c r="I114" s="378" t="str">
        <f t="shared" ref="I114:I124" ca="1" si="18">U51</f>
        <v>-</v>
      </c>
      <c r="J114" s="362"/>
      <c r="K114" s="434" t="str">
        <f t="shared" ref="K114:K124" si="19">Q51</f>
        <v>-</v>
      </c>
      <c r="L114" s="87"/>
      <c r="M114" s="448" t="str">
        <f t="shared" ref="M114:M124" ca="1" si="20">G51</f>
        <v>-</v>
      </c>
      <c r="N114" s="87"/>
      <c r="O114" s="361" t="str">
        <f t="shared" ref="O114:O124" ca="1" si="21">K51</f>
        <v>Verbranding</v>
      </c>
      <c r="P114" s="87"/>
      <c r="Q114" s="451"/>
      <c r="R114" s="919" t="s">
        <v>6</v>
      </c>
      <c r="S114" s="920" t="s">
        <v>6</v>
      </c>
      <c r="T114" s="904"/>
      <c r="U114" s="904"/>
      <c r="V114" s="904"/>
      <c r="W114" s="919" t="s">
        <v>6</v>
      </c>
      <c r="X114" s="919" t="s">
        <v>6</v>
      </c>
      <c r="Z114" s="13"/>
      <c r="AA114" s="13"/>
      <c r="AB114" s="13"/>
      <c r="AC114" s="13"/>
    </row>
    <row r="115" spans="1:31">
      <c r="A115" s="6" t="str">
        <f t="shared" si="14"/>
        <v>$A$115</v>
      </c>
      <c r="B115" s="284"/>
      <c r="C115" s="365" t="str">
        <f t="shared" ca="1" si="15"/>
        <v>Ref 1 Emissie 2</v>
      </c>
      <c r="D115" s="6"/>
      <c r="E115" s="207" t="str">
        <f t="shared" ca="1" si="16"/>
        <v>-</v>
      </c>
      <c r="F115" s="6"/>
      <c r="G115" s="368" t="str">
        <f t="shared" ca="1" si="17"/>
        <v>-</v>
      </c>
      <c r="H115" s="435"/>
      <c r="I115" s="379" t="str">
        <f t="shared" ca="1" si="18"/>
        <v>-</v>
      </c>
      <c r="J115" s="367"/>
      <c r="K115" s="436" t="str">
        <f t="shared" si="19"/>
        <v>-</v>
      </c>
      <c r="M115" s="449" t="str">
        <f t="shared" ca="1" si="20"/>
        <v>-</v>
      </c>
      <c r="O115" s="366" t="str">
        <f t="shared" ca="1" si="21"/>
        <v>Verbranding</v>
      </c>
      <c r="Q115" s="452"/>
      <c r="R115" s="905" t="s">
        <v>6</v>
      </c>
      <c r="S115" s="914" t="s">
        <v>6</v>
      </c>
      <c r="T115" s="906"/>
      <c r="U115" s="906"/>
      <c r="V115" s="906"/>
      <c r="W115" s="905" t="s">
        <v>6</v>
      </c>
      <c r="X115" s="905" t="s">
        <v>6</v>
      </c>
      <c r="Z115" s="13"/>
      <c r="AA115" s="13"/>
      <c r="AB115" s="13"/>
      <c r="AC115" s="13"/>
    </row>
    <row r="116" spans="1:31">
      <c r="A116" s="6" t="str">
        <f t="shared" si="14"/>
        <v>$A$116</v>
      </c>
      <c r="B116" s="284"/>
      <c r="C116" s="365" t="str">
        <f t="shared" ca="1" si="15"/>
        <v>Ref 1 Emissie 3</v>
      </c>
      <c r="D116" s="6"/>
      <c r="E116" s="207" t="str">
        <f t="shared" ca="1" si="16"/>
        <v>-</v>
      </c>
      <c r="F116" s="6"/>
      <c r="G116" s="368" t="str">
        <f t="shared" ca="1" si="17"/>
        <v>-</v>
      </c>
      <c r="H116" s="435"/>
      <c r="I116" s="379" t="str">
        <f t="shared" ca="1" si="18"/>
        <v>-</v>
      </c>
      <c r="J116" s="367"/>
      <c r="K116" s="436" t="str">
        <f t="shared" si="19"/>
        <v>-</v>
      </c>
      <c r="M116" s="449" t="str">
        <f t="shared" ca="1" si="20"/>
        <v>-</v>
      </c>
      <c r="O116" s="366" t="str">
        <f t="shared" ca="1" si="21"/>
        <v>Verbranding</v>
      </c>
      <c r="Q116" s="452"/>
      <c r="R116" s="905" t="s">
        <v>6</v>
      </c>
      <c r="S116" s="914" t="s">
        <v>6</v>
      </c>
      <c r="T116" s="906"/>
      <c r="U116" s="906"/>
      <c r="V116" s="906"/>
      <c r="W116" s="905" t="s">
        <v>6</v>
      </c>
      <c r="X116" s="905" t="s">
        <v>6</v>
      </c>
      <c r="Z116" s="13"/>
      <c r="AA116" s="13"/>
      <c r="AB116" s="13"/>
      <c r="AC116" s="13"/>
    </row>
    <row r="117" spans="1:31">
      <c r="A117" s="6" t="str">
        <f t="shared" si="14"/>
        <v>$A$117</v>
      </c>
      <c r="B117" s="284"/>
      <c r="C117" s="365" t="str">
        <f t="shared" ca="1" si="15"/>
        <v>Ref 1 Emissie 4</v>
      </c>
      <c r="D117" s="6"/>
      <c r="E117" s="207" t="str">
        <f t="shared" ca="1" si="16"/>
        <v>-</v>
      </c>
      <c r="F117" s="6"/>
      <c r="G117" s="368" t="str">
        <f t="shared" ca="1" si="17"/>
        <v>-</v>
      </c>
      <c r="H117" s="435"/>
      <c r="I117" s="379" t="str">
        <f t="shared" ca="1" si="18"/>
        <v>-</v>
      </c>
      <c r="J117" s="367"/>
      <c r="K117" s="436" t="str">
        <f t="shared" si="19"/>
        <v>-</v>
      </c>
      <c r="M117" s="449" t="str">
        <f t="shared" ca="1" si="20"/>
        <v>-</v>
      </c>
      <c r="O117" s="366" t="str">
        <f t="shared" ca="1" si="21"/>
        <v>Verbranding</v>
      </c>
      <c r="Q117" s="452"/>
      <c r="R117" s="905" t="s">
        <v>6</v>
      </c>
      <c r="S117" s="914" t="s">
        <v>6</v>
      </c>
      <c r="T117" s="906"/>
      <c r="U117" s="906"/>
      <c r="V117" s="906"/>
      <c r="W117" s="905" t="s">
        <v>6</v>
      </c>
      <c r="X117" s="905" t="s">
        <v>6</v>
      </c>
      <c r="Z117" s="13"/>
      <c r="AA117" s="13"/>
      <c r="AB117" s="13"/>
      <c r="AC117" s="13"/>
    </row>
    <row r="118" spans="1:31">
      <c r="A118" s="6" t="str">
        <f t="shared" si="14"/>
        <v>$A$118</v>
      </c>
      <c r="B118" s="284"/>
      <c r="C118" s="365" t="str">
        <f t="shared" ca="1" si="15"/>
        <v>Ref 1 Emissie 5</v>
      </c>
      <c r="D118" s="6"/>
      <c r="E118" s="207" t="str">
        <f t="shared" ca="1" si="16"/>
        <v>-</v>
      </c>
      <c r="F118" s="6"/>
      <c r="G118" s="368" t="str">
        <f t="shared" ca="1" si="17"/>
        <v>-</v>
      </c>
      <c r="H118" s="435"/>
      <c r="I118" s="379" t="str">
        <f t="shared" ca="1" si="18"/>
        <v>-</v>
      </c>
      <c r="J118" s="367"/>
      <c r="K118" s="436" t="str">
        <f t="shared" si="19"/>
        <v>-</v>
      </c>
      <c r="M118" s="449" t="str">
        <f t="shared" ca="1" si="20"/>
        <v>-</v>
      </c>
      <c r="O118" s="366" t="str">
        <f t="shared" ca="1" si="21"/>
        <v>Verbranding</v>
      </c>
      <c r="Q118" s="452"/>
      <c r="R118" s="905" t="s">
        <v>6</v>
      </c>
      <c r="S118" s="915" t="s">
        <v>6</v>
      </c>
      <c r="T118" s="908"/>
      <c r="U118" s="908"/>
      <c r="V118" s="908"/>
      <c r="W118" s="907" t="s">
        <v>6</v>
      </c>
      <c r="X118" s="905" t="s">
        <v>6</v>
      </c>
      <c r="Z118" s="13"/>
      <c r="AA118" s="13"/>
      <c r="AB118" s="13"/>
      <c r="AC118" s="13"/>
    </row>
    <row r="119" spans="1:31">
      <c r="A119" s="6" t="str">
        <f t="shared" si="14"/>
        <v>$A$119</v>
      </c>
      <c r="B119" s="284"/>
      <c r="C119" s="359" t="str">
        <f t="shared" ca="1" si="15"/>
        <v>Ref 1 Afvalstof 1</v>
      </c>
      <c r="D119" s="360"/>
      <c r="E119" s="206" t="str">
        <f t="shared" ca="1" si="16"/>
        <v>-</v>
      </c>
      <c r="F119" s="360"/>
      <c r="G119" s="363" t="str">
        <f t="shared" ca="1" si="17"/>
        <v>-</v>
      </c>
      <c r="H119" s="433"/>
      <c r="I119" s="378" t="str">
        <f t="shared" ca="1" si="18"/>
        <v>-</v>
      </c>
      <c r="J119" s="362"/>
      <c r="K119" s="434" t="str">
        <f t="shared" si="19"/>
        <v>-</v>
      </c>
      <c r="L119" s="87"/>
      <c r="M119" s="448" t="str">
        <f t="shared" ca="1" si="20"/>
        <v>-</v>
      </c>
      <c r="N119" s="87"/>
      <c r="O119" s="361" t="str">
        <f t="shared" ca="1" si="21"/>
        <v>Verbranding</v>
      </c>
      <c r="P119" s="87"/>
      <c r="Q119" s="451"/>
      <c r="R119" s="903" t="s">
        <v>6</v>
      </c>
      <c r="S119" s="913" t="s">
        <v>6</v>
      </c>
      <c r="T119" s="904"/>
      <c r="U119" s="904"/>
      <c r="V119" s="904"/>
      <c r="W119" s="903" t="s">
        <v>6</v>
      </c>
      <c r="X119" s="903" t="s">
        <v>6</v>
      </c>
      <c r="Z119" s="13"/>
      <c r="AA119" s="13"/>
      <c r="AB119" s="13"/>
      <c r="AC119" s="13"/>
    </row>
    <row r="120" spans="1:31">
      <c r="A120" s="6" t="str">
        <f t="shared" si="14"/>
        <v>$A$120</v>
      </c>
      <c r="B120" s="284"/>
      <c r="C120" s="365" t="str">
        <f t="shared" ca="1" si="15"/>
        <v>Ref 1 Afvalstof 2</v>
      </c>
      <c r="D120" s="6"/>
      <c r="E120" s="207" t="str">
        <f t="shared" ca="1" si="16"/>
        <v>-</v>
      </c>
      <c r="F120" s="6"/>
      <c r="G120" s="368" t="str">
        <f t="shared" ca="1" si="17"/>
        <v>-</v>
      </c>
      <c r="H120" s="435"/>
      <c r="I120" s="379" t="str">
        <f t="shared" ca="1" si="18"/>
        <v>-</v>
      </c>
      <c r="J120" s="367"/>
      <c r="K120" s="436" t="str">
        <f t="shared" si="19"/>
        <v>-</v>
      </c>
      <c r="M120" s="449" t="str">
        <f t="shared" ca="1" si="20"/>
        <v>-</v>
      </c>
      <c r="O120" s="366" t="str">
        <f t="shared" ca="1" si="21"/>
        <v>Verbranding</v>
      </c>
      <c r="Q120" s="452"/>
      <c r="R120" s="905" t="s">
        <v>6</v>
      </c>
      <c r="S120" s="914" t="s">
        <v>6</v>
      </c>
      <c r="T120" s="906"/>
      <c r="U120" s="906"/>
      <c r="V120" s="906"/>
      <c r="W120" s="905" t="s">
        <v>6</v>
      </c>
      <c r="X120" s="905" t="s">
        <v>6</v>
      </c>
      <c r="Z120" s="13"/>
      <c r="AA120" s="13"/>
      <c r="AB120" s="13"/>
      <c r="AC120" s="13"/>
    </row>
    <row r="121" spans="1:31">
      <c r="A121" s="6" t="str">
        <f t="shared" si="14"/>
        <v>$A$121</v>
      </c>
      <c r="B121" s="284"/>
      <c r="C121" s="365" t="str">
        <f t="shared" ca="1" si="15"/>
        <v>Ref 1 Afvalstof 3</v>
      </c>
      <c r="D121" s="6"/>
      <c r="E121" s="207" t="str">
        <f t="shared" ca="1" si="16"/>
        <v>-</v>
      </c>
      <c r="F121" s="6"/>
      <c r="G121" s="368" t="str">
        <f t="shared" ca="1" si="17"/>
        <v>-</v>
      </c>
      <c r="H121" s="435"/>
      <c r="I121" s="379" t="str">
        <f t="shared" ca="1" si="18"/>
        <v>-</v>
      </c>
      <c r="J121" s="367"/>
      <c r="K121" s="436" t="str">
        <f t="shared" si="19"/>
        <v>-</v>
      </c>
      <c r="M121" s="449" t="str">
        <f t="shared" ca="1" si="20"/>
        <v>-</v>
      </c>
      <c r="O121" s="366" t="str">
        <f t="shared" ca="1" si="21"/>
        <v>Verbranding</v>
      </c>
      <c r="Q121" s="452"/>
      <c r="R121" s="905" t="s">
        <v>6</v>
      </c>
      <c r="S121" s="914" t="s">
        <v>6</v>
      </c>
      <c r="T121" s="906"/>
      <c r="U121" s="906"/>
      <c r="V121" s="906"/>
      <c r="W121" s="905" t="s">
        <v>6</v>
      </c>
      <c r="X121" s="905" t="s">
        <v>6</v>
      </c>
      <c r="Z121" s="13"/>
      <c r="AA121" s="13"/>
      <c r="AB121" s="13"/>
      <c r="AC121" s="13"/>
    </row>
    <row r="122" spans="1:31">
      <c r="A122" s="6" t="str">
        <f t="shared" si="14"/>
        <v>$A$122</v>
      </c>
      <c r="B122" s="284"/>
      <c r="C122" s="365" t="str">
        <f t="shared" ca="1" si="15"/>
        <v>Ref 1 Afvalstof 4</v>
      </c>
      <c r="D122" s="6"/>
      <c r="E122" s="207" t="str">
        <f t="shared" ca="1" si="16"/>
        <v>-</v>
      </c>
      <c r="F122" s="6"/>
      <c r="G122" s="368" t="str">
        <f t="shared" ca="1" si="17"/>
        <v>-</v>
      </c>
      <c r="H122" s="435"/>
      <c r="I122" s="379" t="str">
        <f t="shared" ca="1" si="18"/>
        <v>-</v>
      </c>
      <c r="J122" s="367"/>
      <c r="K122" s="436" t="str">
        <f t="shared" si="19"/>
        <v>-</v>
      </c>
      <c r="M122" s="449" t="str">
        <f t="shared" ca="1" si="20"/>
        <v>-</v>
      </c>
      <c r="O122" s="366" t="str">
        <f t="shared" ca="1" si="21"/>
        <v>Verbranding</v>
      </c>
      <c r="Q122" s="452"/>
      <c r="R122" s="905" t="s">
        <v>6</v>
      </c>
      <c r="S122" s="914" t="s">
        <v>6</v>
      </c>
      <c r="T122" s="906"/>
      <c r="U122" s="906"/>
      <c r="V122" s="906"/>
      <c r="W122" s="905" t="s">
        <v>6</v>
      </c>
      <c r="X122" s="905" t="s">
        <v>6</v>
      </c>
      <c r="Z122" s="13"/>
      <c r="AA122" s="13"/>
      <c r="AB122" s="13"/>
      <c r="AC122" s="13"/>
    </row>
    <row r="123" spans="1:31">
      <c r="A123" s="6" t="str">
        <f t="shared" si="14"/>
        <v>$A$123</v>
      </c>
      <c r="B123" s="284"/>
      <c r="C123" s="370" t="str">
        <f t="shared" ca="1" si="15"/>
        <v>Ref 1 Afvalstof 5</v>
      </c>
      <c r="D123" s="124"/>
      <c r="E123" s="391" t="str">
        <f t="shared" ca="1" si="16"/>
        <v>-</v>
      </c>
      <c r="F123" s="124"/>
      <c r="G123" s="373" t="str">
        <f t="shared" ca="1" si="17"/>
        <v>-</v>
      </c>
      <c r="H123" s="445"/>
      <c r="I123" s="380" t="str">
        <f t="shared" ca="1" si="18"/>
        <v>-</v>
      </c>
      <c r="J123" s="372"/>
      <c r="K123" s="446" t="str">
        <f t="shared" si="19"/>
        <v>-</v>
      </c>
      <c r="L123" s="66"/>
      <c r="M123" s="450" t="str">
        <f t="shared" ca="1" si="20"/>
        <v>-</v>
      </c>
      <c r="N123" s="66"/>
      <c r="O123" s="371" t="str">
        <f t="shared" ca="1" si="21"/>
        <v>Verbranding</v>
      </c>
      <c r="P123" s="66"/>
      <c r="Q123" s="453"/>
      <c r="R123" s="907" t="s">
        <v>6</v>
      </c>
      <c r="S123" s="915" t="s">
        <v>6</v>
      </c>
      <c r="T123" s="908"/>
      <c r="U123" s="908"/>
      <c r="V123" s="908"/>
      <c r="W123" s="907" t="s">
        <v>6</v>
      </c>
      <c r="X123" s="907" t="s">
        <v>6</v>
      </c>
      <c r="Z123" s="13"/>
      <c r="AA123" s="13"/>
      <c r="AB123" s="13"/>
      <c r="AC123" s="13"/>
    </row>
    <row r="124" spans="1:31">
      <c r="A124" s="6" t="str">
        <f t="shared" si="14"/>
        <v>$A$124</v>
      </c>
      <c r="B124" s="284"/>
      <c r="C124" s="370" t="str">
        <f t="shared" ca="1" si="15"/>
        <v>Ref 1 Overige BKG emissies</v>
      </c>
      <c r="D124" s="124"/>
      <c r="E124" s="391" t="str">
        <f t="shared" ca="1" si="16"/>
        <v>-</v>
      </c>
      <c r="F124" s="124"/>
      <c r="G124" s="373" t="str">
        <f t="shared" ca="1" si="17"/>
        <v>-</v>
      </c>
      <c r="H124" s="445"/>
      <c r="I124" s="380" t="str">
        <f t="shared" ca="1" si="18"/>
        <v>-</v>
      </c>
      <c r="J124" s="372"/>
      <c r="K124" s="446" t="str">
        <f t="shared" si="19"/>
        <v>-</v>
      </c>
      <c r="L124" s="66"/>
      <c r="M124" s="450" t="str">
        <f t="shared" ca="1" si="20"/>
        <v>-</v>
      </c>
      <c r="N124" s="66"/>
      <c r="O124" s="371" t="str">
        <f t="shared" ca="1" si="21"/>
        <v>Verbranding</v>
      </c>
      <c r="P124" s="66"/>
      <c r="Q124" s="453"/>
      <c r="R124" s="907" t="s">
        <v>6</v>
      </c>
      <c r="S124" s="916" t="s">
        <v>6</v>
      </c>
      <c r="T124" s="917"/>
      <c r="U124" s="918"/>
      <c r="V124" s="908"/>
      <c r="W124" s="908" t="s">
        <v>6</v>
      </c>
      <c r="X124" s="907" t="s">
        <v>6</v>
      </c>
      <c r="Z124" s="13"/>
      <c r="AA124" s="13"/>
      <c r="AB124" s="13"/>
      <c r="AC124" s="13"/>
    </row>
    <row r="125" spans="1:31" s="137" customFormat="1">
      <c r="A125" s="284" t="str">
        <f t="shared" si="14"/>
        <v>$A$125</v>
      </c>
      <c r="B125" s="284"/>
      <c r="C125" s="284"/>
      <c r="D125" s="284"/>
      <c r="E125" s="284"/>
      <c r="F125" s="284"/>
      <c r="G125" s="284"/>
      <c r="H125" s="284"/>
      <c r="I125" s="284"/>
      <c r="J125" s="284"/>
      <c r="K125" s="284"/>
      <c r="M125" s="284"/>
      <c r="O125" s="358"/>
      <c r="Q125" s="284"/>
      <c r="R125" s="284"/>
      <c r="T125" s="284"/>
      <c r="U125" s="284"/>
      <c r="W125" s="284"/>
      <c r="X125" s="284"/>
      <c r="Y125" s="284"/>
      <c r="Z125" s="138"/>
      <c r="AA125" s="138"/>
      <c r="AB125" s="138"/>
      <c r="AC125" s="138"/>
    </row>
    <row r="126" spans="1:31" ht="21">
      <c r="A126" s="6" t="str">
        <f t="shared" si="14"/>
        <v>$A$126</v>
      </c>
      <c r="B126" s="284"/>
      <c r="C126" s="423" t="s">
        <v>341</v>
      </c>
      <c r="D126" s="384"/>
      <c r="E126" s="424"/>
      <c r="F126" s="425"/>
      <c r="G126" s="426"/>
      <c r="H126" s="425"/>
      <c r="I126" s="424"/>
      <c r="J126" s="425"/>
      <c r="K126" s="424"/>
      <c r="L126" s="425"/>
      <c r="M126" s="424"/>
      <c r="N126" s="425"/>
      <c r="O126" s="424"/>
      <c r="P126" s="425"/>
      <c r="Q126" s="424"/>
      <c r="R126" s="424"/>
      <c r="S126" s="424"/>
      <c r="T126" s="252"/>
      <c r="U126" s="424"/>
      <c r="V126" s="252"/>
      <c r="W126" s="424"/>
      <c r="X126" s="427"/>
      <c r="Y126" s="717"/>
      <c r="Z126" s="13"/>
      <c r="AA126" s="13"/>
      <c r="AB126" s="13"/>
      <c r="AC126" s="13"/>
    </row>
    <row r="127" spans="1:31" s="13" customFormat="1" ht="65.099999999999994" customHeight="1">
      <c r="A127" s="20" t="str">
        <f t="shared" si="14"/>
        <v>$A$127</v>
      </c>
      <c r="B127" s="283"/>
      <c r="C127" s="428" t="s">
        <v>1</v>
      </c>
      <c r="D127" s="429"/>
      <c r="E127" s="439" t="s">
        <v>20</v>
      </c>
      <c r="F127" s="429"/>
      <c r="G127" s="431" t="str">
        <f>S24</f>
        <v>Massastroom (ton/uur)</v>
      </c>
      <c r="H127" s="431">
        <f>T24</f>
        <v>0</v>
      </c>
      <c r="I127" s="440" t="str">
        <f>U24</f>
        <v>Energiestroom (MWh/uur)</v>
      </c>
      <c r="J127" s="432"/>
      <c r="K127" s="431" t="str">
        <f>Q24</f>
        <v>Emissiefactor 
(ton CO2eq/ton of ton CO2eq/MWh)</v>
      </c>
      <c r="L127" s="432"/>
      <c r="M127" s="440" t="s">
        <v>630</v>
      </c>
      <c r="N127" s="432"/>
      <c r="O127" s="431" t="s">
        <v>230</v>
      </c>
      <c r="P127" s="432"/>
      <c r="Q127" s="440" t="s">
        <v>462</v>
      </c>
      <c r="R127" s="440" t="s">
        <v>16</v>
      </c>
      <c r="S127" s="430" t="s">
        <v>199</v>
      </c>
      <c r="T127" s="429"/>
      <c r="U127" s="431"/>
      <c r="V127" s="429"/>
      <c r="W127" s="440" t="s">
        <v>1039</v>
      </c>
      <c r="X127" s="439" t="s">
        <v>76</v>
      </c>
      <c r="Y127" s="138"/>
      <c r="AE127" s="138"/>
    </row>
    <row r="128" spans="1:31">
      <c r="A128" s="6" t="str">
        <f t="shared" si="14"/>
        <v>$A$128</v>
      </c>
      <c r="B128" s="284"/>
      <c r="C128" s="359" t="str">
        <f t="shared" ref="C128:C137" ca="1" si="22">C73</f>
        <v>Ref 1 product 1</v>
      </c>
      <c r="D128" s="360"/>
      <c r="E128" s="206" t="str">
        <f t="shared" ref="E128:E137" ca="1" si="23">E73</f>
        <v>-</v>
      </c>
      <c r="F128" s="360"/>
      <c r="G128" s="363" t="str">
        <f t="shared" ref="G128:G137" ca="1" si="24">S73</f>
        <v>-</v>
      </c>
      <c r="H128" s="433"/>
      <c r="I128" s="378" t="str">
        <f t="shared" ref="I128:I137" ca="1" si="25">U73</f>
        <v>-</v>
      </c>
      <c r="J128" s="362"/>
      <c r="K128" s="434" t="str">
        <f t="shared" ref="K128:K137" si="26">Q73</f>
        <v>-</v>
      </c>
      <c r="L128" s="87"/>
      <c r="M128" s="413" t="str">
        <f t="shared" ref="M128:M137" ca="1" si="27">G73</f>
        <v>-</v>
      </c>
      <c r="N128" s="87"/>
      <c r="O128" s="361" t="str">
        <f t="shared" ref="O128:O137" ca="1" si="28">I73</f>
        <v>-</v>
      </c>
      <c r="P128" s="87"/>
      <c r="Q128" s="206" t="str">
        <f t="shared" ref="Q128:Q137" ca="1" si="29">K73</f>
        <v>-</v>
      </c>
      <c r="R128" s="919" t="s">
        <v>6</v>
      </c>
      <c r="S128" s="920" t="s">
        <v>6</v>
      </c>
      <c r="T128" s="904"/>
      <c r="U128" s="904"/>
      <c r="V128" s="904"/>
      <c r="W128" s="919" t="s">
        <v>6</v>
      </c>
      <c r="X128" s="919" t="s">
        <v>6</v>
      </c>
      <c r="Z128" s="13"/>
      <c r="AA128" s="13"/>
      <c r="AB128" s="13"/>
      <c r="AC128" s="13"/>
    </row>
    <row r="129" spans="1:29">
      <c r="A129" s="6" t="str">
        <f t="shared" si="14"/>
        <v>$A$129</v>
      </c>
      <c r="B129" s="284"/>
      <c r="C129" s="365" t="str">
        <f t="shared" ca="1" si="22"/>
        <v>Ref 1 product 2</v>
      </c>
      <c r="D129" s="6"/>
      <c r="E129" s="207" t="str">
        <f t="shared" ca="1" si="23"/>
        <v>-</v>
      </c>
      <c r="F129" s="6"/>
      <c r="G129" s="368" t="str">
        <f t="shared" ca="1" si="24"/>
        <v>-</v>
      </c>
      <c r="H129" s="435"/>
      <c r="I129" s="379" t="str">
        <f t="shared" ca="1" si="25"/>
        <v>-</v>
      </c>
      <c r="J129" s="367"/>
      <c r="K129" s="436" t="str">
        <f t="shared" si="26"/>
        <v>-</v>
      </c>
      <c r="M129" s="414" t="str">
        <f t="shared" ca="1" si="27"/>
        <v>-</v>
      </c>
      <c r="O129" s="366" t="str">
        <f t="shared" ca="1" si="28"/>
        <v>-</v>
      </c>
      <c r="Q129" s="452" t="str">
        <f t="shared" ca="1" si="29"/>
        <v>-</v>
      </c>
      <c r="R129" s="905" t="s">
        <v>6</v>
      </c>
      <c r="S129" s="914" t="s">
        <v>6</v>
      </c>
      <c r="T129" s="906"/>
      <c r="U129" s="906"/>
      <c r="V129" s="906"/>
      <c r="W129" s="905" t="s">
        <v>6</v>
      </c>
      <c r="X129" s="905" t="s">
        <v>6</v>
      </c>
      <c r="Z129" s="13"/>
      <c r="AA129" s="13"/>
      <c r="AB129" s="13"/>
      <c r="AC129" s="13"/>
    </row>
    <row r="130" spans="1:29">
      <c r="A130" s="6" t="str">
        <f t="shared" si="14"/>
        <v>$A$130</v>
      </c>
      <c r="B130" s="284"/>
      <c r="C130" s="365" t="str">
        <f t="shared" ca="1" si="22"/>
        <v>Ref 1 product 3</v>
      </c>
      <c r="D130" s="6"/>
      <c r="E130" s="207" t="str">
        <f t="shared" ca="1" si="23"/>
        <v>-</v>
      </c>
      <c r="F130" s="6"/>
      <c r="G130" s="368" t="str">
        <f t="shared" ca="1" si="24"/>
        <v>-</v>
      </c>
      <c r="H130" s="435"/>
      <c r="I130" s="379" t="str">
        <f t="shared" ca="1" si="25"/>
        <v>-</v>
      </c>
      <c r="J130" s="367"/>
      <c r="K130" s="436" t="str">
        <f t="shared" si="26"/>
        <v>-</v>
      </c>
      <c r="M130" s="414" t="str">
        <f t="shared" ca="1" si="27"/>
        <v>-</v>
      </c>
      <c r="O130" s="366" t="str">
        <f t="shared" ca="1" si="28"/>
        <v>-</v>
      </c>
      <c r="Q130" s="452" t="str">
        <f t="shared" ca="1" si="29"/>
        <v>-</v>
      </c>
      <c r="R130" s="905" t="s">
        <v>6</v>
      </c>
      <c r="S130" s="914" t="s">
        <v>6</v>
      </c>
      <c r="T130" s="906"/>
      <c r="U130" s="906"/>
      <c r="V130" s="906"/>
      <c r="W130" s="905" t="s">
        <v>6</v>
      </c>
      <c r="X130" s="905" t="s">
        <v>6</v>
      </c>
      <c r="Z130" s="13"/>
      <c r="AA130" s="13"/>
      <c r="AB130" s="13"/>
      <c r="AC130" s="13"/>
    </row>
    <row r="131" spans="1:29">
      <c r="A131" s="6" t="str">
        <f t="shared" si="14"/>
        <v>$A$131</v>
      </c>
      <c r="B131" s="284"/>
      <c r="C131" s="365" t="str">
        <f t="shared" ca="1" si="22"/>
        <v>Ref 1 product 4</v>
      </c>
      <c r="D131" s="6"/>
      <c r="E131" s="207" t="str">
        <f t="shared" ca="1" si="23"/>
        <v>-</v>
      </c>
      <c r="F131" s="6"/>
      <c r="G131" s="368" t="str">
        <f t="shared" ca="1" si="24"/>
        <v>-</v>
      </c>
      <c r="H131" s="435"/>
      <c r="I131" s="379" t="str">
        <f t="shared" ca="1" si="25"/>
        <v>-</v>
      </c>
      <c r="J131" s="367"/>
      <c r="K131" s="436" t="str">
        <f t="shared" si="26"/>
        <v>-</v>
      </c>
      <c r="M131" s="414" t="str">
        <f t="shared" ca="1" si="27"/>
        <v>-</v>
      </c>
      <c r="O131" s="366" t="str">
        <f t="shared" ca="1" si="28"/>
        <v>-</v>
      </c>
      <c r="Q131" s="452" t="str">
        <f t="shared" ca="1" si="29"/>
        <v>-</v>
      </c>
      <c r="R131" s="905" t="s">
        <v>6</v>
      </c>
      <c r="S131" s="914" t="s">
        <v>6</v>
      </c>
      <c r="T131" s="906"/>
      <c r="U131" s="906"/>
      <c r="V131" s="906"/>
      <c r="W131" s="905" t="s">
        <v>6</v>
      </c>
      <c r="X131" s="905" t="s">
        <v>6</v>
      </c>
      <c r="Z131" s="13"/>
      <c r="AA131" s="13"/>
      <c r="AB131" s="13"/>
      <c r="AC131" s="13"/>
    </row>
    <row r="132" spans="1:29">
      <c r="A132" s="6" t="str">
        <f t="shared" si="14"/>
        <v>$A$132</v>
      </c>
      <c r="B132" s="284"/>
      <c r="C132" s="365" t="str">
        <f t="shared" ca="1" si="22"/>
        <v>Ref 1 product 5</v>
      </c>
      <c r="D132" s="6"/>
      <c r="E132" s="207" t="str">
        <f t="shared" ca="1" si="23"/>
        <v>-</v>
      </c>
      <c r="F132" s="6"/>
      <c r="G132" s="368" t="str">
        <f t="shared" ca="1" si="24"/>
        <v>-</v>
      </c>
      <c r="H132" s="435"/>
      <c r="I132" s="379" t="str">
        <f t="shared" ca="1" si="25"/>
        <v>-</v>
      </c>
      <c r="J132" s="367"/>
      <c r="K132" s="436" t="str">
        <f t="shared" si="26"/>
        <v>-</v>
      </c>
      <c r="M132" s="414" t="str">
        <f t="shared" ca="1" si="27"/>
        <v>-</v>
      </c>
      <c r="O132" s="366" t="str">
        <f t="shared" ca="1" si="28"/>
        <v>-</v>
      </c>
      <c r="Q132" s="452" t="str">
        <f t="shared" ca="1" si="29"/>
        <v>-</v>
      </c>
      <c r="R132" s="905" t="s">
        <v>6</v>
      </c>
      <c r="S132" s="914" t="s">
        <v>6</v>
      </c>
      <c r="T132" s="906"/>
      <c r="U132" s="906"/>
      <c r="V132" s="906"/>
      <c r="W132" s="905" t="s">
        <v>6</v>
      </c>
      <c r="X132" s="905" t="s">
        <v>6</v>
      </c>
      <c r="Z132" s="13"/>
      <c r="AA132" s="13"/>
      <c r="AB132" s="13"/>
      <c r="AC132" s="13"/>
    </row>
    <row r="133" spans="1:29">
      <c r="A133" s="6" t="str">
        <f t="shared" si="14"/>
        <v>$A$133</v>
      </c>
      <c r="B133" s="284"/>
      <c r="C133" s="365" t="str">
        <f t="shared" ca="1" si="22"/>
        <v>Ref 1 product 6</v>
      </c>
      <c r="D133" s="6"/>
      <c r="E133" s="207" t="str">
        <f t="shared" ca="1" si="23"/>
        <v>-</v>
      </c>
      <c r="F133" s="6"/>
      <c r="G133" s="368" t="str">
        <f t="shared" ca="1" si="24"/>
        <v>-</v>
      </c>
      <c r="H133" s="435"/>
      <c r="I133" s="379" t="str">
        <f t="shared" ca="1" si="25"/>
        <v>-</v>
      </c>
      <c r="J133" s="367"/>
      <c r="K133" s="436" t="str">
        <f t="shared" si="26"/>
        <v>-</v>
      </c>
      <c r="M133" s="414" t="str">
        <f t="shared" ca="1" si="27"/>
        <v>-</v>
      </c>
      <c r="O133" s="366" t="str">
        <f t="shared" ca="1" si="28"/>
        <v>-</v>
      </c>
      <c r="Q133" s="452" t="str">
        <f t="shared" ca="1" si="29"/>
        <v>-</v>
      </c>
      <c r="R133" s="905" t="s">
        <v>6</v>
      </c>
      <c r="S133" s="914" t="s">
        <v>6</v>
      </c>
      <c r="T133" s="906"/>
      <c r="U133" s="906"/>
      <c r="V133" s="906"/>
      <c r="W133" s="905" t="s">
        <v>6</v>
      </c>
      <c r="X133" s="905" t="s">
        <v>6</v>
      </c>
      <c r="Z133" s="13"/>
      <c r="AA133" s="13"/>
      <c r="AB133" s="13"/>
      <c r="AC133" s="13"/>
    </row>
    <row r="134" spans="1:29">
      <c r="A134" s="6" t="str">
        <f t="shared" si="14"/>
        <v>$A$134</v>
      </c>
      <c r="B134" s="284"/>
      <c r="C134" s="365" t="str">
        <f t="shared" ca="1" si="22"/>
        <v>Ref 1 product 7</v>
      </c>
      <c r="D134" s="6"/>
      <c r="E134" s="207" t="str">
        <f t="shared" ca="1" si="23"/>
        <v>-</v>
      </c>
      <c r="F134" s="6"/>
      <c r="G134" s="368" t="str">
        <f t="shared" ca="1" si="24"/>
        <v>-</v>
      </c>
      <c r="H134" s="435"/>
      <c r="I134" s="379" t="str">
        <f t="shared" ca="1" si="25"/>
        <v>-</v>
      </c>
      <c r="J134" s="367"/>
      <c r="K134" s="436" t="str">
        <f t="shared" si="26"/>
        <v>-</v>
      </c>
      <c r="M134" s="414" t="str">
        <f t="shared" ca="1" si="27"/>
        <v>-</v>
      </c>
      <c r="O134" s="366" t="str">
        <f t="shared" ca="1" si="28"/>
        <v>-</v>
      </c>
      <c r="Q134" s="452" t="str">
        <f t="shared" ca="1" si="29"/>
        <v>-</v>
      </c>
      <c r="R134" s="905" t="s">
        <v>6</v>
      </c>
      <c r="S134" s="914" t="s">
        <v>6</v>
      </c>
      <c r="T134" s="906"/>
      <c r="U134" s="906"/>
      <c r="V134" s="906"/>
      <c r="W134" s="905" t="s">
        <v>6</v>
      </c>
      <c r="X134" s="905" t="s">
        <v>6</v>
      </c>
      <c r="Z134" s="13"/>
      <c r="AA134" s="13"/>
      <c r="AB134" s="13"/>
      <c r="AC134" s="13"/>
    </row>
    <row r="135" spans="1:29">
      <c r="A135" s="6" t="str">
        <f t="shared" si="14"/>
        <v>$A$135</v>
      </c>
      <c r="B135" s="284"/>
      <c r="C135" s="365" t="str">
        <f t="shared" ca="1" si="22"/>
        <v>Ref 1 product 8</v>
      </c>
      <c r="D135" s="6"/>
      <c r="E135" s="207" t="str">
        <f t="shared" ca="1" si="23"/>
        <v>-</v>
      </c>
      <c r="F135" s="6"/>
      <c r="G135" s="368" t="str">
        <f t="shared" ca="1" si="24"/>
        <v>-</v>
      </c>
      <c r="H135" s="435"/>
      <c r="I135" s="379" t="str">
        <f t="shared" ca="1" si="25"/>
        <v>-</v>
      </c>
      <c r="J135" s="367"/>
      <c r="K135" s="436" t="str">
        <f t="shared" si="26"/>
        <v>-</v>
      </c>
      <c r="M135" s="414" t="str">
        <f t="shared" ca="1" si="27"/>
        <v>-</v>
      </c>
      <c r="O135" s="366" t="str">
        <f t="shared" ca="1" si="28"/>
        <v>-</v>
      </c>
      <c r="Q135" s="452" t="str">
        <f t="shared" ca="1" si="29"/>
        <v>-</v>
      </c>
      <c r="R135" s="905" t="s">
        <v>6</v>
      </c>
      <c r="S135" s="914" t="s">
        <v>6</v>
      </c>
      <c r="T135" s="906"/>
      <c r="U135" s="906"/>
      <c r="V135" s="906"/>
      <c r="W135" s="905" t="s">
        <v>6</v>
      </c>
      <c r="X135" s="905" t="s">
        <v>6</v>
      </c>
      <c r="Z135" s="13"/>
      <c r="AA135" s="13"/>
      <c r="AB135" s="13"/>
      <c r="AC135" s="13"/>
    </row>
    <row r="136" spans="1:29">
      <c r="A136" s="6" t="str">
        <f t="shared" si="14"/>
        <v>$A$136</v>
      </c>
      <c r="B136" s="284"/>
      <c r="C136" s="365" t="str">
        <f t="shared" ca="1" si="22"/>
        <v>Ref 1 product 9</v>
      </c>
      <c r="D136" s="6"/>
      <c r="E136" s="207" t="str">
        <f t="shared" ca="1" si="23"/>
        <v>-</v>
      </c>
      <c r="F136" s="6"/>
      <c r="G136" s="368" t="str">
        <f t="shared" ca="1" si="24"/>
        <v>-</v>
      </c>
      <c r="H136" s="435"/>
      <c r="I136" s="379" t="str">
        <f t="shared" ca="1" si="25"/>
        <v>-</v>
      </c>
      <c r="J136" s="367"/>
      <c r="K136" s="436" t="str">
        <f t="shared" si="26"/>
        <v>-</v>
      </c>
      <c r="M136" s="414" t="str">
        <f t="shared" ca="1" si="27"/>
        <v>-</v>
      </c>
      <c r="O136" s="366" t="str">
        <f t="shared" ca="1" si="28"/>
        <v>-</v>
      </c>
      <c r="Q136" s="452" t="str">
        <f t="shared" ca="1" si="29"/>
        <v>-</v>
      </c>
      <c r="R136" s="905" t="s">
        <v>6</v>
      </c>
      <c r="S136" s="914" t="s">
        <v>6</v>
      </c>
      <c r="T136" s="906"/>
      <c r="U136" s="906"/>
      <c r="V136" s="906"/>
      <c r="W136" s="905" t="s">
        <v>6</v>
      </c>
      <c r="X136" s="905" t="s">
        <v>6</v>
      </c>
      <c r="Z136" s="13"/>
      <c r="AA136" s="13"/>
      <c r="AB136" s="13"/>
      <c r="AC136" s="13"/>
    </row>
    <row r="137" spans="1:29">
      <c r="A137" s="6" t="str">
        <f t="shared" si="14"/>
        <v>$A$137</v>
      </c>
      <c r="B137" s="284"/>
      <c r="C137" s="370" t="str">
        <f t="shared" ca="1" si="22"/>
        <v>Ref 1 product 10</v>
      </c>
      <c r="D137" s="124"/>
      <c r="E137" s="391" t="str">
        <f t="shared" ca="1" si="23"/>
        <v>-</v>
      </c>
      <c r="F137" s="124"/>
      <c r="G137" s="371" t="str">
        <f t="shared" ca="1" si="24"/>
        <v>-</v>
      </c>
      <c r="H137" s="124"/>
      <c r="I137" s="391" t="str">
        <f t="shared" ca="1" si="25"/>
        <v>-</v>
      </c>
      <c r="J137" s="124"/>
      <c r="K137" s="387" t="str">
        <f t="shared" si="26"/>
        <v>-</v>
      </c>
      <c r="L137" s="66"/>
      <c r="M137" s="415" t="str">
        <f t="shared" ca="1" si="27"/>
        <v>-</v>
      </c>
      <c r="N137" s="66"/>
      <c r="O137" s="371" t="str">
        <f t="shared" ca="1" si="28"/>
        <v>-</v>
      </c>
      <c r="P137" s="66"/>
      <c r="Q137" s="453" t="str">
        <f t="shared" ca="1" si="29"/>
        <v>-</v>
      </c>
      <c r="R137" s="907" t="s">
        <v>6</v>
      </c>
      <c r="S137" s="915" t="s">
        <v>6</v>
      </c>
      <c r="T137" s="908"/>
      <c r="U137" s="908"/>
      <c r="V137" s="908"/>
      <c r="W137" s="907" t="s">
        <v>6</v>
      </c>
      <c r="X137" s="907" t="s">
        <v>6</v>
      </c>
      <c r="Z137" s="13"/>
      <c r="AA137" s="13"/>
      <c r="AB137" s="13"/>
      <c r="AC137" s="13"/>
    </row>
    <row r="138" spans="1:29" s="137" customFormat="1">
      <c r="K138" s="284"/>
      <c r="W138" s="420"/>
      <c r="X138" s="420"/>
      <c r="Y138" s="420"/>
      <c r="Z138" s="138"/>
      <c r="AA138" s="138"/>
      <c r="AB138" s="138"/>
      <c r="AC138" s="138"/>
    </row>
    <row r="139" spans="1:29" ht="18.75">
      <c r="C139" s="164" t="s">
        <v>226</v>
      </c>
      <c r="D139" s="327"/>
      <c r="E139" s="327"/>
      <c r="F139" s="327"/>
      <c r="G139" s="327"/>
      <c r="H139" s="327"/>
      <c r="I139" s="327"/>
      <c r="J139" s="327"/>
      <c r="K139" s="327"/>
      <c r="L139" s="327"/>
      <c r="M139" s="327"/>
      <c r="N139" s="327"/>
      <c r="O139" s="327"/>
      <c r="P139" s="327"/>
      <c r="Q139" s="327"/>
      <c r="R139" s="327"/>
      <c r="S139" s="327"/>
      <c r="T139" s="327"/>
      <c r="U139" s="327"/>
      <c r="V139" s="327"/>
      <c r="W139" s="421"/>
      <c r="X139" s="422"/>
      <c r="Y139" s="420"/>
      <c r="Z139" s="13"/>
      <c r="AA139" s="13"/>
      <c r="AB139" s="13"/>
      <c r="AC139" s="13"/>
    </row>
    <row r="140" spans="1:29">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Z140" s="13"/>
      <c r="AA140" s="13"/>
      <c r="AB140" s="13"/>
      <c r="AC140" s="13"/>
    </row>
    <row r="141" spans="1:29">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row>
    <row r="142" spans="1:29">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row>
    <row r="143" spans="1:29">
      <c r="C143" s="789"/>
      <c r="D143" s="790"/>
      <c r="E143" s="790"/>
      <c r="F143" s="790"/>
      <c r="G143" s="790"/>
      <c r="H143" s="790"/>
      <c r="I143" s="790"/>
      <c r="J143" s="790"/>
      <c r="K143" s="790"/>
      <c r="L143" s="790"/>
      <c r="M143" s="790"/>
      <c r="N143" s="790"/>
      <c r="O143" s="790"/>
      <c r="P143" s="790"/>
      <c r="Q143" s="790"/>
      <c r="R143" s="790"/>
      <c r="S143" s="790"/>
      <c r="T143" s="790"/>
      <c r="U143" s="790"/>
      <c r="V143" s="790"/>
      <c r="W143" s="790"/>
      <c r="X143" s="791"/>
    </row>
    <row r="144" spans="1:29">
      <c r="C144" s="789"/>
      <c r="D144" s="790"/>
      <c r="E144" s="790"/>
      <c r="F144" s="790"/>
      <c r="G144" s="790"/>
      <c r="H144" s="790"/>
      <c r="I144" s="790"/>
      <c r="J144" s="790"/>
      <c r="K144" s="790"/>
      <c r="L144" s="790"/>
      <c r="M144" s="790"/>
      <c r="N144" s="790"/>
      <c r="O144" s="790"/>
      <c r="P144" s="790"/>
      <c r="Q144" s="790"/>
      <c r="R144" s="790"/>
      <c r="S144" s="790"/>
      <c r="T144" s="790"/>
      <c r="U144" s="790"/>
      <c r="V144" s="790"/>
      <c r="W144" s="790"/>
      <c r="X144" s="791"/>
    </row>
    <row r="145" spans="3:24">
      <c r="C145" s="789"/>
      <c r="D145" s="790"/>
      <c r="E145" s="790"/>
      <c r="F145" s="790"/>
      <c r="G145" s="790"/>
      <c r="H145" s="790"/>
      <c r="I145" s="790"/>
      <c r="J145" s="790"/>
      <c r="K145" s="790"/>
      <c r="L145" s="790"/>
      <c r="M145" s="790"/>
      <c r="N145" s="790"/>
      <c r="O145" s="790"/>
      <c r="P145" s="790"/>
      <c r="Q145" s="790"/>
      <c r="R145" s="790"/>
      <c r="S145" s="790"/>
      <c r="T145" s="790"/>
      <c r="U145" s="790"/>
      <c r="V145" s="790"/>
      <c r="W145" s="790"/>
      <c r="X145" s="791"/>
    </row>
    <row r="146" spans="3:24">
      <c r="C146" s="789"/>
      <c r="D146" s="790"/>
      <c r="E146" s="790"/>
      <c r="F146" s="790"/>
      <c r="G146" s="790"/>
      <c r="H146" s="790"/>
      <c r="I146" s="790"/>
      <c r="J146" s="790"/>
      <c r="K146" s="790"/>
      <c r="L146" s="790"/>
      <c r="M146" s="790"/>
      <c r="N146" s="790"/>
      <c r="O146" s="790"/>
      <c r="P146" s="790"/>
      <c r="Q146" s="790"/>
      <c r="R146" s="790"/>
      <c r="S146" s="790"/>
      <c r="T146" s="790"/>
      <c r="U146" s="790"/>
      <c r="V146" s="790"/>
      <c r="W146" s="790"/>
      <c r="X146" s="791"/>
    </row>
    <row r="147" spans="3:24">
      <c r="C147" s="789"/>
      <c r="D147" s="790"/>
      <c r="E147" s="790"/>
      <c r="F147" s="790"/>
      <c r="G147" s="790"/>
      <c r="H147" s="790"/>
      <c r="I147" s="790"/>
      <c r="J147" s="790"/>
      <c r="K147" s="790"/>
      <c r="L147" s="790"/>
      <c r="M147" s="790"/>
      <c r="N147" s="790"/>
      <c r="O147" s="790"/>
      <c r="P147" s="790"/>
      <c r="Q147" s="790"/>
      <c r="R147" s="790"/>
      <c r="S147" s="790"/>
      <c r="T147" s="790"/>
      <c r="U147" s="790"/>
      <c r="V147" s="790"/>
      <c r="W147" s="790"/>
      <c r="X147" s="791"/>
    </row>
    <row r="148" spans="3:24">
      <c r="C148" s="789"/>
      <c r="D148" s="790"/>
      <c r="E148" s="790"/>
      <c r="F148" s="790"/>
      <c r="G148" s="790"/>
      <c r="H148" s="790"/>
      <c r="I148" s="790"/>
      <c r="J148" s="790"/>
      <c r="K148" s="790"/>
      <c r="L148" s="790"/>
      <c r="M148" s="790"/>
      <c r="N148" s="790"/>
      <c r="O148" s="790"/>
      <c r="P148" s="790"/>
      <c r="Q148" s="790"/>
      <c r="R148" s="790"/>
      <c r="S148" s="790"/>
      <c r="T148" s="790"/>
      <c r="U148" s="790"/>
      <c r="V148" s="790"/>
      <c r="W148" s="790"/>
      <c r="X148" s="791"/>
    </row>
    <row r="149" spans="3:24">
      <c r="C149" s="789"/>
      <c r="D149" s="790"/>
      <c r="E149" s="790"/>
      <c r="F149" s="790"/>
      <c r="G149" s="790"/>
      <c r="H149" s="790"/>
      <c r="I149" s="790"/>
      <c r="J149" s="790"/>
      <c r="K149" s="790"/>
      <c r="L149" s="790"/>
      <c r="M149" s="790"/>
      <c r="N149" s="790"/>
      <c r="O149" s="790"/>
      <c r="P149" s="790"/>
      <c r="Q149" s="790"/>
      <c r="R149" s="790"/>
      <c r="S149" s="790"/>
      <c r="T149" s="790"/>
      <c r="U149" s="790"/>
      <c r="V149" s="790"/>
      <c r="W149" s="790"/>
      <c r="X149" s="791"/>
    </row>
    <row r="150" spans="3:24">
      <c r="C150" s="789"/>
      <c r="D150" s="790"/>
      <c r="E150" s="790"/>
      <c r="F150" s="790"/>
      <c r="G150" s="790"/>
      <c r="H150" s="790"/>
      <c r="I150" s="790"/>
      <c r="J150" s="790"/>
      <c r="K150" s="790"/>
      <c r="L150" s="790"/>
      <c r="M150" s="790"/>
      <c r="N150" s="790"/>
      <c r="O150" s="790"/>
      <c r="P150" s="790"/>
      <c r="Q150" s="790"/>
      <c r="R150" s="790"/>
      <c r="S150" s="790"/>
      <c r="T150" s="790"/>
      <c r="U150" s="790"/>
      <c r="V150" s="790"/>
      <c r="W150" s="790"/>
      <c r="X150" s="791"/>
    </row>
    <row r="151" spans="3:24">
      <c r="C151" s="789"/>
      <c r="D151" s="790"/>
      <c r="E151" s="790"/>
      <c r="F151" s="790"/>
      <c r="G151" s="790"/>
      <c r="H151" s="790"/>
      <c r="I151" s="790"/>
      <c r="J151" s="790"/>
      <c r="K151" s="790"/>
      <c r="L151" s="790"/>
      <c r="M151" s="790"/>
      <c r="N151" s="790"/>
      <c r="O151" s="790"/>
      <c r="P151" s="790"/>
      <c r="Q151" s="790"/>
      <c r="R151" s="790"/>
      <c r="S151" s="790"/>
      <c r="T151" s="790"/>
      <c r="U151" s="790"/>
      <c r="V151" s="790"/>
      <c r="W151" s="790"/>
      <c r="X151" s="791"/>
    </row>
    <row r="152" spans="3:24">
      <c r="C152" s="789"/>
      <c r="D152" s="790"/>
      <c r="E152" s="790"/>
      <c r="F152" s="790"/>
      <c r="G152" s="790"/>
      <c r="H152" s="790"/>
      <c r="I152" s="790"/>
      <c r="J152" s="790"/>
      <c r="K152" s="790"/>
      <c r="L152" s="790"/>
      <c r="M152" s="790"/>
      <c r="N152" s="790"/>
      <c r="O152" s="790"/>
      <c r="P152" s="790"/>
      <c r="Q152" s="790"/>
      <c r="R152" s="790"/>
      <c r="S152" s="790"/>
      <c r="T152" s="790"/>
      <c r="U152" s="790"/>
      <c r="V152" s="790"/>
      <c r="W152" s="790"/>
      <c r="X152" s="791"/>
    </row>
    <row r="153" spans="3:24">
      <c r="C153" s="789"/>
      <c r="D153" s="790"/>
      <c r="E153" s="790"/>
      <c r="F153" s="790"/>
      <c r="G153" s="790"/>
      <c r="H153" s="790"/>
      <c r="I153" s="790"/>
      <c r="J153" s="790"/>
      <c r="K153" s="790"/>
      <c r="L153" s="790"/>
      <c r="M153" s="790"/>
      <c r="N153" s="790"/>
      <c r="O153" s="790"/>
      <c r="P153" s="790"/>
      <c r="Q153" s="790"/>
      <c r="R153" s="790"/>
      <c r="S153" s="790"/>
      <c r="T153" s="790"/>
      <c r="U153" s="790"/>
      <c r="V153" s="790"/>
      <c r="W153" s="790"/>
      <c r="X153" s="791"/>
    </row>
    <row r="154" spans="3:24">
      <c r="C154" s="789"/>
      <c r="D154" s="790"/>
      <c r="E154" s="790"/>
      <c r="F154" s="790"/>
      <c r="G154" s="790"/>
      <c r="H154" s="790"/>
      <c r="I154" s="790"/>
      <c r="J154" s="790"/>
      <c r="K154" s="790"/>
      <c r="L154" s="790"/>
      <c r="M154" s="790"/>
      <c r="N154" s="790"/>
      <c r="O154" s="790"/>
      <c r="P154" s="790"/>
      <c r="Q154" s="790"/>
      <c r="R154" s="790"/>
      <c r="S154" s="790"/>
      <c r="T154" s="790"/>
      <c r="U154" s="790"/>
      <c r="V154" s="790"/>
      <c r="W154" s="790"/>
      <c r="X154" s="791"/>
    </row>
    <row r="155" spans="3:24">
      <c r="C155" s="789"/>
      <c r="D155" s="790"/>
      <c r="E155" s="790"/>
      <c r="F155" s="790"/>
      <c r="G155" s="790"/>
      <c r="H155" s="790"/>
      <c r="I155" s="790"/>
      <c r="J155" s="790"/>
      <c r="K155" s="790"/>
      <c r="L155" s="790"/>
      <c r="M155" s="790"/>
      <c r="N155" s="790"/>
      <c r="O155" s="790"/>
      <c r="P155" s="790"/>
      <c r="Q155" s="790"/>
      <c r="R155" s="790"/>
      <c r="S155" s="790"/>
      <c r="T155" s="790"/>
      <c r="U155" s="790"/>
      <c r="V155" s="790"/>
      <c r="W155" s="790"/>
      <c r="X155" s="791"/>
    </row>
    <row r="156" spans="3:24">
      <c r="C156" s="789"/>
      <c r="D156" s="790"/>
      <c r="E156" s="790"/>
      <c r="F156" s="790"/>
      <c r="G156" s="790"/>
      <c r="H156" s="790"/>
      <c r="I156" s="790"/>
      <c r="J156" s="790"/>
      <c r="K156" s="790"/>
      <c r="L156" s="790"/>
      <c r="M156" s="790"/>
      <c r="N156" s="790"/>
      <c r="O156" s="790"/>
      <c r="P156" s="790"/>
      <c r="Q156" s="790"/>
      <c r="R156" s="790"/>
      <c r="S156" s="790"/>
      <c r="T156" s="790"/>
      <c r="U156" s="790"/>
      <c r="V156" s="790"/>
      <c r="W156" s="790"/>
      <c r="X156" s="791"/>
    </row>
    <row r="157" spans="3:24">
      <c r="C157" s="789"/>
      <c r="D157" s="790"/>
      <c r="E157" s="790"/>
      <c r="F157" s="790"/>
      <c r="G157" s="790"/>
      <c r="H157" s="790"/>
      <c r="I157" s="790"/>
      <c r="J157" s="790"/>
      <c r="K157" s="790"/>
      <c r="L157" s="790"/>
      <c r="M157" s="790"/>
      <c r="N157" s="790"/>
      <c r="O157" s="790"/>
      <c r="P157" s="790"/>
      <c r="Q157" s="790"/>
      <c r="R157" s="790"/>
      <c r="S157" s="790"/>
      <c r="T157" s="790"/>
      <c r="U157" s="790"/>
      <c r="V157" s="790"/>
      <c r="W157" s="790"/>
      <c r="X157" s="791"/>
    </row>
    <row r="158" spans="3:24">
      <c r="C158" s="789"/>
      <c r="D158" s="790"/>
      <c r="E158" s="790"/>
      <c r="F158" s="790"/>
      <c r="G158" s="790"/>
      <c r="H158" s="790"/>
      <c r="I158" s="790"/>
      <c r="J158" s="790"/>
      <c r="K158" s="790"/>
      <c r="L158" s="790"/>
      <c r="M158" s="790"/>
      <c r="N158" s="790"/>
      <c r="O158" s="790"/>
      <c r="P158" s="790"/>
      <c r="Q158" s="790"/>
      <c r="R158" s="790"/>
      <c r="S158" s="790"/>
      <c r="T158" s="790"/>
      <c r="U158" s="790"/>
      <c r="V158" s="790"/>
      <c r="W158" s="790"/>
      <c r="X158" s="791"/>
    </row>
    <row r="159" spans="3:24">
      <c r="C159" s="789"/>
      <c r="D159" s="790"/>
      <c r="E159" s="790"/>
      <c r="F159" s="790"/>
      <c r="G159" s="790"/>
      <c r="H159" s="790"/>
      <c r="I159" s="790"/>
      <c r="J159" s="790"/>
      <c r="K159" s="790"/>
      <c r="L159" s="790"/>
      <c r="M159" s="790"/>
      <c r="N159" s="790"/>
      <c r="O159" s="790"/>
      <c r="P159" s="790"/>
      <c r="Q159" s="790"/>
      <c r="R159" s="790"/>
      <c r="S159" s="790"/>
      <c r="T159" s="790"/>
      <c r="U159" s="790"/>
      <c r="V159" s="790"/>
      <c r="W159" s="790"/>
      <c r="X159" s="791"/>
    </row>
    <row r="160" spans="3:24">
      <c r="C160" s="789"/>
      <c r="D160" s="790"/>
      <c r="E160" s="790"/>
      <c r="F160" s="790"/>
      <c r="G160" s="790"/>
      <c r="H160" s="790"/>
      <c r="I160" s="790"/>
      <c r="J160" s="790"/>
      <c r="K160" s="790"/>
      <c r="L160" s="790"/>
      <c r="M160" s="790"/>
      <c r="N160" s="790"/>
      <c r="O160" s="790"/>
      <c r="P160" s="790"/>
      <c r="Q160" s="790"/>
      <c r="R160" s="790"/>
      <c r="S160" s="790"/>
      <c r="T160" s="790"/>
      <c r="U160" s="790"/>
      <c r="V160" s="790"/>
      <c r="W160" s="790"/>
      <c r="X160" s="791"/>
    </row>
    <row r="161" spans="3:24">
      <c r="C161" s="789"/>
      <c r="D161" s="790"/>
      <c r="E161" s="790"/>
      <c r="F161" s="790"/>
      <c r="G161" s="790"/>
      <c r="H161" s="790"/>
      <c r="I161" s="790"/>
      <c r="J161" s="790"/>
      <c r="K161" s="790"/>
      <c r="L161" s="790"/>
      <c r="M161" s="790"/>
      <c r="N161" s="790"/>
      <c r="O161" s="790"/>
      <c r="P161" s="790"/>
      <c r="Q161" s="790"/>
      <c r="R161" s="790"/>
      <c r="S161" s="790"/>
      <c r="T161" s="790"/>
      <c r="U161" s="790"/>
      <c r="V161" s="790"/>
      <c r="W161" s="790"/>
      <c r="X161" s="791"/>
    </row>
    <row r="162" spans="3:24">
      <c r="C162" s="789"/>
      <c r="D162" s="790"/>
      <c r="E162" s="790"/>
      <c r="F162" s="790"/>
      <c r="G162" s="790"/>
      <c r="H162" s="790"/>
      <c r="I162" s="790"/>
      <c r="J162" s="790"/>
      <c r="K162" s="790"/>
      <c r="L162" s="790"/>
      <c r="M162" s="790"/>
      <c r="N162" s="790"/>
      <c r="O162" s="790"/>
      <c r="P162" s="790"/>
      <c r="Q162" s="790"/>
      <c r="R162" s="790"/>
      <c r="S162" s="790"/>
      <c r="T162" s="790"/>
      <c r="U162" s="790"/>
      <c r="V162" s="790"/>
      <c r="W162" s="790"/>
      <c r="X162" s="791"/>
    </row>
    <row r="163" spans="3:24">
      <c r="C163" s="789"/>
      <c r="D163" s="790"/>
      <c r="E163" s="790"/>
      <c r="F163" s="790"/>
      <c r="G163" s="790"/>
      <c r="H163" s="790"/>
      <c r="I163" s="790"/>
      <c r="J163" s="790"/>
      <c r="K163" s="790"/>
      <c r="L163" s="790"/>
      <c r="M163" s="790"/>
      <c r="N163" s="790"/>
      <c r="O163" s="790"/>
      <c r="P163" s="790"/>
      <c r="Q163" s="790"/>
      <c r="R163" s="790"/>
      <c r="S163" s="790"/>
      <c r="T163" s="790"/>
      <c r="U163" s="790"/>
      <c r="V163" s="790"/>
      <c r="W163" s="790"/>
      <c r="X163" s="791"/>
    </row>
    <row r="164" spans="3:24">
      <c r="C164" s="789"/>
      <c r="D164" s="790"/>
      <c r="E164" s="790"/>
      <c r="F164" s="790"/>
      <c r="G164" s="790"/>
      <c r="H164" s="790"/>
      <c r="I164" s="790"/>
      <c r="J164" s="790"/>
      <c r="K164" s="790"/>
      <c r="L164" s="790"/>
      <c r="M164" s="790"/>
      <c r="N164" s="790"/>
      <c r="O164" s="790"/>
      <c r="P164" s="790"/>
      <c r="Q164" s="790"/>
      <c r="R164" s="790"/>
      <c r="S164" s="790"/>
      <c r="T164" s="790"/>
      <c r="U164" s="790"/>
      <c r="V164" s="790"/>
      <c r="W164" s="790"/>
      <c r="X164" s="791"/>
    </row>
    <row r="165" spans="3:24">
      <c r="C165" s="789"/>
      <c r="D165" s="790"/>
      <c r="E165" s="790"/>
      <c r="F165" s="790"/>
      <c r="G165" s="790"/>
      <c r="H165" s="790"/>
      <c r="I165" s="790"/>
      <c r="J165" s="790"/>
      <c r="K165" s="790"/>
      <c r="L165" s="790"/>
      <c r="M165" s="790"/>
      <c r="N165" s="790"/>
      <c r="O165" s="790"/>
      <c r="P165" s="790"/>
      <c r="Q165" s="790"/>
      <c r="R165" s="790"/>
      <c r="S165" s="790"/>
      <c r="T165" s="790"/>
      <c r="U165" s="790"/>
      <c r="V165" s="790"/>
      <c r="W165" s="790"/>
      <c r="X165" s="791"/>
    </row>
    <row r="166" spans="3:24">
      <c r="C166" s="789"/>
      <c r="D166" s="790"/>
      <c r="E166" s="790"/>
      <c r="F166" s="790"/>
      <c r="G166" s="790"/>
      <c r="H166" s="790"/>
      <c r="I166" s="790"/>
      <c r="J166" s="790"/>
      <c r="K166" s="790"/>
      <c r="L166" s="790"/>
      <c r="M166" s="790"/>
      <c r="N166" s="790"/>
      <c r="O166" s="790"/>
      <c r="P166" s="790"/>
      <c r="Q166" s="790"/>
      <c r="R166" s="790"/>
      <c r="S166" s="790"/>
      <c r="T166" s="790"/>
      <c r="U166" s="790"/>
      <c r="V166" s="790"/>
      <c r="W166" s="790"/>
      <c r="X166" s="791"/>
    </row>
    <row r="167" spans="3:24">
      <c r="C167" s="789"/>
      <c r="D167" s="790"/>
      <c r="E167" s="790"/>
      <c r="F167" s="790"/>
      <c r="G167" s="790"/>
      <c r="H167" s="790"/>
      <c r="I167" s="790"/>
      <c r="J167" s="790"/>
      <c r="K167" s="790"/>
      <c r="L167" s="790"/>
      <c r="M167" s="790"/>
      <c r="N167" s="790"/>
      <c r="O167" s="790"/>
      <c r="P167" s="790"/>
      <c r="Q167" s="790"/>
      <c r="R167" s="790"/>
      <c r="S167" s="790"/>
      <c r="T167" s="790"/>
      <c r="U167" s="790"/>
      <c r="V167" s="790"/>
      <c r="W167" s="790"/>
      <c r="X167" s="791"/>
    </row>
    <row r="168" spans="3:24">
      <c r="C168" s="789"/>
      <c r="D168" s="790"/>
      <c r="E168" s="790"/>
      <c r="F168" s="790"/>
      <c r="G168" s="790"/>
      <c r="H168" s="790"/>
      <c r="I168" s="790"/>
      <c r="J168" s="790"/>
      <c r="K168" s="790"/>
      <c r="L168" s="790"/>
      <c r="M168" s="790"/>
      <c r="N168" s="790"/>
      <c r="O168" s="790"/>
      <c r="P168" s="790"/>
      <c r="Q168" s="790"/>
      <c r="R168" s="790"/>
      <c r="S168" s="790"/>
      <c r="T168" s="790"/>
      <c r="U168" s="790"/>
      <c r="V168" s="790"/>
      <c r="W168" s="790"/>
      <c r="X168" s="791"/>
    </row>
    <row r="169" spans="3:24">
      <c r="C169" s="792"/>
      <c r="D169" s="793"/>
      <c r="E169" s="793"/>
      <c r="F169" s="793"/>
      <c r="G169" s="793"/>
      <c r="H169" s="793"/>
      <c r="I169" s="793"/>
      <c r="J169" s="793"/>
      <c r="K169" s="793"/>
      <c r="L169" s="793"/>
      <c r="M169" s="793"/>
      <c r="N169" s="793"/>
      <c r="O169" s="793"/>
      <c r="P169" s="793"/>
      <c r="Q169" s="793"/>
      <c r="R169" s="793"/>
      <c r="S169" s="793"/>
      <c r="T169" s="793"/>
      <c r="U169" s="793"/>
      <c r="V169" s="793"/>
      <c r="W169" s="793"/>
      <c r="X169" s="794"/>
    </row>
    <row r="170" spans="3:24" s="137" customFormat="1"/>
  </sheetData>
  <sheetProtection algorithmName="SHA-512" hashValue="lLoM6JvRtCVBE1BluyInJvIa8mt5GWGA8CfyWfNlg0u/hsNAQtF+q6H49rb4tea5zBOyDD9dvfxBnELSWVWZsw==" saltValue="QHrnMAaZs9Ooi6YoQNvGGw==" spinCount="100000" sheet="1" objects="1" scenarios="1"/>
  <mergeCells count="7">
    <mergeCell ref="C67:X67"/>
    <mergeCell ref="C44:X44"/>
    <mergeCell ref="C6:X6"/>
    <mergeCell ref="C8:X8"/>
    <mergeCell ref="C9:X9"/>
    <mergeCell ref="C10:X10"/>
    <mergeCell ref="C18:X18"/>
  </mergeCells>
  <phoneticPr fontId="5" type="noConversion"/>
  <dataValidations count="2">
    <dataValidation type="list" allowBlank="1" showInputMessage="1" showErrorMessage="1" sqref="I63:P63" xr:uid="{AB838959-AA3C-4A68-A6B9-5B0971E7E0D4}">
      <formula1>$AA$1:$AA$4</formula1>
    </dataValidation>
    <dataValidation type="list" allowBlank="1" showInputMessage="1" showErrorMessage="1" sqref="R25:R39 R51:R61 R73:R87" xr:uid="{E96F4710-A9B1-493B-B691-F25AF1E6A8DE}">
      <formula1>INDIRECT("List_EF_Eenheid")</formula1>
    </dataValidation>
  </dataValidations>
  <pageMargins left="0.25" right="0.25" top="0.75" bottom="0.75" header="0.3" footer="0.3"/>
  <pageSetup paperSize="9" scale="3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25D30-5FA4-45D4-A6BA-CD5059778F8A}">
  <sheetPr>
    <tabColor rgb="FFB17ED8"/>
    <pageSetUpPr autoPageBreaks="0" fitToPage="1"/>
  </sheetPr>
  <dimension ref="A1:AI170"/>
  <sheetViews>
    <sheetView topLeftCell="B1" zoomScale="80" zoomScaleNormal="80" workbookViewId="0">
      <selection activeCell="B1" sqref="B1"/>
    </sheetView>
  </sheetViews>
  <sheetFormatPr defaultColWidth="0" defaultRowHeight="15" zeroHeight="1"/>
  <cols>
    <col min="1" max="1" width="5.7109375" style="4" hidden="1" customWidth="1"/>
    <col min="2" max="2" width="4.28515625" style="137" customWidth="1"/>
    <col min="3" max="3" width="30" style="4" customWidth="1"/>
    <col min="4" max="4" width="4.85546875" style="4" hidden="1" customWidth="1"/>
    <col min="5" max="5" width="31.85546875" style="4" customWidth="1"/>
    <col min="6" max="6" width="4.7109375" style="4" hidden="1" customWidth="1"/>
    <col min="7" max="7" width="13.85546875" style="4" customWidth="1"/>
    <col min="8" max="8" width="4.7109375" style="4" hidden="1" customWidth="1"/>
    <col min="9" max="9" width="20.85546875" style="4" customWidth="1"/>
    <col min="10" max="10" width="4.7109375" style="4" hidden="1" customWidth="1"/>
    <col min="11" max="11" width="17.140625" style="4" customWidth="1"/>
    <col min="12" max="12" width="4.7109375" style="4" hidden="1" customWidth="1"/>
    <col min="13" max="13" width="14.5703125" style="4" customWidth="1"/>
    <col min="14" max="14" width="4.7109375" style="4" hidden="1" customWidth="1"/>
    <col min="15" max="15" width="20.42578125" style="4" customWidth="1"/>
    <col min="16" max="16" width="4.7109375" style="4" hidden="1" customWidth="1"/>
    <col min="17" max="17" width="18" style="4" customWidth="1"/>
    <col min="18" max="18" width="18.28515625" style="4" customWidth="1"/>
    <col min="19" max="19" width="13.85546875" style="4" customWidth="1"/>
    <col min="20" max="20" width="10.7109375" style="4" hidden="1" customWidth="1"/>
    <col min="21" max="21" width="25.28515625" style="4" customWidth="1"/>
    <col min="22" max="22" width="11.7109375" style="4" hidden="1" customWidth="1"/>
    <col min="23" max="23" width="18.7109375" style="4" customWidth="1"/>
    <col min="24" max="24" width="41.7109375" style="4" customWidth="1"/>
    <col min="25" max="25" width="4.28515625" style="137" customWidth="1"/>
    <col min="26" max="26" width="4.28515625" style="4" hidden="1" customWidth="1"/>
    <col min="27" max="27" width="14.85546875" style="4" hidden="1" customWidth="1"/>
    <col min="28" max="28" width="25.5703125" style="4" hidden="1" customWidth="1"/>
    <col min="29" max="29" width="27.28515625" style="4" hidden="1" customWidth="1"/>
    <col min="30" max="30" width="4.28515625" style="4" hidden="1" customWidth="1"/>
    <col min="31" max="31" width="4.28515625" style="137" customWidth="1"/>
    <col min="32" max="32" width="25.5703125" style="4" hidden="1" customWidth="1"/>
    <col min="33" max="33" width="27.28515625" style="4" hidden="1" customWidth="1"/>
    <col min="34" max="34" width="4.28515625" style="4" hidden="1" customWidth="1"/>
    <col min="35" max="35" width="0" style="4" hidden="1" customWidth="1"/>
    <col min="36" max="16384" width="9.140625" style="4" hidden="1"/>
  </cols>
  <sheetData>
    <row r="1" spans="1:31" ht="31.5">
      <c r="C1" s="100" t="s">
        <v>254</v>
      </c>
      <c r="D1" s="530"/>
      <c r="E1" s="530"/>
      <c r="F1" s="530"/>
      <c r="G1" s="530"/>
      <c r="H1" s="530"/>
      <c r="I1" s="530"/>
      <c r="J1" s="530"/>
      <c r="K1" s="531"/>
      <c r="L1" s="530"/>
      <c r="M1" s="530"/>
      <c r="N1" s="530"/>
      <c r="O1" s="530"/>
      <c r="P1" s="530"/>
      <c r="Q1" s="530"/>
      <c r="R1" s="530"/>
      <c r="S1" s="530"/>
      <c r="T1" s="530"/>
      <c r="U1" s="530"/>
      <c r="V1" s="530"/>
      <c r="W1" s="532"/>
      <c r="X1" s="44" t="s">
        <v>198</v>
      </c>
      <c r="Z1" s="42"/>
      <c r="AA1" s="13" t="s">
        <v>850</v>
      </c>
      <c r="AB1" s="4" t="str">
        <f ca="1">RIGHT(CELL("filename",A1),LEN(CELL("filename",A1))-FIND("]",CELL("filename",A1)))</f>
        <v>S5 Emissiefactoren Ref 2</v>
      </c>
      <c r="AD1" s="31"/>
    </row>
    <row r="2" spans="1:31" ht="20.25">
      <c r="C2" s="533" t="s">
        <v>1287</v>
      </c>
      <c r="D2" s="534"/>
      <c r="E2" s="534"/>
      <c r="F2" s="534"/>
      <c r="G2" s="534"/>
      <c r="H2" s="534"/>
      <c r="I2" s="534"/>
      <c r="J2" s="534"/>
      <c r="K2" s="535"/>
      <c r="L2" s="534"/>
      <c r="M2" s="534"/>
      <c r="N2" s="534"/>
      <c r="O2" s="534"/>
      <c r="P2" s="534"/>
      <c r="Q2" s="534"/>
      <c r="R2" s="534"/>
      <c r="S2" s="534"/>
      <c r="T2" s="534"/>
      <c r="U2" s="534"/>
      <c r="V2" s="534"/>
      <c r="W2" s="536"/>
      <c r="X2" s="45" t="s">
        <v>1</v>
      </c>
      <c r="AA2" s="13" t="s">
        <v>1284</v>
      </c>
      <c r="AB2" s="4" t="str">
        <f ca="1">'S3 Grenzen Ref 2'!S1</f>
        <v>S3 Grenzen Ref 2</v>
      </c>
      <c r="AC2" s="4" t="str">
        <f ca="1">"'" &amp; AB2 &amp; "'!"</f>
        <v>'S3 Grenzen Ref 2'!</v>
      </c>
    </row>
    <row r="3" spans="1:31">
      <c r="C3" s="537"/>
      <c r="D3" s="534"/>
      <c r="E3" s="534"/>
      <c r="F3" s="534"/>
      <c r="G3" s="534"/>
      <c r="H3" s="534"/>
      <c r="I3" s="534"/>
      <c r="J3" s="534"/>
      <c r="K3" s="535"/>
      <c r="L3" s="534"/>
      <c r="M3" s="534"/>
      <c r="N3" s="534"/>
      <c r="O3" s="534"/>
      <c r="P3" s="534"/>
      <c r="Q3" s="534"/>
      <c r="R3" s="534"/>
      <c r="S3" s="534"/>
      <c r="T3" s="534"/>
      <c r="U3" s="534"/>
      <c r="V3" s="534"/>
      <c r="W3" s="536"/>
      <c r="X3" s="46" t="s">
        <v>2</v>
      </c>
      <c r="AA3" s="13" t="s">
        <v>1288</v>
      </c>
      <c r="AB3" s="4" t="str">
        <f ca="1">'S4 MEB Ref 2'!AB1</f>
        <v>S4 MEB Ref 2</v>
      </c>
      <c r="AC3" s="4" t="str">
        <f ca="1">"'" &amp; AB3 &amp; "'!"</f>
        <v>'S4 MEB Ref 2'!</v>
      </c>
    </row>
    <row r="4" spans="1:31">
      <c r="C4" s="538"/>
      <c r="D4" s="539"/>
      <c r="E4" s="539"/>
      <c r="F4" s="539"/>
      <c r="G4" s="539"/>
      <c r="H4" s="539"/>
      <c r="I4" s="539"/>
      <c r="J4" s="539"/>
      <c r="K4" s="539"/>
      <c r="L4" s="539"/>
      <c r="M4" s="539"/>
      <c r="N4" s="539"/>
      <c r="O4" s="539"/>
      <c r="P4" s="539"/>
      <c r="Q4" s="539"/>
      <c r="R4" s="540"/>
      <c r="S4" s="539"/>
      <c r="T4" s="539"/>
      <c r="U4" s="539"/>
      <c r="V4" s="539"/>
      <c r="W4" s="541"/>
      <c r="X4" s="47" t="s">
        <v>231</v>
      </c>
    </row>
    <row r="5" spans="1:31" s="137" customFormat="1" ht="18" customHeight="1">
      <c r="C5" s="138"/>
      <c r="D5" s="285"/>
      <c r="E5" s="285"/>
      <c r="F5" s="285"/>
      <c r="G5" s="285"/>
      <c r="H5" s="285"/>
      <c r="I5" s="285"/>
      <c r="J5" s="285"/>
      <c r="K5" s="285"/>
      <c r="L5" s="285"/>
      <c r="M5" s="285"/>
      <c r="N5" s="285"/>
      <c r="O5" s="285"/>
      <c r="P5" s="285"/>
      <c r="Q5" s="285"/>
      <c r="R5" s="285"/>
      <c r="S5" s="285"/>
      <c r="T5" s="285"/>
      <c r="U5" s="285"/>
      <c r="V5" s="285"/>
      <c r="W5" s="285"/>
      <c r="X5" s="285"/>
      <c r="Y5" s="285"/>
      <c r="Z5" s="285"/>
    </row>
    <row r="6" spans="1:31" ht="37.5" customHeight="1">
      <c r="C6" s="1023" t="s">
        <v>1160</v>
      </c>
      <c r="D6" s="1118"/>
      <c r="E6" s="1118"/>
      <c r="F6" s="1118"/>
      <c r="G6" s="1118"/>
      <c r="H6" s="1118"/>
      <c r="I6" s="1118"/>
      <c r="J6" s="1118"/>
      <c r="K6" s="1118"/>
      <c r="L6" s="1118"/>
      <c r="M6" s="1118"/>
      <c r="N6" s="1118"/>
      <c r="O6" s="1118"/>
      <c r="P6" s="1118"/>
      <c r="Q6" s="1118"/>
      <c r="R6" s="1118"/>
      <c r="S6" s="1118"/>
      <c r="T6" s="1118"/>
      <c r="U6" s="1118"/>
      <c r="V6" s="1118"/>
      <c r="W6" s="1118"/>
      <c r="X6" s="1119"/>
      <c r="Y6" s="285"/>
      <c r="Z6" s="15"/>
      <c r="AA6" s="27"/>
      <c r="AB6" s="27"/>
      <c r="AC6" s="27"/>
    </row>
    <row r="7" spans="1:31" ht="22.5" customHeight="1">
      <c r="C7" s="756" t="s">
        <v>1088</v>
      </c>
      <c r="D7" s="29"/>
      <c r="E7" s="29"/>
      <c r="F7" s="29"/>
      <c r="G7" s="29"/>
      <c r="H7" s="29"/>
      <c r="I7" s="29"/>
      <c r="J7" s="29"/>
      <c r="K7" s="29"/>
      <c r="L7" s="29"/>
      <c r="M7" s="29"/>
      <c r="N7" s="29"/>
      <c r="O7" s="29"/>
      <c r="P7" s="29"/>
      <c r="Q7" s="29"/>
      <c r="R7" s="29"/>
      <c r="S7" s="29"/>
      <c r="T7" s="29"/>
      <c r="U7" s="29"/>
      <c r="V7" s="29"/>
      <c r="W7" s="29"/>
      <c r="X7" s="757"/>
      <c r="Y7" s="285"/>
      <c r="Z7" s="15"/>
      <c r="AA7" s="27"/>
      <c r="AB7" s="27"/>
    </row>
    <row r="8" spans="1:31" ht="22.5" customHeight="1">
      <c r="C8" s="1029" t="s">
        <v>1089</v>
      </c>
      <c r="D8" s="1030"/>
      <c r="E8" s="1030"/>
      <c r="F8" s="1030"/>
      <c r="G8" s="1030"/>
      <c r="H8" s="1030"/>
      <c r="I8" s="1030"/>
      <c r="J8" s="1030"/>
      <c r="K8" s="1030"/>
      <c r="L8" s="1030"/>
      <c r="M8" s="1030"/>
      <c r="N8" s="1030"/>
      <c r="O8" s="1030"/>
      <c r="P8" s="1030"/>
      <c r="Q8" s="1030"/>
      <c r="R8" s="1030"/>
      <c r="S8" s="1030"/>
      <c r="T8" s="1030"/>
      <c r="U8" s="1030"/>
      <c r="V8" s="1030"/>
      <c r="W8" s="1030"/>
      <c r="X8" s="1031"/>
      <c r="Y8" s="285"/>
      <c r="Z8" s="15"/>
      <c r="AA8" s="27"/>
      <c r="AB8" s="27"/>
    </row>
    <row r="9" spans="1:31" ht="22.5" customHeight="1">
      <c r="C9" s="1026" t="s">
        <v>1158</v>
      </c>
      <c r="D9" s="1027"/>
      <c r="E9" s="1027"/>
      <c r="F9" s="1027"/>
      <c r="G9" s="1027"/>
      <c r="H9" s="1027"/>
      <c r="I9" s="1027"/>
      <c r="J9" s="1027"/>
      <c r="K9" s="1027"/>
      <c r="L9" s="1027"/>
      <c r="M9" s="1027"/>
      <c r="N9" s="1027"/>
      <c r="O9" s="1027"/>
      <c r="P9" s="1027"/>
      <c r="Q9" s="1027"/>
      <c r="R9" s="1027"/>
      <c r="S9" s="1027"/>
      <c r="T9" s="1027"/>
      <c r="U9" s="1027"/>
      <c r="V9" s="1027"/>
      <c r="W9" s="1027"/>
      <c r="X9" s="1028"/>
      <c r="Y9" s="285"/>
      <c r="Z9" s="15"/>
      <c r="AA9" s="27"/>
      <c r="AB9" s="27"/>
    </row>
    <row r="10" spans="1:31" ht="37.5" hidden="1" customHeight="1">
      <c r="C10" s="1029"/>
      <c r="D10" s="1030"/>
      <c r="E10" s="1030"/>
      <c r="F10" s="1030"/>
      <c r="G10" s="1030"/>
      <c r="H10" s="1030"/>
      <c r="I10" s="1030"/>
      <c r="J10" s="1030"/>
      <c r="K10" s="1030"/>
      <c r="L10" s="1030"/>
      <c r="M10" s="1030"/>
      <c r="N10" s="1030"/>
      <c r="O10" s="1030"/>
      <c r="P10" s="1030"/>
      <c r="Q10" s="1030"/>
      <c r="R10" s="1030"/>
      <c r="S10" s="1030"/>
      <c r="T10" s="1030"/>
      <c r="U10" s="1030"/>
      <c r="V10" s="1030"/>
      <c r="W10" s="1030"/>
      <c r="X10" s="1031"/>
      <c r="Y10" s="285"/>
      <c r="Z10" s="15"/>
      <c r="AA10" s="27"/>
      <c r="AB10" s="27"/>
      <c r="AC10" s="27"/>
    </row>
    <row r="11" spans="1:31" ht="22.5" hidden="1" customHeight="1">
      <c r="C11" s="756"/>
      <c r="D11" s="29"/>
      <c r="E11" s="29"/>
      <c r="F11" s="29"/>
      <c r="G11" s="29"/>
      <c r="H11" s="29"/>
      <c r="I11" s="29"/>
      <c r="J11" s="29"/>
      <c r="K11" s="29"/>
      <c r="L11" s="29"/>
      <c r="M11" s="29"/>
      <c r="N11" s="29"/>
      <c r="O11" s="29"/>
      <c r="P11" s="29"/>
      <c r="Q11" s="29"/>
      <c r="R11" s="29"/>
      <c r="S11" s="29"/>
      <c r="T11" s="29"/>
      <c r="U11" s="29"/>
      <c r="V11" s="29"/>
      <c r="W11" s="29"/>
      <c r="X11" s="757"/>
      <c r="Y11" s="285"/>
      <c r="Z11" s="15"/>
      <c r="AA11" s="27"/>
      <c r="AB11" s="27"/>
      <c r="AC11" s="27"/>
    </row>
    <row r="12" spans="1:31" s="9" customFormat="1" ht="22.5" customHeight="1">
      <c r="B12" s="134"/>
      <c r="C12" s="759" t="s">
        <v>1301</v>
      </c>
      <c r="D12" s="760"/>
      <c r="E12" s="760"/>
      <c r="F12" s="760"/>
      <c r="G12" s="760"/>
      <c r="H12" s="760"/>
      <c r="I12" s="760"/>
      <c r="J12" s="760"/>
      <c r="K12" s="760"/>
      <c r="L12" s="760"/>
      <c r="M12" s="760"/>
      <c r="N12" s="760"/>
      <c r="O12" s="760"/>
      <c r="P12" s="760"/>
      <c r="Q12" s="760"/>
      <c r="R12" s="760"/>
      <c r="S12" s="760"/>
      <c r="T12" s="760"/>
      <c r="U12" s="760"/>
      <c r="V12" s="760"/>
      <c r="W12" s="760"/>
      <c r="X12" s="761"/>
      <c r="Y12" s="285"/>
      <c r="Z12" s="15"/>
      <c r="AA12" s="318"/>
      <c r="AB12" s="318"/>
      <c r="AC12" s="318"/>
      <c r="AE12" s="134"/>
    </row>
    <row r="13" spans="1:31" ht="22.5" hidden="1" customHeight="1">
      <c r="C13" s="759"/>
      <c r="D13" s="760"/>
      <c r="E13" s="760"/>
      <c r="F13" s="760"/>
      <c r="G13" s="760"/>
      <c r="H13" s="760"/>
      <c r="I13" s="760"/>
      <c r="J13" s="760"/>
      <c r="K13" s="760"/>
      <c r="L13" s="760"/>
      <c r="M13" s="760"/>
      <c r="N13" s="760"/>
      <c r="O13" s="760"/>
      <c r="P13" s="760"/>
      <c r="Q13" s="760"/>
      <c r="R13" s="760"/>
      <c r="S13" s="760"/>
      <c r="T13" s="760"/>
      <c r="U13" s="760"/>
      <c r="V13" s="760"/>
      <c r="W13" s="760"/>
      <c r="X13" s="761"/>
      <c r="Y13" s="285"/>
      <c r="Z13" s="15"/>
      <c r="AA13" s="27"/>
      <c r="AB13" s="27"/>
      <c r="AC13" s="27"/>
    </row>
    <row r="14" spans="1:31" ht="22.5" hidden="1" customHeight="1">
      <c r="C14" s="756"/>
      <c r="D14" s="29"/>
      <c r="E14" s="29"/>
      <c r="F14" s="29"/>
      <c r="G14" s="29"/>
      <c r="H14" s="29"/>
      <c r="I14" s="29"/>
      <c r="J14" s="29"/>
      <c r="K14" s="29"/>
      <c r="L14" s="29"/>
      <c r="M14" s="29"/>
      <c r="N14" s="29"/>
      <c r="O14" s="29"/>
      <c r="P14" s="29"/>
      <c r="Q14" s="29"/>
      <c r="R14" s="29"/>
      <c r="S14" s="29"/>
      <c r="T14" s="29"/>
      <c r="U14" s="29"/>
      <c r="V14" s="29"/>
      <c r="W14" s="29"/>
      <c r="X14" s="757"/>
      <c r="Y14" s="285"/>
      <c r="Z14" s="15"/>
      <c r="AA14" s="27"/>
      <c r="AB14" s="27"/>
      <c r="AC14" s="27"/>
    </row>
    <row r="15" spans="1:31" ht="22.5" hidden="1" customHeight="1">
      <c r="C15" s="759"/>
      <c r="D15" s="760"/>
      <c r="E15" s="760"/>
      <c r="F15" s="760"/>
      <c r="G15" s="760"/>
      <c r="H15" s="760"/>
      <c r="I15" s="760"/>
      <c r="J15" s="760"/>
      <c r="K15" s="760"/>
      <c r="L15" s="760"/>
      <c r="M15" s="760"/>
      <c r="N15" s="760"/>
      <c r="O15" s="760"/>
      <c r="P15" s="760"/>
      <c r="Q15" s="760"/>
      <c r="R15" s="760"/>
      <c r="S15" s="760"/>
      <c r="T15" s="760"/>
      <c r="U15" s="760"/>
      <c r="V15" s="760"/>
      <c r="W15" s="760"/>
      <c r="X15" s="761"/>
      <c r="Y15" s="285"/>
      <c r="Z15" s="15"/>
      <c r="AA15" s="27"/>
      <c r="AB15" s="27"/>
      <c r="AC15" s="27"/>
    </row>
    <row r="16" spans="1:31" s="137" customFormat="1">
      <c r="A16" s="136" t="s">
        <v>68</v>
      </c>
      <c r="B16" s="136"/>
      <c r="D16" s="136" t="s">
        <v>68</v>
      </c>
      <c r="F16" s="136" t="s">
        <v>68</v>
      </c>
      <c r="H16" s="136" t="s">
        <v>68</v>
      </c>
      <c r="J16" s="136" t="s">
        <v>68</v>
      </c>
      <c r="L16" s="136" t="s">
        <v>68</v>
      </c>
      <c r="N16" s="136" t="s">
        <v>68</v>
      </c>
      <c r="P16" s="136" t="s">
        <v>68</v>
      </c>
      <c r="T16" s="136" t="s">
        <v>68</v>
      </c>
      <c r="V16" s="136" t="s">
        <v>68</v>
      </c>
    </row>
    <row r="17" spans="2:31" ht="27" customHeight="1">
      <c r="C17" s="511" t="s">
        <v>26</v>
      </c>
      <c r="D17" s="512"/>
      <c r="E17" s="512"/>
      <c r="F17" s="513"/>
      <c r="G17" s="465"/>
      <c r="H17" s="384"/>
      <c r="I17" s="512"/>
      <c r="J17" s="513"/>
      <c r="K17" s="465"/>
      <c r="L17" s="384"/>
      <c r="M17" s="465"/>
      <c r="N17" s="384"/>
      <c r="O17" s="465"/>
      <c r="P17" s="384"/>
      <c r="Q17" s="465"/>
      <c r="R17" s="465"/>
      <c r="S17" s="465"/>
      <c r="T17" s="384"/>
      <c r="U17" s="465"/>
      <c r="V17" s="384"/>
      <c r="W17" s="465"/>
      <c r="X17" s="514"/>
      <c r="Z17" s="83"/>
    </row>
    <row r="18" spans="2:31" s="133" customFormat="1" ht="37.5" customHeight="1">
      <c r="C18" s="1023" t="s">
        <v>1125</v>
      </c>
      <c r="D18" s="1118"/>
      <c r="E18" s="1118"/>
      <c r="F18" s="1118"/>
      <c r="G18" s="1118"/>
      <c r="H18" s="1118"/>
      <c r="I18" s="1118"/>
      <c r="J18" s="1118"/>
      <c r="K18" s="1118"/>
      <c r="L18" s="1118"/>
      <c r="M18" s="1118"/>
      <c r="N18" s="1118"/>
      <c r="O18" s="1118"/>
      <c r="P18" s="1118"/>
      <c r="Q18" s="1118"/>
      <c r="R18" s="1118"/>
      <c r="S18" s="1118"/>
      <c r="T18" s="1118"/>
      <c r="U18" s="1118"/>
      <c r="V18" s="1118"/>
      <c r="W18" s="1118"/>
      <c r="X18" s="1119"/>
    </row>
    <row r="19" spans="2:31" s="133" customFormat="1" ht="22.5" customHeight="1">
      <c r="C19" s="756" t="s">
        <v>1301</v>
      </c>
      <c r="D19" s="29"/>
      <c r="E19" s="29"/>
      <c r="F19" s="29"/>
      <c r="G19" s="29"/>
      <c r="H19" s="29"/>
      <c r="I19" s="29"/>
      <c r="J19" s="29"/>
      <c r="K19" s="29"/>
      <c r="L19" s="29"/>
      <c r="M19" s="29"/>
      <c r="N19" s="29"/>
      <c r="O19" s="29"/>
      <c r="P19" s="29"/>
      <c r="Q19" s="29"/>
      <c r="R19" s="29"/>
      <c r="S19" s="29"/>
      <c r="T19" s="29"/>
      <c r="U19" s="29"/>
      <c r="V19" s="29"/>
      <c r="W19" s="29"/>
      <c r="X19" s="757"/>
    </row>
    <row r="20" spans="2:31" s="133" customFormat="1" ht="22.5" customHeight="1">
      <c r="C20" s="691" t="s">
        <v>1144</v>
      </c>
      <c r="D20" s="693"/>
      <c r="E20" s="693"/>
      <c r="F20" s="693"/>
      <c r="G20" s="693"/>
      <c r="H20" s="693"/>
      <c r="I20" s="693"/>
      <c r="J20" s="693"/>
      <c r="K20" s="693"/>
      <c r="L20" s="693"/>
      <c r="M20" s="693"/>
      <c r="N20" s="693"/>
      <c r="O20" s="693"/>
      <c r="P20" s="693"/>
      <c r="Q20" s="693"/>
      <c r="R20" s="693"/>
      <c r="S20" s="693"/>
      <c r="T20" s="693"/>
      <c r="U20" s="693"/>
      <c r="V20" s="693"/>
      <c r="W20" s="693"/>
      <c r="X20" s="694"/>
    </row>
    <row r="21" spans="2:31" s="133" customFormat="1" ht="22.5" customHeight="1">
      <c r="C21" s="691" t="s">
        <v>1298</v>
      </c>
      <c r="D21" s="693"/>
      <c r="E21" s="693"/>
      <c r="F21" s="693"/>
      <c r="G21" s="693"/>
      <c r="H21" s="693"/>
      <c r="I21" s="693"/>
      <c r="J21" s="693"/>
      <c r="K21" s="693"/>
      <c r="L21" s="693"/>
      <c r="M21" s="693"/>
      <c r="N21" s="693"/>
      <c r="O21" s="693"/>
      <c r="P21" s="693"/>
      <c r="Q21" s="693"/>
      <c r="R21" s="693"/>
      <c r="S21" s="693"/>
      <c r="T21" s="693"/>
      <c r="U21" s="693"/>
      <c r="V21" s="693"/>
      <c r="W21" s="693"/>
      <c r="X21" s="694"/>
    </row>
    <row r="22" spans="2:31" s="133" customFormat="1" ht="22.5" hidden="1" customHeight="1">
      <c r="C22" s="692"/>
      <c r="D22" s="693"/>
      <c r="E22" s="693"/>
      <c r="F22" s="693"/>
      <c r="G22" s="693"/>
      <c r="H22" s="693"/>
      <c r="I22" s="693"/>
      <c r="J22" s="693"/>
      <c r="K22" s="693"/>
      <c r="L22" s="693"/>
      <c r="M22" s="693"/>
      <c r="N22" s="693"/>
      <c r="O22" s="693"/>
      <c r="P22" s="693"/>
      <c r="Q22" s="693"/>
      <c r="R22" s="693"/>
      <c r="S22" s="693"/>
      <c r="T22" s="693"/>
      <c r="U22" s="693"/>
      <c r="V22" s="693"/>
      <c r="W22" s="693"/>
      <c r="X22" s="694"/>
    </row>
    <row r="23" spans="2:31" s="133" customFormat="1" ht="22.5" hidden="1" customHeight="1">
      <c r="C23" s="719"/>
      <c r="D23" s="720"/>
      <c r="E23" s="720"/>
      <c r="F23" s="720"/>
      <c r="G23" s="720"/>
      <c r="H23" s="720"/>
      <c r="I23" s="720"/>
      <c r="J23" s="720"/>
      <c r="K23" s="720"/>
      <c r="L23" s="720"/>
      <c r="M23" s="720"/>
      <c r="N23" s="720"/>
      <c r="O23" s="720"/>
      <c r="P23" s="720"/>
      <c r="Q23" s="720"/>
      <c r="R23" s="720"/>
      <c r="S23" s="720"/>
      <c r="T23" s="720"/>
      <c r="U23" s="720"/>
      <c r="V23" s="720"/>
      <c r="W23" s="720"/>
      <c r="X23" s="721"/>
    </row>
    <row r="24" spans="2:31" s="13" customFormat="1" ht="51">
      <c r="B24" s="138"/>
      <c r="C24" s="428" t="s">
        <v>246</v>
      </c>
      <c r="D24" s="429"/>
      <c r="E24" s="439" t="s">
        <v>240</v>
      </c>
      <c r="F24" s="429"/>
      <c r="G24" s="431" t="s">
        <v>630</v>
      </c>
      <c r="H24" s="432"/>
      <c r="I24" s="440" t="s">
        <v>650</v>
      </c>
      <c r="J24" s="432"/>
      <c r="K24" s="431" t="s">
        <v>631</v>
      </c>
      <c r="L24" s="432"/>
      <c r="M24" s="440" t="s">
        <v>569</v>
      </c>
      <c r="N24" s="432"/>
      <c r="O24" s="431" t="s">
        <v>570</v>
      </c>
      <c r="P24" s="432"/>
      <c r="Q24" s="440" t="s">
        <v>629</v>
      </c>
      <c r="R24" s="431" t="s">
        <v>274</v>
      </c>
      <c r="S24" s="440" t="s">
        <v>568</v>
      </c>
      <c r="T24" s="432"/>
      <c r="U24" s="431" t="s">
        <v>567</v>
      </c>
      <c r="V24" s="432"/>
      <c r="W24" s="493" t="s">
        <v>628</v>
      </c>
      <c r="X24" s="469" t="s">
        <v>241</v>
      </c>
      <c r="Y24" s="138"/>
      <c r="Z24" s="14"/>
      <c r="AE24" s="138"/>
    </row>
    <row r="25" spans="2:31" ht="14.45" customHeight="1">
      <c r="C25" s="256" t="str" cm="1">
        <f t="array" aca="1" ref="C25" ca="1">INDIRECT(_xlfn.CONCAT($AC$3,D25))</f>
        <v>Ref 2 Grondstof 1</v>
      </c>
      <c r="D25" s="87" t="s">
        <v>136</v>
      </c>
      <c r="E25" s="265" t="str" cm="1">
        <f t="array" aca="1" ref="E25" ca="1">_xlfn.SWITCH(INDIRECT(_xlfn.CONCAT($AC$3,F25)),"-","-",0,"-",INDIRECT(_xlfn.CONCAT($AC$3,F25)))</f>
        <v>-</v>
      </c>
      <c r="F25" s="87" t="s">
        <v>142</v>
      </c>
      <c r="G25" s="265" t="str" cm="1">
        <f t="array" aca="1" ref="G25" ca="1">_xlfn.SWITCH(INDIRECT(_xlfn.CONCAT($AC$2,H25)),"-","-",0,"-",INDIRECT(_xlfn.CONCAT($AC$2,H25)))</f>
        <v>-</v>
      </c>
      <c r="H25" s="87" t="s">
        <v>154</v>
      </c>
      <c r="I25" s="265" t="str" cm="1">
        <f t="array" aca="1" ref="I25" ca="1">_xlfn.SWITCH(INDIRECT(_xlfn.CONCAT($AC$2,J25)),"-","-",0,"-",INDIRECT(_xlfn.CONCAT($AC$2,J25)))</f>
        <v>-</v>
      </c>
      <c r="J25" s="87" t="s">
        <v>146</v>
      </c>
      <c r="K25" s="265" t="str" cm="1">
        <f t="array" aca="1" ref="K25" ca="1">_xlfn.SWITCH(INDIRECT(_xlfn.CONCAT($AC$2,L25)),"-","-",0,"-",INDIRECT(_xlfn.CONCAT($AC$2,L25)))</f>
        <v>-</v>
      </c>
      <c r="L25" s="87" t="s">
        <v>766</v>
      </c>
      <c r="M25" s="935" t="str" cm="1">
        <f t="array" aca="1" ref="M25" ca="1">_xlfn.SWITCH(INDIRECT(_xlfn.CONCAT($AC$3,N25)),"-","-",0,"-",INDIRECT(_xlfn.CONCAT($AC$3,N25)))</f>
        <v>-</v>
      </c>
      <c r="N25" s="503" t="s">
        <v>154</v>
      </c>
      <c r="O25" s="935" t="str" cm="1">
        <f t="array" aca="1" ref="O25" ca="1">_xlfn.SWITCH(INDIRECT(_xlfn.CONCAT($AC$3,P25)),"-","-",0,"-",INDIRECT(_xlfn.CONCAT($AC$3,P25)))</f>
        <v>-</v>
      </c>
      <c r="P25" s="502" t="s">
        <v>158</v>
      </c>
      <c r="Q25" s="900" t="s">
        <v>6</v>
      </c>
      <c r="R25" s="808" t="s">
        <v>6</v>
      </c>
      <c r="S25" s="612" t="str" cm="1">
        <f t="array" aca="1" ref="S25" ca="1">_xlfn.SWITCH(INDIRECT(_xlfn.CONCAT($AC$3,T25)),"-","-",0,"-",INDIRECT(_xlfn.CONCAT($AC$3,T25)))</f>
        <v>-</v>
      </c>
      <c r="T25" s="936" t="s">
        <v>146</v>
      </c>
      <c r="U25" s="612" t="str" cm="1">
        <f t="array" aca="1" ref="U25" ca="1">_xlfn.SWITCH(INDIRECT(_xlfn.CONCAT($AC$3,V25)),"-","-",0,"-",INDIRECT(_xlfn.CONCAT($AC$3,V25)))</f>
        <v>-</v>
      </c>
      <c r="V25" s="936" t="s">
        <v>150</v>
      </c>
      <c r="W25" s="937" t="str">
        <f t="shared" ref="W25:W39" ca="1" si="0">IFERROR(IF(R25="ton CO2eq/MWh",U25*Q25,S25*Q25),"-")</f>
        <v>-</v>
      </c>
      <c r="X25" s="475" t="str">
        <f t="shared" ref="X25:X39" ca="1" si="1">HYPERLINK(_xlfn.CONCAT("#'",$AB$1,"'!",A96),A96)</f>
        <v>$A$96</v>
      </c>
      <c r="Y25" s="138"/>
      <c r="Z25" s="70"/>
    </row>
    <row r="26" spans="2:31">
      <c r="C26" s="258" t="str" cm="1">
        <f t="array" aca="1" ref="C26" ca="1">INDIRECT(_xlfn.CONCAT($AC$3,D26))</f>
        <v>Ref 2 Grondstof 2</v>
      </c>
      <c r="D26" s="4" t="s">
        <v>137</v>
      </c>
      <c r="E26" s="266" t="str" cm="1">
        <f t="array" aca="1" ref="E26" ca="1">_xlfn.SWITCH(INDIRECT(_xlfn.CONCAT($AC$3,F26)),"-","-",0,"-",INDIRECT(_xlfn.CONCAT($AC$3,F26)))</f>
        <v>-</v>
      </c>
      <c r="F26" s="4" t="s">
        <v>143</v>
      </c>
      <c r="G26" s="729" t="str" cm="1">
        <f t="array" aca="1" ref="G26" ca="1">_xlfn.SWITCH(INDIRECT(_xlfn.CONCAT($AC$2,H26)),"-","-",0,"-",INDIRECT(_xlfn.CONCAT($AC$2,H26)))</f>
        <v>-</v>
      </c>
      <c r="H26" s="4" t="s">
        <v>155</v>
      </c>
      <c r="I26" s="730" t="str" cm="1">
        <f t="array" aca="1" ref="I26" ca="1">_xlfn.SWITCH(INDIRECT(_xlfn.CONCAT($AC$2,J26)),"-","-",0,"-",INDIRECT(_xlfn.CONCAT($AC$2,J26)))</f>
        <v>-</v>
      </c>
      <c r="J26" s="4" t="s">
        <v>147</v>
      </c>
      <c r="K26" s="729" t="str" cm="1">
        <f t="array" aca="1" ref="K26" ca="1">_xlfn.SWITCH(INDIRECT(_xlfn.CONCAT($AC$2,L26)),"-","-",0,"-",INDIRECT(_xlfn.CONCAT($AC$2,L26)))</f>
        <v>-</v>
      </c>
      <c r="L26" s="4" t="s">
        <v>767</v>
      </c>
      <c r="M26" s="491" t="str" cm="1">
        <f t="array" aca="1" ref="M26" ca="1">_xlfn.SWITCH(INDIRECT(_xlfn.CONCAT($AC$3,N26)),"-","-",0,"-",INDIRECT(_xlfn.CONCAT($AC$3,N26)))</f>
        <v>-</v>
      </c>
      <c r="N26" s="98" t="s">
        <v>155</v>
      </c>
      <c r="O26" s="97" t="str" cm="1">
        <f t="array" aca="1" ref="O26" ca="1">_xlfn.SWITCH(INDIRECT(_xlfn.CONCAT($AC$3,P26)),"-","-",0,"-",INDIRECT(_xlfn.CONCAT($AC$3,P26)))</f>
        <v>-</v>
      </c>
      <c r="P26" s="85" t="s">
        <v>159</v>
      </c>
      <c r="Q26" s="901" t="s">
        <v>6</v>
      </c>
      <c r="R26" s="811" t="s">
        <v>6</v>
      </c>
      <c r="S26" s="488" t="str" cm="1">
        <f t="array" aca="1" ref="S26" ca="1">_xlfn.SWITCH(INDIRECT(_xlfn.CONCAT($AC$3,T26)),"-","-",0,"-",INDIRECT(_xlfn.CONCAT($AC$3,T26)))</f>
        <v>-</v>
      </c>
      <c r="T26" s="938" t="s">
        <v>147</v>
      </c>
      <c r="U26" s="939" t="str" cm="1">
        <f t="array" aca="1" ref="U26" ca="1">_xlfn.SWITCH(INDIRECT(_xlfn.CONCAT($AC$3,V26)),"-","-",0,"-",INDIRECT(_xlfn.CONCAT($AC$3,V26)))</f>
        <v>-</v>
      </c>
      <c r="V26" s="938" t="s">
        <v>151</v>
      </c>
      <c r="W26" s="488" t="str">
        <f t="shared" ca="1" si="0"/>
        <v>-</v>
      </c>
      <c r="X26" s="479" t="str">
        <f t="shared" ca="1" si="1"/>
        <v>$A$97</v>
      </c>
      <c r="Y26" s="138"/>
      <c r="Z26" s="70"/>
    </row>
    <row r="27" spans="2:31">
      <c r="C27" s="258" t="str" cm="1">
        <f t="array" aca="1" ref="C27" ca="1">INDIRECT(_xlfn.CONCAT($AC$3,D27))</f>
        <v>Ref 2 Grondstof 3</v>
      </c>
      <c r="D27" s="4" t="s">
        <v>140</v>
      </c>
      <c r="E27" s="266" t="str" cm="1">
        <f t="array" aca="1" ref="E27" ca="1">_xlfn.SWITCH(INDIRECT(_xlfn.CONCAT($AC$3,F27)),"-","-",0,"-",INDIRECT(_xlfn.CONCAT($AC$3,F27)))</f>
        <v>-</v>
      </c>
      <c r="F27" s="4" t="s">
        <v>144</v>
      </c>
      <c r="G27" s="729" t="str" cm="1">
        <f t="array" aca="1" ref="G27" ca="1">_xlfn.SWITCH(INDIRECT(_xlfn.CONCAT($AC$2,H27)),"-","-",0,"-",INDIRECT(_xlfn.CONCAT($AC$2,H27)))</f>
        <v>-</v>
      </c>
      <c r="H27" s="4" t="s">
        <v>156</v>
      </c>
      <c r="I27" s="730" t="str" cm="1">
        <f t="array" aca="1" ref="I27" ca="1">_xlfn.SWITCH(INDIRECT(_xlfn.CONCAT($AC$2,J27)),"-","-",0,"-",INDIRECT(_xlfn.CONCAT($AC$2,J27)))</f>
        <v>-</v>
      </c>
      <c r="J27" s="4" t="s">
        <v>148</v>
      </c>
      <c r="K27" s="729" t="str" cm="1">
        <f t="array" aca="1" ref="K27" ca="1">_xlfn.SWITCH(INDIRECT(_xlfn.CONCAT($AC$2,L27)),"-","-",0,"-",INDIRECT(_xlfn.CONCAT($AC$2,L27)))</f>
        <v>-</v>
      </c>
      <c r="L27" s="4" t="s">
        <v>768</v>
      </c>
      <c r="M27" s="491" t="str" cm="1">
        <f t="array" aca="1" ref="M27" ca="1">_xlfn.SWITCH(INDIRECT(_xlfn.CONCAT($AC$3,N27)),"-","-",0,"-",INDIRECT(_xlfn.CONCAT($AC$3,N27)))</f>
        <v>-</v>
      </c>
      <c r="N27" s="98" t="s">
        <v>156</v>
      </c>
      <c r="O27" s="97" t="str" cm="1">
        <f t="array" aca="1" ref="O27" ca="1">_xlfn.SWITCH(INDIRECT(_xlfn.CONCAT($AC$3,P27)),"-","-",0,"-",INDIRECT(_xlfn.CONCAT($AC$3,P27)))</f>
        <v>-</v>
      </c>
      <c r="P27" s="85" t="s">
        <v>160</v>
      </c>
      <c r="Q27" s="901" t="s">
        <v>6</v>
      </c>
      <c r="R27" s="811" t="s">
        <v>6</v>
      </c>
      <c r="S27" s="488" t="str" cm="1">
        <f t="array" aca="1" ref="S27" ca="1">_xlfn.SWITCH(INDIRECT(_xlfn.CONCAT($AC$3,T27)),"-","-",0,"-",INDIRECT(_xlfn.CONCAT($AC$3,T27)))</f>
        <v>-</v>
      </c>
      <c r="T27" s="938" t="s">
        <v>148</v>
      </c>
      <c r="U27" s="939" t="str" cm="1">
        <f t="array" aca="1" ref="U27" ca="1">_xlfn.SWITCH(INDIRECT(_xlfn.CONCAT($AC$3,V27)),"-","-",0,"-",INDIRECT(_xlfn.CONCAT($AC$3,V27)))</f>
        <v>-</v>
      </c>
      <c r="V27" s="938" t="s">
        <v>152</v>
      </c>
      <c r="W27" s="488" t="str">
        <f t="shared" ca="1" si="0"/>
        <v>-</v>
      </c>
      <c r="X27" s="479" t="str">
        <f t="shared" ca="1" si="1"/>
        <v>$A$98</v>
      </c>
      <c r="Z27" s="70"/>
    </row>
    <row r="28" spans="2:31">
      <c r="C28" s="258" t="str" cm="1">
        <f t="array" aca="1" ref="C28" ca="1">INDIRECT(_xlfn.CONCAT($AC$3,D28))</f>
        <v>Ref 2 Grondstof 4</v>
      </c>
      <c r="D28" s="4" t="s">
        <v>141</v>
      </c>
      <c r="E28" s="266" t="str" cm="1">
        <f t="array" aca="1" ref="E28" ca="1">_xlfn.SWITCH(INDIRECT(_xlfn.CONCAT($AC$3,F28)),"-","-",0,"-",INDIRECT(_xlfn.CONCAT($AC$3,F28)))</f>
        <v>-</v>
      </c>
      <c r="F28" s="4" t="s">
        <v>145</v>
      </c>
      <c r="G28" s="729" t="str" cm="1">
        <f t="array" aca="1" ref="G28" ca="1">_xlfn.SWITCH(INDIRECT(_xlfn.CONCAT($AC$2,H28)),"-","-",0,"-",INDIRECT(_xlfn.CONCAT($AC$2,H28)))</f>
        <v>-</v>
      </c>
      <c r="H28" s="4" t="s">
        <v>157</v>
      </c>
      <c r="I28" s="730" t="str" cm="1">
        <f t="array" aca="1" ref="I28" ca="1">_xlfn.SWITCH(INDIRECT(_xlfn.CONCAT($AC$2,J28)),"-","-",0,"-",INDIRECT(_xlfn.CONCAT($AC$2,J28)))</f>
        <v>-</v>
      </c>
      <c r="J28" s="4" t="s">
        <v>149</v>
      </c>
      <c r="K28" s="729" t="str" cm="1">
        <f t="array" aca="1" ref="K28" ca="1">_xlfn.SWITCH(INDIRECT(_xlfn.CONCAT($AC$2,L28)),"-","-",0,"-",INDIRECT(_xlfn.CONCAT($AC$2,L28)))</f>
        <v>-</v>
      </c>
      <c r="L28" s="4" t="s">
        <v>769</v>
      </c>
      <c r="M28" s="491" t="str" cm="1">
        <f t="array" aca="1" ref="M28" ca="1">_xlfn.SWITCH(INDIRECT(_xlfn.CONCAT($AC$3,N28)),"-","-",0,"-",INDIRECT(_xlfn.CONCAT($AC$3,N28)))</f>
        <v>-</v>
      </c>
      <c r="N28" s="98" t="s">
        <v>157</v>
      </c>
      <c r="O28" s="97" t="str" cm="1">
        <f t="array" aca="1" ref="O28" ca="1">_xlfn.SWITCH(INDIRECT(_xlfn.CONCAT($AC$3,P28)),"-","-",0,"-",INDIRECT(_xlfn.CONCAT($AC$3,P28)))</f>
        <v>-</v>
      </c>
      <c r="P28" s="85" t="s">
        <v>161</v>
      </c>
      <c r="Q28" s="901" t="s">
        <v>6</v>
      </c>
      <c r="R28" s="811" t="s">
        <v>6</v>
      </c>
      <c r="S28" s="488" t="str" cm="1">
        <f t="array" aca="1" ref="S28" ca="1">_xlfn.SWITCH(INDIRECT(_xlfn.CONCAT($AC$3,T28)),"-","-",0,"-",INDIRECT(_xlfn.CONCAT($AC$3,T28)))</f>
        <v>-</v>
      </c>
      <c r="T28" s="938" t="s">
        <v>149</v>
      </c>
      <c r="U28" s="939" t="str" cm="1">
        <f t="array" aca="1" ref="U28" ca="1">_xlfn.SWITCH(INDIRECT(_xlfn.CONCAT($AC$3,V28)),"-","-",0,"-",INDIRECT(_xlfn.CONCAT($AC$3,V28)))</f>
        <v>-</v>
      </c>
      <c r="V28" s="938" t="s">
        <v>153</v>
      </c>
      <c r="W28" s="488" t="str">
        <f t="shared" ca="1" si="0"/>
        <v>-</v>
      </c>
      <c r="X28" s="479" t="str">
        <f t="shared" ca="1" si="1"/>
        <v>$A$99</v>
      </c>
      <c r="Z28" s="70"/>
    </row>
    <row r="29" spans="2:31">
      <c r="C29" s="258" t="str" cm="1">
        <f t="array" aca="1" ref="C29" ca="1">INDIRECT(_xlfn.CONCAT($AC$3,D29))</f>
        <v>Ref 2 Grondstof 5</v>
      </c>
      <c r="D29" s="4" t="s">
        <v>244</v>
      </c>
      <c r="E29" s="266" t="str" cm="1">
        <f t="array" aca="1" ref="E29" ca="1">_xlfn.SWITCH(INDIRECT(_xlfn.CONCAT($AC$3,F29)),"-","-",0,"-",INDIRECT(_xlfn.CONCAT($AC$3,F29)))</f>
        <v>-</v>
      </c>
      <c r="F29" s="4" t="s">
        <v>256</v>
      </c>
      <c r="G29" s="729" t="str" cm="1">
        <f t="array" aca="1" ref="G29" ca="1">_xlfn.SWITCH(INDIRECT(_xlfn.CONCAT($AC$2,H29)),"-","-",0,"-",INDIRECT(_xlfn.CONCAT($AC$2,H29)))</f>
        <v>-</v>
      </c>
      <c r="H29" s="4" t="s">
        <v>264</v>
      </c>
      <c r="I29" s="730" t="str" cm="1">
        <f t="array" aca="1" ref="I29" ca="1">_xlfn.SWITCH(INDIRECT(_xlfn.CONCAT($AC$2,J29)),"-","-",0,"-",INDIRECT(_xlfn.CONCAT($AC$2,J29)))</f>
        <v>-</v>
      </c>
      <c r="J29" s="4" t="s">
        <v>261</v>
      </c>
      <c r="K29" s="729" t="str" cm="1">
        <f t="array" aca="1" ref="K29" ca="1">_xlfn.SWITCH(INDIRECT(_xlfn.CONCAT($AC$2,L29)),"-","-",0,"-",INDIRECT(_xlfn.CONCAT($AC$2,L29)))</f>
        <v>-</v>
      </c>
      <c r="L29" s="4" t="s">
        <v>770</v>
      </c>
      <c r="M29" s="491" t="str" cm="1">
        <f t="array" aca="1" ref="M29" ca="1">_xlfn.SWITCH(INDIRECT(_xlfn.CONCAT($AC$3,N29)),"-","-",0,"-",INDIRECT(_xlfn.CONCAT($AC$3,N29)))</f>
        <v>-</v>
      </c>
      <c r="N29" s="98" t="s">
        <v>264</v>
      </c>
      <c r="O29" s="97" t="str" cm="1">
        <f t="array" aca="1" ref="O29" ca="1">_xlfn.SWITCH(INDIRECT(_xlfn.CONCAT($AC$3,P29)),"-","-",0,"-",INDIRECT(_xlfn.CONCAT($AC$3,P29)))</f>
        <v>-</v>
      </c>
      <c r="P29" s="85" t="s">
        <v>267</v>
      </c>
      <c r="Q29" s="901" t="s">
        <v>6</v>
      </c>
      <c r="R29" s="811" t="s">
        <v>6</v>
      </c>
      <c r="S29" s="488" t="str" cm="1">
        <f t="array" aca="1" ref="S29" ca="1">_xlfn.SWITCH(INDIRECT(_xlfn.CONCAT($AC$3,T29)),"-","-",0,"-",INDIRECT(_xlfn.CONCAT($AC$3,T29)))</f>
        <v>-</v>
      </c>
      <c r="T29" s="938" t="s">
        <v>261</v>
      </c>
      <c r="U29" s="939" t="str" cm="1">
        <f t="array" aca="1" ref="U29" ca="1">_xlfn.SWITCH(INDIRECT(_xlfn.CONCAT($AC$3,V29)),"-","-",0,"-",INDIRECT(_xlfn.CONCAT($AC$3,V29)))</f>
        <v>-</v>
      </c>
      <c r="V29" s="938" t="s">
        <v>258</v>
      </c>
      <c r="W29" s="488" t="str">
        <f t="shared" ca="1" si="0"/>
        <v>-</v>
      </c>
      <c r="X29" s="479" t="str">
        <f t="shared" ca="1" si="1"/>
        <v>$A$100</v>
      </c>
      <c r="Z29" s="70"/>
    </row>
    <row r="30" spans="2:31">
      <c r="C30" s="258" t="str" cm="1">
        <f t="array" aca="1" ref="C30" ca="1">INDIRECT(_xlfn.CONCAT($AC$3,D30))</f>
        <v>Ref 2 Grondstof 6</v>
      </c>
      <c r="D30" s="4" t="s">
        <v>245</v>
      </c>
      <c r="E30" s="266" t="str" cm="1">
        <f t="array" aca="1" ref="E30" ca="1">_xlfn.SWITCH(INDIRECT(_xlfn.CONCAT($AC$3,F30)),"-","-",0,"-",INDIRECT(_xlfn.CONCAT($AC$3,F30)))</f>
        <v>-</v>
      </c>
      <c r="F30" s="4" t="s">
        <v>257</v>
      </c>
      <c r="G30" s="729" t="str" cm="1">
        <f t="array" aca="1" ref="G30" ca="1">_xlfn.SWITCH(INDIRECT(_xlfn.CONCAT($AC$2,H30)),"-","-",0,"-",INDIRECT(_xlfn.CONCAT($AC$2,H30)))</f>
        <v>-</v>
      </c>
      <c r="H30" s="4" t="s">
        <v>265</v>
      </c>
      <c r="I30" s="730" t="str" cm="1">
        <f t="array" aca="1" ref="I30" ca="1">_xlfn.SWITCH(INDIRECT(_xlfn.CONCAT($AC$2,J30)),"-","-",0,"-",INDIRECT(_xlfn.CONCAT($AC$2,J30)))</f>
        <v>-</v>
      </c>
      <c r="J30" s="4" t="s">
        <v>262</v>
      </c>
      <c r="K30" s="729" t="str" cm="1">
        <f t="array" aca="1" ref="K30" ca="1">_xlfn.SWITCH(INDIRECT(_xlfn.CONCAT($AC$2,L30)),"-","-",0,"-",INDIRECT(_xlfn.CONCAT($AC$2,L30)))</f>
        <v>-</v>
      </c>
      <c r="L30" s="4" t="s">
        <v>771</v>
      </c>
      <c r="M30" s="491" t="str" cm="1">
        <f t="array" aca="1" ref="M30" ca="1">_xlfn.SWITCH(INDIRECT(_xlfn.CONCAT($AC$3,N30)),"-","-",0,"-",INDIRECT(_xlfn.CONCAT($AC$3,N30)))</f>
        <v>-</v>
      </c>
      <c r="N30" s="98" t="s">
        <v>265</v>
      </c>
      <c r="O30" s="97" t="str" cm="1">
        <f t="array" aca="1" ref="O30" ca="1">_xlfn.SWITCH(INDIRECT(_xlfn.CONCAT($AC$3,P30)),"-","-",0,"-",INDIRECT(_xlfn.CONCAT($AC$3,P30)))</f>
        <v>-</v>
      </c>
      <c r="P30" s="85" t="s">
        <v>268</v>
      </c>
      <c r="Q30" s="901" t="s">
        <v>6</v>
      </c>
      <c r="R30" s="811" t="s">
        <v>6</v>
      </c>
      <c r="S30" s="488" t="str" cm="1">
        <f t="array" aca="1" ref="S30" ca="1">_xlfn.SWITCH(INDIRECT(_xlfn.CONCAT($AC$3,T30)),"-","-",0,"-",INDIRECT(_xlfn.CONCAT($AC$3,T30)))</f>
        <v>-</v>
      </c>
      <c r="T30" s="938" t="s">
        <v>262</v>
      </c>
      <c r="U30" s="939" t="str" cm="1">
        <f t="array" aca="1" ref="U30" ca="1">_xlfn.SWITCH(INDIRECT(_xlfn.CONCAT($AC$3,V30)),"-","-",0,"-",INDIRECT(_xlfn.CONCAT($AC$3,V30)))</f>
        <v>-</v>
      </c>
      <c r="V30" s="938" t="s">
        <v>259</v>
      </c>
      <c r="W30" s="488" t="str">
        <f t="shared" ca="1" si="0"/>
        <v>-</v>
      </c>
      <c r="X30" s="479" t="str">
        <f t="shared" ca="1" si="1"/>
        <v>$A$101</v>
      </c>
      <c r="Z30" s="70"/>
    </row>
    <row r="31" spans="2:31">
      <c r="C31" s="258" t="str" cm="1">
        <f t="array" aca="1" ref="C31" ca="1">INDIRECT(_xlfn.CONCAT($AC$3,D31))</f>
        <v>Ref 2 Grondstof 7</v>
      </c>
      <c r="D31" s="4" t="s">
        <v>250</v>
      </c>
      <c r="E31" s="266" t="str" cm="1">
        <f t="array" aca="1" ref="E31" ca="1">_xlfn.SWITCH(INDIRECT(_xlfn.CONCAT($AC$3,F31)),"-","-",0,"-",INDIRECT(_xlfn.CONCAT($AC$3,F31)))</f>
        <v>-</v>
      </c>
      <c r="F31" s="4" t="s">
        <v>260</v>
      </c>
      <c r="G31" s="729" t="str" cm="1">
        <f t="array" aca="1" ref="G31" ca="1">_xlfn.SWITCH(INDIRECT(_xlfn.CONCAT($AC$2,H31)),"-","-",0,"-",INDIRECT(_xlfn.CONCAT($AC$2,H31)))</f>
        <v>-</v>
      </c>
      <c r="H31" s="4" t="s">
        <v>266</v>
      </c>
      <c r="I31" s="730" t="str" cm="1">
        <f t="array" aca="1" ref="I31" ca="1">_xlfn.SWITCH(INDIRECT(_xlfn.CONCAT($AC$2,J31)),"-","-",0,"-",INDIRECT(_xlfn.CONCAT($AC$2,J31)))</f>
        <v>-</v>
      </c>
      <c r="J31" s="4" t="s">
        <v>263</v>
      </c>
      <c r="K31" s="729" t="str" cm="1">
        <f t="array" aca="1" ref="K31" ca="1">_xlfn.SWITCH(INDIRECT(_xlfn.CONCAT($AC$2,L31)),"-","-",0,"-",INDIRECT(_xlfn.CONCAT($AC$2,L31)))</f>
        <v>-</v>
      </c>
      <c r="L31" s="4" t="s">
        <v>772</v>
      </c>
      <c r="M31" s="491" t="str" cm="1">
        <f t="array" aca="1" ref="M31" ca="1">_xlfn.SWITCH(INDIRECT(_xlfn.CONCAT($AC$3,N31)),"-","-",0,"-",INDIRECT(_xlfn.CONCAT($AC$3,N31)))</f>
        <v>-</v>
      </c>
      <c r="N31" s="98" t="s">
        <v>266</v>
      </c>
      <c r="O31" s="97" t="str" cm="1">
        <f t="array" aca="1" ref="O31" ca="1">_xlfn.SWITCH(INDIRECT(_xlfn.CONCAT($AC$3,P31)),"-","-",0,"-",INDIRECT(_xlfn.CONCAT($AC$3,P31)))</f>
        <v>-</v>
      </c>
      <c r="P31" s="85" t="s">
        <v>329</v>
      </c>
      <c r="Q31" s="901" t="s">
        <v>6</v>
      </c>
      <c r="R31" s="811" t="s">
        <v>6</v>
      </c>
      <c r="S31" s="488" t="str" cm="1">
        <f t="array" aca="1" ref="S31" ca="1">_xlfn.SWITCH(INDIRECT(_xlfn.CONCAT($AC$3,T31)),"-","-",0,"-",INDIRECT(_xlfn.CONCAT($AC$3,T31)))</f>
        <v>-</v>
      </c>
      <c r="T31" s="938" t="s">
        <v>263</v>
      </c>
      <c r="U31" s="939" t="str" cm="1">
        <f t="array" aca="1" ref="U31" ca="1">_xlfn.SWITCH(INDIRECT(_xlfn.CONCAT($AC$3,V31)),"-","-",0,"-",INDIRECT(_xlfn.CONCAT($AC$3,V31)))</f>
        <v>-</v>
      </c>
      <c r="V31" s="938" t="s">
        <v>320</v>
      </c>
      <c r="W31" s="488" t="str">
        <f t="shared" ca="1" si="0"/>
        <v>-</v>
      </c>
      <c r="X31" s="479" t="str">
        <f t="shared" ca="1" si="1"/>
        <v>$A$102</v>
      </c>
      <c r="Z31" s="70"/>
    </row>
    <row r="32" spans="2:31">
      <c r="C32" s="258" t="str" cm="1">
        <f t="array" aca="1" ref="C32" ca="1">INDIRECT(_xlfn.CONCAT($AC$3,D32))</f>
        <v>Ref 2 Grondstof 8</v>
      </c>
      <c r="D32" s="4" t="s">
        <v>281</v>
      </c>
      <c r="E32" s="266" t="str" cm="1">
        <f t="array" aca="1" ref="E32" ca="1">_xlfn.SWITCH(INDIRECT(_xlfn.CONCAT($AC$3,F32)),"-","-",0,"-",INDIRECT(_xlfn.CONCAT($AC$3,F32)))</f>
        <v>-</v>
      </c>
      <c r="F32" s="4" t="s">
        <v>292</v>
      </c>
      <c r="G32" s="729" t="str" cm="1">
        <f t="array" aca="1" ref="G32" ca="1">_xlfn.SWITCH(INDIRECT(_xlfn.CONCAT($AC$2,H32)),"-","-",0,"-",INDIRECT(_xlfn.CONCAT($AC$2,H32)))</f>
        <v>-</v>
      </c>
      <c r="H32" s="4" t="s">
        <v>312</v>
      </c>
      <c r="I32" s="730" t="str" cm="1">
        <f t="array" aca="1" ref="I32" ca="1">_xlfn.SWITCH(INDIRECT(_xlfn.CONCAT($AC$2,J32)),"-","-",0,"-",INDIRECT(_xlfn.CONCAT($AC$2,J32)))</f>
        <v>-</v>
      </c>
      <c r="J32" s="4" t="s">
        <v>304</v>
      </c>
      <c r="K32" s="729" t="str" cm="1">
        <f t="array" aca="1" ref="K32" ca="1">_xlfn.SWITCH(INDIRECT(_xlfn.CONCAT($AC$2,L32)),"-","-",0,"-",INDIRECT(_xlfn.CONCAT($AC$2,L32)))</f>
        <v>-</v>
      </c>
      <c r="L32" s="4" t="s">
        <v>773</v>
      </c>
      <c r="M32" s="491" t="str" cm="1">
        <f t="array" aca="1" ref="M32" ca="1">_xlfn.SWITCH(INDIRECT(_xlfn.CONCAT($AC$3,N32)),"-","-",0,"-",INDIRECT(_xlfn.CONCAT($AC$3,N32)))</f>
        <v>-</v>
      </c>
      <c r="N32" s="98" t="s">
        <v>312</v>
      </c>
      <c r="O32" s="97" t="str" cm="1">
        <f t="array" aca="1" ref="O32" ca="1">_xlfn.SWITCH(INDIRECT(_xlfn.CONCAT($AC$3,P32)),"-","-",0,"-",INDIRECT(_xlfn.CONCAT($AC$3,P32)))</f>
        <v>-</v>
      </c>
      <c r="P32" s="85" t="s">
        <v>330</v>
      </c>
      <c r="Q32" s="901" t="s">
        <v>6</v>
      </c>
      <c r="R32" s="811" t="s">
        <v>6</v>
      </c>
      <c r="S32" s="488" t="str" cm="1">
        <f t="array" aca="1" ref="S32" ca="1">_xlfn.SWITCH(INDIRECT(_xlfn.CONCAT($AC$3,T32)),"-","-",0,"-",INDIRECT(_xlfn.CONCAT($AC$3,T32)))</f>
        <v>-</v>
      </c>
      <c r="T32" s="938" t="s">
        <v>304</v>
      </c>
      <c r="U32" s="939" t="str" cm="1">
        <f t="array" aca="1" ref="U32" ca="1">_xlfn.SWITCH(INDIRECT(_xlfn.CONCAT($AC$3,V32)),"-","-",0,"-",INDIRECT(_xlfn.CONCAT($AC$3,V32)))</f>
        <v>-</v>
      </c>
      <c r="V32" s="938" t="s">
        <v>321</v>
      </c>
      <c r="W32" s="488" t="str">
        <f t="shared" ca="1" si="0"/>
        <v>-</v>
      </c>
      <c r="X32" s="479" t="str">
        <f t="shared" ca="1" si="1"/>
        <v>$A$103</v>
      </c>
      <c r="Z32" s="70"/>
    </row>
    <row r="33" spans="3:26">
      <c r="C33" s="258" t="str" cm="1">
        <f t="array" aca="1" ref="C33" ca="1">INDIRECT(_xlfn.CONCAT($AC$3,D33))</f>
        <v>Ref 2 Grondstof 9</v>
      </c>
      <c r="D33" s="4" t="s">
        <v>282</v>
      </c>
      <c r="E33" s="266" t="str" cm="1">
        <f t="array" aca="1" ref="E33" ca="1">_xlfn.SWITCH(INDIRECT(_xlfn.CONCAT($AC$3,F33)),"-","-",0,"-",INDIRECT(_xlfn.CONCAT($AC$3,F33)))</f>
        <v>-</v>
      </c>
      <c r="F33" s="4" t="s">
        <v>293</v>
      </c>
      <c r="G33" s="729" t="str" cm="1">
        <f t="array" aca="1" ref="G33" ca="1">_xlfn.SWITCH(INDIRECT(_xlfn.CONCAT($AC$2,H33)),"-","-",0,"-",INDIRECT(_xlfn.CONCAT($AC$2,H33)))</f>
        <v>-</v>
      </c>
      <c r="H33" s="4" t="s">
        <v>313</v>
      </c>
      <c r="I33" s="730" t="str" cm="1">
        <f t="array" aca="1" ref="I33" ca="1">_xlfn.SWITCH(INDIRECT(_xlfn.CONCAT($AC$2,J33)),"-","-",0,"-",INDIRECT(_xlfn.CONCAT($AC$2,J33)))</f>
        <v>-</v>
      </c>
      <c r="J33" s="4" t="s">
        <v>305</v>
      </c>
      <c r="K33" s="729" t="str" cm="1">
        <f t="array" aca="1" ref="K33" ca="1">_xlfn.SWITCH(INDIRECT(_xlfn.CONCAT($AC$2,L33)),"-","-",0,"-",INDIRECT(_xlfn.CONCAT($AC$2,L33)))</f>
        <v>-</v>
      </c>
      <c r="L33" s="4" t="s">
        <v>774</v>
      </c>
      <c r="M33" s="491" t="str" cm="1">
        <f t="array" aca="1" ref="M33" ca="1">_xlfn.SWITCH(INDIRECT(_xlfn.CONCAT($AC$3,N33)),"-","-",0,"-",INDIRECT(_xlfn.CONCAT($AC$3,N33)))</f>
        <v>-</v>
      </c>
      <c r="N33" s="98" t="s">
        <v>313</v>
      </c>
      <c r="O33" s="97" t="str" cm="1">
        <f t="array" aca="1" ref="O33" ca="1">_xlfn.SWITCH(INDIRECT(_xlfn.CONCAT($AC$3,P33)),"-","-",0,"-",INDIRECT(_xlfn.CONCAT($AC$3,P33)))</f>
        <v>-</v>
      </c>
      <c r="P33" s="85" t="s">
        <v>331</v>
      </c>
      <c r="Q33" s="901" t="s">
        <v>6</v>
      </c>
      <c r="R33" s="811" t="s">
        <v>6</v>
      </c>
      <c r="S33" s="488" t="str" cm="1">
        <f t="array" aca="1" ref="S33" ca="1">_xlfn.SWITCH(INDIRECT(_xlfn.CONCAT($AC$3,T33)),"-","-",0,"-",INDIRECT(_xlfn.CONCAT($AC$3,T33)))</f>
        <v>-</v>
      </c>
      <c r="T33" s="938" t="s">
        <v>305</v>
      </c>
      <c r="U33" s="939" t="str" cm="1">
        <f t="array" aca="1" ref="U33" ca="1">_xlfn.SWITCH(INDIRECT(_xlfn.CONCAT($AC$3,V33)),"-","-",0,"-",INDIRECT(_xlfn.CONCAT($AC$3,V33)))</f>
        <v>-</v>
      </c>
      <c r="V33" s="938" t="s">
        <v>322</v>
      </c>
      <c r="W33" s="488" t="str">
        <f t="shared" ca="1" si="0"/>
        <v>-</v>
      </c>
      <c r="X33" s="479" t="str">
        <f t="shared" ca="1" si="1"/>
        <v>$A$104</v>
      </c>
      <c r="Z33" s="70"/>
    </row>
    <row r="34" spans="3:26">
      <c r="C34" s="258" t="str" cm="1">
        <f t="array" aca="1" ref="C34" ca="1">INDIRECT(_xlfn.CONCAT($AC$3,D34))</f>
        <v>Ref 2 Grondstof 10</v>
      </c>
      <c r="D34" s="4" t="s">
        <v>283</v>
      </c>
      <c r="E34" s="266" t="str" cm="1">
        <f t="array" aca="1" ref="E34" ca="1">_xlfn.SWITCH(INDIRECT(_xlfn.CONCAT($AC$3,F34)),"-","-",0,"-",INDIRECT(_xlfn.CONCAT($AC$3,F34)))</f>
        <v>-</v>
      </c>
      <c r="F34" s="4" t="s">
        <v>294</v>
      </c>
      <c r="G34" s="729" t="str" cm="1">
        <f t="array" aca="1" ref="G34" ca="1">_xlfn.SWITCH(INDIRECT(_xlfn.CONCAT($AC$2,H34)),"-","-",0,"-",INDIRECT(_xlfn.CONCAT($AC$2,H34)))</f>
        <v>-</v>
      </c>
      <c r="H34" s="4" t="s">
        <v>314</v>
      </c>
      <c r="I34" s="730" t="str" cm="1">
        <f t="array" aca="1" ref="I34" ca="1">_xlfn.SWITCH(INDIRECT(_xlfn.CONCAT($AC$2,J34)),"-","-",0,"-",INDIRECT(_xlfn.CONCAT($AC$2,J34)))</f>
        <v>-</v>
      </c>
      <c r="J34" s="4" t="s">
        <v>306</v>
      </c>
      <c r="K34" s="729" t="str" cm="1">
        <f t="array" aca="1" ref="K34" ca="1">_xlfn.SWITCH(INDIRECT(_xlfn.CONCAT($AC$2,L34)),"-","-",0,"-",INDIRECT(_xlfn.CONCAT($AC$2,L34)))</f>
        <v>-</v>
      </c>
      <c r="L34" s="4" t="s">
        <v>775</v>
      </c>
      <c r="M34" s="491" t="str" cm="1">
        <f t="array" aca="1" ref="M34" ca="1">_xlfn.SWITCH(INDIRECT(_xlfn.CONCAT($AC$3,N34)),"-","-",0,"-",INDIRECT(_xlfn.CONCAT($AC$3,N34)))</f>
        <v>-</v>
      </c>
      <c r="N34" s="98" t="s">
        <v>314</v>
      </c>
      <c r="O34" s="97" t="str" cm="1">
        <f t="array" aca="1" ref="O34" ca="1">_xlfn.SWITCH(INDIRECT(_xlfn.CONCAT($AC$3,P34)),"-","-",0,"-",INDIRECT(_xlfn.CONCAT($AC$3,P34)))</f>
        <v>-</v>
      </c>
      <c r="P34" s="85" t="s">
        <v>332</v>
      </c>
      <c r="Q34" s="901" t="s">
        <v>6</v>
      </c>
      <c r="R34" s="811" t="s">
        <v>6</v>
      </c>
      <c r="S34" s="488" t="str" cm="1">
        <f t="array" aca="1" ref="S34" ca="1">_xlfn.SWITCH(INDIRECT(_xlfn.CONCAT($AC$3,T34)),"-","-",0,"-",INDIRECT(_xlfn.CONCAT($AC$3,T34)))</f>
        <v>-</v>
      </c>
      <c r="T34" s="938" t="s">
        <v>306</v>
      </c>
      <c r="U34" s="939" t="str" cm="1">
        <f t="array" aca="1" ref="U34" ca="1">_xlfn.SWITCH(INDIRECT(_xlfn.CONCAT($AC$3,V34)),"-","-",0,"-",INDIRECT(_xlfn.CONCAT($AC$3,V34)))</f>
        <v>-</v>
      </c>
      <c r="V34" s="938" t="s">
        <v>323</v>
      </c>
      <c r="W34" s="488" t="str">
        <f t="shared" ca="1" si="0"/>
        <v>-</v>
      </c>
      <c r="X34" s="479" t="str">
        <f t="shared" ca="1" si="1"/>
        <v>$A$105</v>
      </c>
      <c r="Z34" s="70"/>
    </row>
    <row r="35" spans="3:26">
      <c r="C35" s="256" t="str" cm="1">
        <f t="array" aca="1" ref="C35" ca="1">INDIRECT(_xlfn.CONCAT($AC$3,D35))</f>
        <v>Ref 2 Energie 1</v>
      </c>
      <c r="D35" s="87" t="s">
        <v>284</v>
      </c>
      <c r="E35" s="265" t="str" cm="1">
        <f t="array" aca="1" ref="E35" ca="1">_xlfn.SWITCH(INDIRECT(_xlfn.CONCAT($AC$3,F35)),"-","-",0,"-",INDIRECT(_xlfn.CONCAT($AC$3,F35)))</f>
        <v>-</v>
      </c>
      <c r="F35" s="87" t="s">
        <v>295</v>
      </c>
      <c r="G35" s="728" t="str" cm="1">
        <f t="array" aca="1" ref="G35" ca="1">_xlfn.SWITCH(INDIRECT(_xlfn.CONCAT($AC$2,H35)),"-","-",0,"-",INDIRECT(_xlfn.CONCAT($AC$2,H35)))</f>
        <v>-</v>
      </c>
      <c r="H35" s="87" t="s">
        <v>315</v>
      </c>
      <c r="I35" s="727" t="str" cm="1">
        <f t="array" aca="1" ref="I35" ca="1">_xlfn.SWITCH(INDIRECT(_xlfn.CONCAT($AC$2,J35)),"-","-",0,"-",INDIRECT(_xlfn.CONCAT($AC$2,J35)))</f>
        <v>-</v>
      </c>
      <c r="J35" s="87" t="s">
        <v>307</v>
      </c>
      <c r="K35" s="728" t="str" cm="1">
        <f t="array" aca="1" ref="K35" ca="1">_xlfn.SWITCH(INDIRECT(_xlfn.CONCAT($AC$2,L35)),"-","-",0,"-",INDIRECT(_xlfn.CONCAT($AC$2,L35)))</f>
        <v>Nee</v>
      </c>
      <c r="L35" s="87" t="s">
        <v>776</v>
      </c>
      <c r="M35" s="490" t="str" cm="1">
        <f t="array" aca="1" ref="M35" ca="1">_xlfn.SWITCH(INDIRECT(_xlfn.CONCAT($AC$3,N35)),"-","-",0,"-",INDIRECT(_xlfn.CONCAT($AC$3,N35)))</f>
        <v>-</v>
      </c>
      <c r="N35" s="503" t="s">
        <v>315</v>
      </c>
      <c r="O35" s="472" t="str" cm="1">
        <f t="array" aca="1" ref="O35" ca="1">_xlfn.SWITCH(INDIRECT(_xlfn.CONCAT($AC$3,P35)),"-","-",0,"-",INDIRECT(_xlfn.CONCAT($AC$3,P35)))</f>
        <v>-</v>
      </c>
      <c r="P35" s="502" t="s">
        <v>333</v>
      </c>
      <c r="Q35" s="900" t="s">
        <v>6</v>
      </c>
      <c r="R35" s="808" t="s">
        <v>6</v>
      </c>
      <c r="S35" s="937" t="str" cm="1">
        <f t="array" aca="1" ref="S35" ca="1">_xlfn.SWITCH(INDIRECT(_xlfn.CONCAT($AC$3,T35)),"-","-",0,"-",INDIRECT(_xlfn.CONCAT($AC$3,T35)))</f>
        <v>-</v>
      </c>
      <c r="T35" s="936" t="s">
        <v>307</v>
      </c>
      <c r="U35" s="940" t="str" cm="1">
        <f t="array" aca="1" ref="U35" ca="1">_xlfn.SWITCH(INDIRECT(_xlfn.CONCAT($AC$3,V35)),"-","-",0,"-",INDIRECT(_xlfn.CONCAT($AC$3,V35)))</f>
        <v>-</v>
      </c>
      <c r="V35" s="936" t="s">
        <v>324</v>
      </c>
      <c r="W35" s="937" t="str">
        <f t="shared" ca="1" si="0"/>
        <v>-</v>
      </c>
      <c r="X35" s="475" t="str">
        <f t="shared" ca="1" si="1"/>
        <v>$A$106</v>
      </c>
      <c r="Z35" s="71"/>
    </row>
    <row r="36" spans="3:26">
      <c r="C36" s="258" t="str" cm="1">
        <f t="array" aca="1" ref="C36" ca="1">INDIRECT(_xlfn.CONCAT($AC$3,D36))</f>
        <v>Ref 2 Energie 2</v>
      </c>
      <c r="D36" s="4" t="s">
        <v>285</v>
      </c>
      <c r="E36" s="266" t="str" cm="1">
        <f t="array" aca="1" ref="E36" ca="1">_xlfn.SWITCH(INDIRECT(_xlfn.CONCAT($AC$3,F36)),"-","-",0,"-",INDIRECT(_xlfn.CONCAT($AC$3,F36)))</f>
        <v>-</v>
      </c>
      <c r="F36" s="4" t="s">
        <v>296</v>
      </c>
      <c r="G36" s="729" t="str" cm="1">
        <f t="array" aca="1" ref="G36" ca="1">_xlfn.SWITCH(INDIRECT(_xlfn.CONCAT($AC$2,H36)),"-","-",0,"-",INDIRECT(_xlfn.CONCAT($AC$2,H36)))</f>
        <v>-</v>
      </c>
      <c r="H36" s="4" t="s">
        <v>316</v>
      </c>
      <c r="I36" s="730" t="str" cm="1">
        <f t="array" aca="1" ref="I36" ca="1">_xlfn.SWITCH(INDIRECT(_xlfn.CONCAT($AC$2,J36)),"-","-",0,"-",INDIRECT(_xlfn.CONCAT($AC$2,J36)))</f>
        <v>-</v>
      </c>
      <c r="J36" s="4" t="s">
        <v>308</v>
      </c>
      <c r="K36" s="729" t="str" cm="1">
        <f t="array" aca="1" ref="K36" ca="1">_xlfn.SWITCH(INDIRECT(_xlfn.CONCAT($AC$2,L36)),"-","-",0,"-",INDIRECT(_xlfn.CONCAT($AC$2,L36)))</f>
        <v>Nee</v>
      </c>
      <c r="L36" s="4" t="s">
        <v>777</v>
      </c>
      <c r="M36" s="491" t="str" cm="1">
        <f t="array" aca="1" ref="M36" ca="1">_xlfn.SWITCH(INDIRECT(_xlfn.CONCAT($AC$3,N36)),"-","-",0,"-",INDIRECT(_xlfn.CONCAT($AC$3,N36)))</f>
        <v>-</v>
      </c>
      <c r="N36" s="98" t="s">
        <v>316</v>
      </c>
      <c r="O36" s="97" t="str" cm="1">
        <f t="array" aca="1" ref="O36" ca="1">_xlfn.SWITCH(INDIRECT(_xlfn.CONCAT($AC$3,P36)),"-","-",0,"-",INDIRECT(_xlfn.CONCAT($AC$3,P36)))</f>
        <v>-</v>
      </c>
      <c r="P36" s="85" t="s">
        <v>334</v>
      </c>
      <c r="Q36" s="901" t="s">
        <v>6</v>
      </c>
      <c r="R36" s="811" t="s">
        <v>6</v>
      </c>
      <c r="S36" s="488" t="str" cm="1">
        <f t="array" aca="1" ref="S36" ca="1">_xlfn.SWITCH(INDIRECT(_xlfn.CONCAT($AC$3,T36)),"-","-",0,"-",INDIRECT(_xlfn.CONCAT($AC$3,T36)))</f>
        <v>-</v>
      </c>
      <c r="T36" s="938" t="s">
        <v>308</v>
      </c>
      <c r="U36" s="939" t="str" cm="1">
        <f t="array" aca="1" ref="U36" ca="1">_xlfn.SWITCH(INDIRECT(_xlfn.CONCAT($AC$3,V36)),"-","-",0,"-",INDIRECT(_xlfn.CONCAT($AC$3,V36)))</f>
        <v>-</v>
      </c>
      <c r="V36" s="938" t="s">
        <v>325</v>
      </c>
      <c r="W36" s="488" t="str">
        <f t="shared" ca="1" si="0"/>
        <v>-</v>
      </c>
      <c r="X36" s="479" t="str">
        <f t="shared" ca="1" si="1"/>
        <v>$A$107</v>
      </c>
      <c r="Z36" s="70"/>
    </row>
    <row r="37" spans="3:26">
      <c r="C37" s="258" t="str" cm="1">
        <f t="array" aca="1" ref="C37" ca="1">INDIRECT(_xlfn.CONCAT($AC$3,D37))</f>
        <v>Ref 2 Energie 3</v>
      </c>
      <c r="D37" s="4" t="s">
        <v>297</v>
      </c>
      <c r="E37" s="266" t="str" cm="1">
        <f t="array" aca="1" ref="E37" ca="1">_xlfn.SWITCH(INDIRECT(_xlfn.CONCAT($AC$3,F37)),"-","-",0,"-",INDIRECT(_xlfn.CONCAT($AC$3,F37)))</f>
        <v>-</v>
      </c>
      <c r="F37" s="4" t="s">
        <v>301</v>
      </c>
      <c r="G37" s="729" t="str" cm="1">
        <f t="array" aca="1" ref="G37" ca="1">_xlfn.SWITCH(INDIRECT(_xlfn.CONCAT($AC$2,H37)),"-","-",0,"-",INDIRECT(_xlfn.CONCAT($AC$2,H37)))</f>
        <v>-</v>
      </c>
      <c r="H37" s="4" t="s">
        <v>317</v>
      </c>
      <c r="I37" s="730" t="str" cm="1">
        <f t="array" aca="1" ref="I37" ca="1">_xlfn.SWITCH(INDIRECT(_xlfn.CONCAT($AC$2,J37)),"-","-",0,"-",INDIRECT(_xlfn.CONCAT($AC$2,J37)))</f>
        <v>-</v>
      </c>
      <c r="J37" s="4" t="s">
        <v>309</v>
      </c>
      <c r="K37" s="729" t="str" cm="1">
        <f t="array" aca="1" ref="K37" ca="1">_xlfn.SWITCH(INDIRECT(_xlfn.CONCAT($AC$2,L37)),"-","-",0,"-",INDIRECT(_xlfn.CONCAT($AC$2,L37)))</f>
        <v>Nee</v>
      </c>
      <c r="L37" s="4" t="s">
        <v>778</v>
      </c>
      <c r="M37" s="491" t="str" cm="1">
        <f t="array" aca="1" ref="M37" ca="1">_xlfn.SWITCH(INDIRECT(_xlfn.CONCAT($AC$3,N37)),"-","-",0,"-",INDIRECT(_xlfn.CONCAT($AC$3,N37)))</f>
        <v>-</v>
      </c>
      <c r="N37" s="98" t="s">
        <v>317</v>
      </c>
      <c r="O37" s="97" t="str" cm="1">
        <f t="array" aca="1" ref="O37" ca="1">_xlfn.SWITCH(INDIRECT(_xlfn.CONCAT($AC$3,P37)),"-","-",0,"-",INDIRECT(_xlfn.CONCAT($AC$3,P37)))</f>
        <v>-</v>
      </c>
      <c r="P37" s="85" t="s">
        <v>335</v>
      </c>
      <c r="Q37" s="901" t="s">
        <v>6</v>
      </c>
      <c r="R37" s="811" t="s">
        <v>6</v>
      </c>
      <c r="S37" s="488" t="str" cm="1">
        <f t="array" aca="1" ref="S37" ca="1">_xlfn.SWITCH(INDIRECT(_xlfn.CONCAT($AC$3,T37)),"-","-",0,"-",INDIRECT(_xlfn.CONCAT($AC$3,T37)))</f>
        <v>-</v>
      </c>
      <c r="T37" s="938" t="s">
        <v>309</v>
      </c>
      <c r="U37" s="939" t="str" cm="1">
        <f t="array" aca="1" ref="U37" ca="1">_xlfn.SWITCH(INDIRECT(_xlfn.CONCAT($AC$3,V37)),"-","-",0,"-",INDIRECT(_xlfn.CONCAT($AC$3,V37)))</f>
        <v>-</v>
      </c>
      <c r="V37" s="938" t="s">
        <v>326</v>
      </c>
      <c r="W37" s="488" t="str">
        <f t="shared" ca="1" si="0"/>
        <v>-</v>
      </c>
      <c r="X37" s="479" t="str">
        <f t="shared" ca="1" si="1"/>
        <v>$A$108</v>
      </c>
      <c r="Z37" s="70"/>
    </row>
    <row r="38" spans="3:26">
      <c r="C38" s="258" t="str" cm="1">
        <f t="array" aca="1" ref="C38" ca="1">INDIRECT(_xlfn.CONCAT($AC$3,D38))</f>
        <v>Ref 2 Energie 4</v>
      </c>
      <c r="D38" s="4" t="s">
        <v>299</v>
      </c>
      <c r="E38" s="266" t="str" cm="1">
        <f t="array" aca="1" ref="E38" ca="1">_xlfn.SWITCH(INDIRECT(_xlfn.CONCAT($AC$3,F38)),"-","-",0,"-",INDIRECT(_xlfn.CONCAT($AC$3,F38)))</f>
        <v>-</v>
      </c>
      <c r="F38" s="4" t="s">
        <v>302</v>
      </c>
      <c r="G38" s="729" t="str" cm="1">
        <f t="array" aca="1" ref="G38" ca="1">_xlfn.SWITCH(INDIRECT(_xlfn.CONCAT($AC$2,H38)),"-","-",0,"-",INDIRECT(_xlfn.CONCAT($AC$2,H38)))</f>
        <v>-</v>
      </c>
      <c r="H38" s="4" t="s">
        <v>318</v>
      </c>
      <c r="I38" s="730" t="str" cm="1">
        <f t="array" aca="1" ref="I38" ca="1">_xlfn.SWITCH(INDIRECT(_xlfn.CONCAT($AC$2,J38)),"-","-",0,"-",INDIRECT(_xlfn.CONCAT($AC$2,J38)))</f>
        <v>-</v>
      </c>
      <c r="J38" s="4" t="s">
        <v>310</v>
      </c>
      <c r="K38" s="729" t="str" cm="1">
        <f t="array" aca="1" ref="K38" ca="1">_xlfn.SWITCH(INDIRECT(_xlfn.CONCAT($AC$2,L38)),"-","-",0,"-",INDIRECT(_xlfn.CONCAT($AC$2,L38)))</f>
        <v>Nee</v>
      </c>
      <c r="L38" s="4" t="s">
        <v>779</v>
      </c>
      <c r="M38" s="491" t="str" cm="1">
        <f t="array" aca="1" ref="M38" ca="1">_xlfn.SWITCH(INDIRECT(_xlfn.CONCAT($AC$3,N38)),"-","-",0,"-",INDIRECT(_xlfn.CONCAT($AC$3,N38)))</f>
        <v>-</v>
      </c>
      <c r="N38" s="98" t="s">
        <v>318</v>
      </c>
      <c r="O38" s="97" t="str" cm="1">
        <f t="array" aca="1" ref="O38" ca="1">_xlfn.SWITCH(INDIRECT(_xlfn.CONCAT($AC$3,P38)),"-","-",0,"-",INDIRECT(_xlfn.CONCAT($AC$3,P38)))</f>
        <v>-</v>
      </c>
      <c r="P38" s="85" t="s">
        <v>336</v>
      </c>
      <c r="Q38" s="901" t="s">
        <v>6</v>
      </c>
      <c r="R38" s="811" t="s">
        <v>6</v>
      </c>
      <c r="S38" s="488" t="str" cm="1">
        <f t="array" aca="1" ref="S38" ca="1">_xlfn.SWITCH(INDIRECT(_xlfn.CONCAT($AC$3,T38)),"-","-",0,"-",INDIRECT(_xlfn.CONCAT($AC$3,T38)))</f>
        <v>-</v>
      </c>
      <c r="T38" s="938" t="s">
        <v>310</v>
      </c>
      <c r="U38" s="939" t="str" cm="1">
        <f t="array" aca="1" ref="U38" ca="1">_xlfn.SWITCH(INDIRECT(_xlfn.CONCAT($AC$3,V38)),"-","-",0,"-",INDIRECT(_xlfn.CONCAT($AC$3,V38)))</f>
        <v>-</v>
      </c>
      <c r="V38" s="938" t="s">
        <v>327</v>
      </c>
      <c r="W38" s="488" t="str">
        <f t="shared" ca="1" si="0"/>
        <v>-</v>
      </c>
      <c r="X38" s="479" t="str">
        <f t="shared" ca="1" si="1"/>
        <v>$A$109</v>
      </c>
      <c r="Z38" s="70"/>
    </row>
    <row r="39" spans="3:26">
      <c r="C39" s="259" t="str" cm="1">
        <f t="array" aca="1" ref="C39" ca="1">INDIRECT(_xlfn.CONCAT($AC$3,D39))</f>
        <v>Ref 2 Energie 5</v>
      </c>
      <c r="D39" s="66" t="s">
        <v>300</v>
      </c>
      <c r="E39" s="47" t="str" cm="1">
        <f t="array" aca="1" ref="E39" ca="1">_xlfn.SWITCH(INDIRECT(_xlfn.CONCAT($AC$3,F39)),"-","-",0,"-",INDIRECT(_xlfn.CONCAT($AC$3,F39)))</f>
        <v>-</v>
      </c>
      <c r="F39" s="66" t="s">
        <v>303</v>
      </c>
      <c r="G39" s="731" t="str" cm="1">
        <f t="array" aca="1" ref="G39" ca="1">_xlfn.SWITCH(INDIRECT(_xlfn.CONCAT($AC$2,H39)),"-","-",0,"-",INDIRECT(_xlfn.CONCAT($AC$2,H39)))</f>
        <v>-</v>
      </c>
      <c r="H39" s="66" t="s">
        <v>319</v>
      </c>
      <c r="I39" s="733" t="str" cm="1">
        <f t="array" aca="1" ref="I39" ca="1">_xlfn.SWITCH(INDIRECT(_xlfn.CONCAT($AC$2,J39)),"-","-",0,"-",INDIRECT(_xlfn.CONCAT($AC$2,J39)))</f>
        <v>-</v>
      </c>
      <c r="J39" s="66" t="s">
        <v>311</v>
      </c>
      <c r="K39" s="731" t="str" cm="1">
        <f t="array" aca="1" ref="K39" ca="1">_xlfn.SWITCH(INDIRECT(_xlfn.CONCAT($AC$2,L39)),"-","-",0,"-",INDIRECT(_xlfn.CONCAT($AC$2,L39)))</f>
        <v>Nee</v>
      </c>
      <c r="L39" s="66" t="s">
        <v>780</v>
      </c>
      <c r="M39" s="492" t="str" cm="1">
        <f t="array" aca="1" ref="M39" ca="1">_xlfn.SWITCH(INDIRECT(_xlfn.CONCAT($AC$3,N39)),"-","-",0,"-",INDIRECT(_xlfn.CONCAT($AC$3,N39)))</f>
        <v>-</v>
      </c>
      <c r="N39" s="505" t="s">
        <v>319</v>
      </c>
      <c r="O39" s="482" t="str" cm="1">
        <f t="array" aca="1" ref="O39" ca="1">_xlfn.SWITCH(INDIRECT(_xlfn.CONCAT($AC$3,P39)),"-","-",0,"-",INDIRECT(_xlfn.CONCAT($AC$3,P39)))</f>
        <v>-</v>
      </c>
      <c r="P39" s="504" t="s">
        <v>337</v>
      </c>
      <c r="Q39" s="902" t="s">
        <v>6</v>
      </c>
      <c r="R39" s="814" t="s">
        <v>6</v>
      </c>
      <c r="S39" s="489" t="str" cm="1">
        <f t="array" aca="1" ref="S39" ca="1">_xlfn.SWITCH(INDIRECT(_xlfn.CONCAT($AC$3,T39)),"-","-",0,"-",INDIRECT(_xlfn.CONCAT($AC$3,T39)))</f>
        <v>-</v>
      </c>
      <c r="T39" s="941" t="s">
        <v>311</v>
      </c>
      <c r="U39" s="942" t="str" cm="1">
        <f t="array" aca="1" ref="U39" ca="1">_xlfn.SWITCH(INDIRECT(_xlfn.CONCAT($AC$3,V39)),"-","-",0,"-",INDIRECT(_xlfn.CONCAT($AC$3,V39)))</f>
        <v>-</v>
      </c>
      <c r="V39" s="941" t="s">
        <v>328</v>
      </c>
      <c r="W39" s="489" t="str">
        <f t="shared" ca="1" si="0"/>
        <v>-</v>
      </c>
      <c r="X39" s="485" t="str">
        <f t="shared" ca="1" si="1"/>
        <v>$A$110</v>
      </c>
      <c r="Z39" s="70"/>
    </row>
    <row r="40" spans="3:26" s="137" customFormat="1">
      <c r="M40" s="291"/>
      <c r="N40" s="291"/>
      <c r="O40" s="291"/>
      <c r="P40" s="291"/>
      <c r="W40" s="291"/>
    </row>
    <row r="41" spans="3:26" ht="21">
      <c r="C41" s="167" t="s">
        <v>338</v>
      </c>
      <c r="D41" s="508"/>
      <c r="E41" s="509"/>
      <c r="F41" s="510"/>
      <c r="G41" s="314"/>
      <c r="H41" s="313"/>
      <c r="I41" s="314"/>
      <c r="J41" s="313"/>
      <c r="K41" s="314"/>
      <c r="L41" s="313"/>
      <c r="M41" s="348"/>
      <c r="N41" s="252"/>
      <c r="O41" s="348"/>
      <c r="P41" s="252"/>
      <c r="Q41" s="348"/>
      <c r="R41" s="348"/>
      <c r="S41" s="499">
        <f ca="1">SUM(S25:S39)</f>
        <v>0</v>
      </c>
      <c r="T41" s="460"/>
      <c r="U41" s="499">
        <f ca="1">SUM(U25:U39)</f>
        <v>0</v>
      </c>
      <c r="V41" s="460"/>
      <c r="W41" s="499">
        <f ca="1">SUM(W25:W39)</f>
        <v>0</v>
      </c>
      <c r="X41" s="352"/>
    </row>
    <row r="42" spans="3:26" s="137" customFormat="1">
      <c r="C42" s="284"/>
      <c r="D42" s="284"/>
      <c r="E42" s="284"/>
      <c r="F42" s="284"/>
      <c r="S42" s="293"/>
      <c r="T42" s="293"/>
      <c r="U42" s="293"/>
      <c r="V42" s="293"/>
      <c r="X42" s="417"/>
    </row>
    <row r="43" spans="3:26" ht="24.75" customHeight="1">
      <c r="C43" s="423" t="s">
        <v>255</v>
      </c>
      <c r="D43" s="500"/>
      <c r="E43" s="213"/>
      <c r="F43" s="501"/>
      <c r="G43" s="424"/>
      <c r="H43" s="425"/>
      <c r="I43" s="213"/>
      <c r="J43" s="466"/>
      <c r="K43" s="424"/>
      <c r="L43" s="425"/>
      <c r="M43" s="424"/>
      <c r="N43" s="425"/>
      <c r="O43" s="424"/>
      <c r="P43" s="425"/>
      <c r="Q43" s="424"/>
      <c r="R43" s="424"/>
      <c r="S43" s="424"/>
      <c r="T43" s="425"/>
      <c r="U43" s="424"/>
      <c r="V43" s="425"/>
      <c r="W43" s="424"/>
      <c r="X43" s="427"/>
    </row>
    <row r="44" spans="3:26" s="133" customFormat="1" ht="22.5" customHeight="1">
      <c r="C44" s="1023" t="s">
        <v>1126</v>
      </c>
      <c r="D44" s="1118"/>
      <c r="E44" s="1118"/>
      <c r="F44" s="1118"/>
      <c r="G44" s="1118"/>
      <c r="H44" s="1118"/>
      <c r="I44" s="1118"/>
      <c r="J44" s="1118"/>
      <c r="K44" s="1118"/>
      <c r="L44" s="1118"/>
      <c r="M44" s="1118"/>
      <c r="N44" s="1118"/>
      <c r="O44" s="1118"/>
      <c r="P44" s="1118"/>
      <c r="Q44" s="1118"/>
      <c r="R44" s="1118"/>
      <c r="S44" s="1118"/>
      <c r="T44" s="1118"/>
      <c r="U44" s="1118"/>
      <c r="V44" s="1118"/>
      <c r="W44" s="1118"/>
      <c r="X44" s="1119"/>
    </row>
    <row r="45" spans="3:26" s="133" customFormat="1" ht="22.5" customHeight="1">
      <c r="C45" s="691" t="s">
        <v>1146</v>
      </c>
      <c r="D45" s="693"/>
      <c r="E45" s="693"/>
      <c r="F45" s="693"/>
      <c r="G45" s="693"/>
      <c r="H45" s="693"/>
      <c r="I45" s="693"/>
      <c r="J45" s="693"/>
      <c r="K45" s="693"/>
      <c r="L45" s="693"/>
      <c r="M45" s="693"/>
      <c r="N45" s="693"/>
      <c r="O45" s="693"/>
      <c r="P45" s="693"/>
      <c r="Q45" s="693"/>
      <c r="R45" s="693"/>
      <c r="S45" s="693"/>
      <c r="T45" s="693"/>
      <c r="U45" s="693"/>
      <c r="V45" s="693"/>
      <c r="W45" s="693"/>
      <c r="X45" s="694"/>
    </row>
    <row r="46" spans="3:26" s="133" customFormat="1" ht="22.5" customHeight="1">
      <c r="C46" s="691" t="s">
        <v>1145</v>
      </c>
      <c r="D46" s="693"/>
      <c r="E46" s="693"/>
      <c r="F46" s="693"/>
      <c r="G46" s="693"/>
      <c r="H46" s="693"/>
      <c r="I46" s="693"/>
      <c r="J46" s="693"/>
      <c r="K46" s="693"/>
      <c r="L46" s="693"/>
      <c r="M46" s="693"/>
      <c r="N46" s="693"/>
      <c r="O46" s="693"/>
      <c r="P46" s="693"/>
      <c r="Q46" s="693"/>
      <c r="R46" s="693"/>
      <c r="S46" s="693"/>
      <c r="T46" s="693"/>
      <c r="U46" s="693"/>
      <c r="V46" s="693"/>
      <c r="W46" s="693"/>
      <c r="X46" s="694"/>
    </row>
    <row r="47" spans="3:26" s="133" customFormat="1" ht="22.5" hidden="1" customHeight="1">
      <c r="C47" s="692"/>
      <c r="D47" s="693"/>
      <c r="E47" s="693"/>
      <c r="F47" s="693"/>
      <c r="G47" s="693"/>
      <c r="H47" s="693"/>
      <c r="I47" s="693"/>
      <c r="J47" s="693"/>
      <c r="K47" s="693"/>
      <c r="L47" s="693"/>
      <c r="M47" s="693"/>
      <c r="N47" s="693"/>
      <c r="O47" s="693"/>
      <c r="P47" s="693"/>
      <c r="Q47" s="693"/>
      <c r="R47" s="693"/>
      <c r="S47" s="693"/>
      <c r="T47" s="693"/>
      <c r="U47" s="693"/>
      <c r="V47" s="693"/>
      <c r="W47" s="693"/>
      <c r="X47" s="694"/>
    </row>
    <row r="48" spans="3:26" s="133" customFormat="1" ht="22.5" hidden="1" customHeight="1">
      <c r="C48" s="692"/>
      <c r="D48" s="693"/>
      <c r="E48" s="693"/>
      <c r="F48" s="693"/>
      <c r="G48" s="693"/>
      <c r="H48" s="693"/>
      <c r="I48" s="693"/>
      <c r="J48" s="693"/>
      <c r="K48" s="693"/>
      <c r="L48" s="693"/>
      <c r="M48" s="693"/>
      <c r="N48" s="693"/>
      <c r="O48" s="693"/>
      <c r="P48" s="693"/>
      <c r="Q48" s="693"/>
      <c r="R48" s="693"/>
      <c r="S48" s="693"/>
      <c r="T48" s="693"/>
      <c r="U48" s="693"/>
      <c r="V48" s="693"/>
      <c r="W48" s="693"/>
      <c r="X48" s="694"/>
    </row>
    <row r="49" spans="1:31" s="133" customFormat="1" ht="22.5" hidden="1" customHeight="1">
      <c r="C49" s="719"/>
      <c r="D49" s="720"/>
      <c r="E49" s="720"/>
      <c r="F49" s="720"/>
      <c r="G49" s="720"/>
      <c r="H49" s="720"/>
      <c r="I49" s="720"/>
      <c r="J49" s="720"/>
      <c r="K49" s="720"/>
      <c r="L49" s="720"/>
      <c r="M49" s="720"/>
      <c r="N49" s="720"/>
      <c r="O49" s="720"/>
      <c r="P49" s="720"/>
      <c r="Q49" s="720"/>
      <c r="R49" s="720"/>
      <c r="S49" s="720"/>
      <c r="T49" s="720"/>
      <c r="U49" s="720"/>
      <c r="V49" s="720"/>
      <c r="W49" s="720"/>
      <c r="X49" s="721"/>
    </row>
    <row r="50" spans="1:31" s="13" customFormat="1" ht="51">
      <c r="B50" s="138"/>
      <c r="C50" s="467" t="s">
        <v>238</v>
      </c>
      <c r="D50" s="432"/>
      <c r="E50" s="440" t="s">
        <v>237</v>
      </c>
      <c r="F50" s="432"/>
      <c r="G50" s="431" t="s">
        <v>630</v>
      </c>
      <c r="H50" s="432"/>
      <c r="I50" s="440" t="s">
        <v>352</v>
      </c>
      <c r="J50" s="432"/>
      <c r="K50" s="431" t="s">
        <v>462</v>
      </c>
      <c r="L50" s="432"/>
      <c r="M50" s="440" t="s">
        <v>569</v>
      </c>
      <c r="N50" s="432"/>
      <c r="O50" s="431" t="s">
        <v>570</v>
      </c>
      <c r="P50" s="432"/>
      <c r="Q50" s="440" t="s">
        <v>629</v>
      </c>
      <c r="R50" s="431" t="s">
        <v>274</v>
      </c>
      <c r="S50" s="440" t="s">
        <v>568</v>
      </c>
      <c r="T50" s="432"/>
      <c r="U50" s="431" t="s">
        <v>567</v>
      </c>
      <c r="V50" s="432"/>
      <c r="W50" s="493" t="s">
        <v>628</v>
      </c>
      <c r="X50" s="469" t="s">
        <v>241</v>
      </c>
      <c r="Y50" s="138"/>
      <c r="Z50" s="14"/>
      <c r="AE50" s="138"/>
    </row>
    <row r="51" spans="1:31">
      <c r="C51" s="258" t="str" cm="1">
        <f t="array" aca="1" ref="C51" ca="1">INDIRECT(_xlfn.CONCAT($AC$3,D51))</f>
        <v>Ref 2 Emissie 1</v>
      </c>
      <c r="D51" s="4" t="s">
        <v>347</v>
      </c>
      <c r="E51" s="265" t="str" cm="1">
        <f t="array" aca="1" ref="E51" ca="1">_xlfn.SWITCH(INDIRECT(_xlfn.CONCAT($AC$3,F51)),"-","-",0,"-",INDIRECT(_xlfn.CONCAT($AC$3,F51)))</f>
        <v>-</v>
      </c>
      <c r="F51" s="4" t="s">
        <v>192</v>
      </c>
      <c r="G51" s="265" t="str" cm="1">
        <f t="array" aca="1" ref="G51" ca="1">_xlfn.SWITCH(INDIRECT(_xlfn.CONCAT($AC$2,H51)),"-","-",0,"-",INDIRECT(_xlfn.CONCAT($AC$2,H51)))</f>
        <v>-</v>
      </c>
      <c r="H51" s="4" t="s">
        <v>786</v>
      </c>
      <c r="I51" s="486"/>
      <c r="K51" s="265" t="str" cm="1">
        <f t="array" aca="1" ref="K51" ca="1">_xlfn.SWITCH(INDIRECT(_xlfn.CONCAT($AC$2,L51)),"-","-",0,"-",INDIRECT(_xlfn.CONCAT($AC$2,L51)))</f>
        <v>Verbranding</v>
      </c>
      <c r="L51" s="4" t="s">
        <v>796</v>
      </c>
      <c r="M51" s="935" t="str" cm="1">
        <f t="array" aca="1" ref="M51" ca="1">_xlfn.SWITCH(INDIRECT(_xlfn.CONCAT($AC$3,N51)),"-","-",0,"-",INDIRECT(_xlfn.CONCAT($AC$3,N51)))</f>
        <v>-</v>
      </c>
      <c r="N51" s="98" t="s">
        <v>386</v>
      </c>
      <c r="O51" s="935" t="str" cm="1">
        <f t="array" aca="1" ref="O51" ca="1">_xlfn.SWITCH(INDIRECT(_xlfn.CONCAT($AC$3,P51)),"-","-",0,"-",INDIRECT(_xlfn.CONCAT($AC$3,P51)))</f>
        <v>-</v>
      </c>
      <c r="P51" s="85" t="s">
        <v>358</v>
      </c>
      <c r="Q51" s="901" t="s">
        <v>6</v>
      </c>
      <c r="R51" s="811" t="s">
        <v>6</v>
      </c>
      <c r="S51" s="612" t="str" cm="1">
        <f t="array" aca="1" ref="S51" ca="1">_xlfn.SWITCH(INDIRECT(_xlfn.CONCAT($AC$3,T51)),"-","-",0,"-",INDIRECT(_xlfn.CONCAT($AC$3,T51)))</f>
        <v>-</v>
      </c>
      <c r="T51" s="938" t="s">
        <v>366</v>
      </c>
      <c r="U51" s="612" t="str" cm="1">
        <f t="array" aca="1" ref="U51" ca="1">_xlfn.SWITCH(INDIRECT(_xlfn.CONCAT($AC$3,V51)),"-","-",0,"-",INDIRECT(_xlfn.CONCAT($AC$3,V51)))</f>
        <v>-</v>
      </c>
      <c r="V51" s="938" t="s">
        <v>376</v>
      </c>
      <c r="W51" s="495" t="str">
        <f t="shared" ref="W51:W61" ca="1" si="2">IFERROR(IF(R51="ton CO2eq/MWh",U51*Q51,S51*Q51),"-")</f>
        <v>-</v>
      </c>
      <c r="X51" s="479" t="str">
        <f t="shared" ref="X51:X61" ca="1" si="3">HYPERLINK(_xlfn.CONCAT("#'",$AB$1,"'!",A114),A114)</f>
        <v>$A$114</v>
      </c>
      <c r="Z51" s="70"/>
    </row>
    <row r="52" spans="1:31">
      <c r="C52" s="258" t="str" cm="1">
        <f t="array" aca="1" ref="C52" ca="1">INDIRECT(_xlfn.CONCAT($AC$3,D52))</f>
        <v>Ref 2 Emissie 2</v>
      </c>
      <c r="D52" s="4" t="s">
        <v>348</v>
      </c>
      <c r="E52" s="266" t="str" cm="1">
        <f t="array" aca="1" ref="E52" ca="1">_xlfn.SWITCH(INDIRECT(_xlfn.CONCAT($AC$3,F52)),"-","-",0,"-",INDIRECT(_xlfn.CONCAT($AC$3,F52)))</f>
        <v>-</v>
      </c>
      <c r="F52" s="4" t="s">
        <v>193</v>
      </c>
      <c r="G52" s="729" t="str" cm="1">
        <f t="array" aca="1" ref="G52" ca="1">_xlfn.SWITCH(INDIRECT(_xlfn.CONCAT($AC$2,H52)),"-","-",0,"-",INDIRECT(_xlfn.CONCAT($AC$2,H52)))</f>
        <v>-</v>
      </c>
      <c r="H52" s="4" t="s">
        <v>787</v>
      </c>
      <c r="I52" s="486"/>
      <c r="K52" s="729" t="str" cm="1">
        <f t="array" aca="1" ref="K52" ca="1">_xlfn.SWITCH(INDIRECT(_xlfn.CONCAT($AC$2,L52)),"-","-",0,"-",INDIRECT(_xlfn.CONCAT($AC$2,L52)))</f>
        <v>Verbranding</v>
      </c>
      <c r="L52" s="4" t="s">
        <v>797</v>
      </c>
      <c r="M52" s="491" t="str" cm="1">
        <f t="array" aca="1" ref="M52" ca="1">_xlfn.SWITCH(INDIRECT(_xlfn.CONCAT($AC$3,N52)),"-","-",0,"-",INDIRECT(_xlfn.CONCAT($AC$3,N52)))</f>
        <v>-</v>
      </c>
      <c r="N52" s="98" t="s">
        <v>387</v>
      </c>
      <c r="O52" s="97" t="str" cm="1">
        <f t="array" aca="1" ref="O52" ca="1">_xlfn.SWITCH(INDIRECT(_xlfn.CONCAT($AC$3,P52)),"-","-",0,"-",INDIRECT(_xlfn.CONCAT($AC$3,P52)))</f>
        <v>-</v>
      </c>
      <c r="P52" s="85" t="s">
        <v>359</v>
      </c>
      <c r="Q52" s="901" t="s">
        <v>6</v>
      </c>
      <c r="R52" s="811" t="s">
        <v>6</v>
      </c>
      <c r="S52" s="488" t="str" cm="1">
        <f t="array" aca="1" ref="S52" ca="1">_xlfn.SWITCH(INDIRECT(_xlfn.CONCAT($AC$3,T52)),"-","-",0,"-",INDIRECT(_xlfn.CONCAT($AC$3,T52)))</f>
        <v>-</v>
      </c>
      <c r="T52" s="938" t="s">
        <v>367</v>
      </c>
      <c r="U52" s="939" t="str" cm="1">
        <f t="array" aca="1" ref="U52" ca="1">_xlfn.SWITCH(INDIRECT(_xlfn.CONCAT($AC$3,V52)),"-","-",0,"-",INDIRECT(_xlfn.CONCAT($AC$3,V52)))</f>
        <v>-</v>
      </c>
      <c r="V52" s="938" t="s">
        <v>377</v>
      </c>
      <c r="W52" s="495" t="str">
        <f t="shared" ca="1" si="2"/>
        <v>-</v>
      </c>
      <c r="X52" s="479" t="str">
        <f t="shared" ca="1" si="3"/>
        <v>$A$115</v>
      </c>
      <c r="Z52" s="70"/>
    </row>
    <row r="53" spans="1:31">
      <c r="C53" s="258" t="str" cm="1">
        <f t="array" aca="1" ref="C53" ca="1">INDIRECT(_xlfn.CONCAT($AC$3,D53))</f>
        <v>Ref 2 Emissie 3</v>
      </c>
      <c r="D53" s="4" t="s">
        <v>349</v>
      </c>
      <c r="E53" s="266" t="str" cm="1">
        <f t="array" aca="1" ref="E53" ca="1">_xlfn.SWITCH(INDIRECT(_xlfn.CONCAT($AC$3,F53)),"-","-",0,"-",INDIRECT(_xlfn.CONCAT($AC$3,F53)))</f>
        <v>-</v>
      </c>
      <c r="F53" s="4" t="s">
        <v>194</v>
      </c>
      <c r="G53" s="729" t="str" cm="1">
        <f t="array" aca="1" ref="G53" ca="1">_xlfn.SWITCH(INDIRECT(_xlfn.CONCAT($AC$2,H53)),"-","-",0,"-",INDIRECT(_xlfn.CONCAT($AC$2,H53)))</f>
        <v>-</v>
      </c>
      <c r="H53" s="4" t="s">
        <v>788</v>
      </c>
      <c r="I53" s="486"/>
      <c r="K53" s="729" t="str" cm="1">
        <f t="array" aca="1" ref="K53" ca="1">_xlfn.SWITCH(INDIRECT(_xlfn.CONCAT($AC$2,L53)),"-","-",0,"-",INDIRECT(_xlfn.CONCAT($AC$2,L53)))</f>
        <v>Verbranding</v>
      </c>
      <c r="L53" s="4" t="s">
        <v>798</v>
      </c>
      <c r="M53" s="491" t="str" cm="1">
        <f t="array" aca="1" ref="M53" ca="1">_xlfn.SWITCH(INDIRECT(_xlfn.CONCAT($AC$3,N53)),"-","-",0,"-",INDIRECT(_xlfn.CONCAT($AC$3,N53)))</f>
        <v>-</v>
      </c>
      <c r="N53" s="98" t="s">
        <v>388</v>
      </c>
      <c r="O53" s="97" t="str" cm="1">
        <f t="array" aca="1" ref="O53" ca="1">_xlfn.SWITCH(INDIRECT(_xlfn.CONCAT($AC$3,P53)),"-","-",0,"-",INDIRECT(_xlfn.CONCAT($AC$3,P53)))</f>
        <v>-</v>
      </c>
      <c r="P53" s="85" t="s">
        <v>360</v>
      </c>
      <c r="Q53" s="901" t="s">
        <v>6</v>
      </c>
      <c r="R53" s="811" t="s">
        <v>6</v>
      </c>
      <c r="S53" s="488" t="str" cm="1">
        <f t="array" aca="1" ref="S53" ca="1">_xlfn.SWITCH(INDIRECT(_xlfn.CONCAT($AC$3,T53)),"-","-",0,"-",INDIRECT(_xlfn.CONCAT($AC$3,T53)))</f>
        <v>-</v>
      </c>
      <c r="T53" s="938" t="s">
        <v>368</v>
      </c>
      <c r="U53" s="939" t="str" cm="1">
        <f t="array" aca="1" ref="U53" ca="1">_xlfn.SWITCH(INDIRECT(_xlfn.CONCAT($AC$3,V53)),"-","-",0,"-",INDIRECT(_xlfn.CONCAT($AC$3,V53)))</f>
        <v>-</v>
      </c>
      <c r="V53" s="938" t="s">
        <v>378</v>
      </c>
      <c r="W53" s="495" t="str">
        <f t="shared" ca="1" si="2"/>
        <v>-</v>
      </c>
      <c r="X53" s="479" t="str">
        <f t="shared" ca="1" si="3"/>
        <v>$A$116</v>
      </c>
      <c r="Z53" s="70"/>
    </row>
    <row r="54" spans="1:31">
      <c r="C54" s="258" t="str" cm="1">
        <f t="array" aca="1" ref="C54" ca="1">INDIRECT(_xlfn.CONCAT($AC$3,D54))</f>
        <v>Ref 2 Emissie 4</v>
      </c>
      <c r="D54" s="4" t="s">
        <v>350</v>
      </c>
      <c r="E54" s="266" t="str" cm="1">
        <f t="array" aca="1" ref="E54" ca="1">_xlfn.SWITCH(INDIRECT(_xlfn.CONCAT($AC$3,F54)),"-","-",0,"-",INDIRECT(_xlfn.CONCAT($AC$3,F54)))</f>
        <v>-</v>
      </c>
      <c r="F54" s="4" t="s">
        <v>195</v>
      </c>
      <c r="G54" s="729" t="str" cm="1">
        <f t="array" aca="1" ref="G54" ca="1">_xlfn.SWITCH(INDIRECT(_xlfn.CONCAT($AC$2,H54)),"-","-",0,"-",INDIRECT(_xlfn.CONCAT($AC$2,H54)))</f>
        <v>-</v>
      </c>
      <c r="H54" s="4" t="s">
        <v>789</v>
      </c>
      <c r="I54" s="486"/>
      <c r="K54" s="729" t="str" cm="1">
        <f t="array" aca="1" ref="K54" ca="1">_xlfn.SWITCH(INDIRECT(_xlfn.CONCAT($AC$2,L54)),"-","-",0,"-",INDIRECT(_xlfn.CONCAT($AC$2,L54)))</f>
        <v>Verbranding</v>
      </c>
      <c r="L54" s="4" t="s">
        <v>799</v>
      </c>
      <c r="M54" s="491" t="str" cm="1">
        <f t="array" aca="1" ref="M54" ca="1">_xlfn.SWITCH(INDIRECT(_xlfn.CONCAT($AC$3,N54)),"-","-",0,"-",INDIRECT(_xlfn.CONCAT($AC$3,N54)))</f>
        <v>-</v>
      </c>
      <c r="N54" s="98" t="s">
        <v>389</v>
      </c>
      <c r="O54" s="97" t="str" cm="1">
        <f t="array" aca="1" ref="O54" ca="1">_xlfn.SWITCH(INDIRECT(_xlfn.CONCAT($AC$3,P54)),"-","-",0,"-",INDIRECT(_xlfn.CONCAT($AC$3,P54)))</f>
        <v>-</v>
      </c>
      <c r="P54" s="85" t="s">
        <v>361</v>
      </c>
      <c r="Q54" s="901" t="s">
        <v>6</v>
      </c>
      <c r="R54" s="811" t="s">
        <v>6</v>
      </c>
      <c r="S54" s="488" t="str" cm="1">
        <f t="array" aca="1" ref="S54" ca="1">_xlfn.SWITCH(INDIRECT(_xlfn.CONCAT($AC$3,T54)),"-","-",0,"-",INDIRECT(_xlfn.CONCAT($AC$3,T54)))</f>
        <v>-</v>
      </c>
      <c r="T54" s="938" t="s">
        <v>369</v>
      </c>
      <c r="U54" s="939" t="str" cm="1">
        <f t="array" aca="1" ref="U54" ca="1">_xlfn.SWITCH(INDIRECT(_xlfn.CONCAT($AC$3,V54)),"-","-",0,"-",INDIRECT(_xlfn.CONCAT($AC$3,V54)))</f>
        <v>-</v>
      </c>
      <c r="V54" s="938" t="s">
        <v>379</v>
      </c>
      <c r="W54" s="495" t="str">
        <f t="shared" ca="1" si="2"/>
        <v>-</v>
      </c>
      <c r="X54" s="479" t="str">
        <f t="shared" ca="1" si="3"/>
        <v>$A$117</v>
      </c>
      <c r="Z54" s="70"/>
    </row>
    <row r="55" spans="1:31">
      <c r="C55" s="259" t="str" cm="1">
        <f t="array" aca="1" ref="C55" ca="1">INDIRECT(_xlfn.CONCAT($AC$3,D55))</f>
        <v>Ref 2 Emissie 5</v>
      </c>
      <c r="D55" s="66" t="s">
        <v>351</v>
      </c>
      <c r="E55" s="47" t="str" cm="1">
        <f t="array" aca="1" ref="E55" ca="1">_xlfn.SWITCH(INDIRECT(_xlfn.CONCAT($AC$3,F55)),"-","-",0,"-",INDIRECT(_xlfn.CONCAT($AC$3,F55)))</f>
        <v>-</v>
      </c>
      <c r="F55" s="66" t="s">
        <v>298</v>
      </c>
      <c r="G55" s="731" t="str" cm="1">
        <f t="array" aca="1" ref="G55" ca="1">_xlfn.SWITCH(INDIRECT(_xlfn.CONCAT($AC$2,H55)),"-","-",0,"-",INDIRECT(_xlfn.CONCAT($AC$2,H55)))</f>
        <v>-</v>
      </c>
      <c r="H55" s="66" t="s">
        <v>790</v>
      </c>
      <c r="I55" s="487"/>
      <c r="J55" s="66"/>
      <c r="K55" s="731" t="str" cm="1">
        <f t="array" aca="1" ref="K55" ca="1">_xlfn.SWITCH(INDIRECT(_xlfn.CONCAT($AC$2,L55)),"-","-",0,"-",INDIRECT(_xlfn.CONCAT($AC$2,L55)))</f>
        <v>Verbranding</v>
      </c>
      <c r="L55" s="66" t="s">
        <v>800</v>
      </c>
      <c r="M55" s="492" t="str" cm="1">
        <f t="array" aca="1" ref="M55" ca="1">_xlfn.SWITCH(INDIRECT(_xlfn.CONCAT($AC$3,N55)),"-","-",0,"-",INDIRECT(_xlfn.CONCAT($AC$3,N55)))</f>
        <v>-</v>
      </c>
      <c r="N55" s="505" t="s">
        <v>390</v>
      </c>
      <c r="O55" s="482" t="str" cm="1">
        <f t="array" aca="1" ref="O55" ca="1">_xlfn.SWITCH(INDIRECT(_xlfn.CONCAT($AC$3,P55)),"-","-",0,"-",INDIRECT(_xlfn.CONCAT($AC$3,P55)))</f>
        <v>-</v>
      </c>
      <c r="P55" s="504" t="s">
        <v>362</v>
      </c>
      <c r="Q55" s="902" t="s">
        <v>6</v>
      </c>
      <c r="R55" s="811" t="s">
        <v>6</v>
      </c>
      <c r="S55" s="489" t="str" cm="1">
        <f t="array" aca="1" ref="S55" ca="1">_xlfn.SWITCH(INDIRECT(_xlfn.CONCAT($AC$3,T55)),"-","-",0,"-",INDIRECT(_xlfn.CONCAT($AC$3,T55)))</f>
        <v>-</v>
      </c>
      <c r="T55" s="941" t="s">
        <v>370</v>
      </c>
      <c r="U55" s="942" t="str" cm="1">
        <f t="array" aca="1" ref="U55" ca="1">_xlfn.SWITCH(INDIRECT(_xlfn.CONCAT($AC$3,V55)),"-","-",0,"-",INDIRECT(_xlfn.CONCAT($AC$3,V55)))</f>
        <v>-</v>
      </c>
      <c r="V55" s="941" t="s">
        <v>380</v>
      </c>
      <c r="W55" s="496" t="str">
        <f t="shared" ca="1" si="2"/>
        <v>-</v>
      </c>
      <c r="X55" s="485" t="str">
        <f t="shared" ca="1" si="3"/>
        <v>$A$118</v>
      </c>
      <c r="Z55" s="70"/>
    </row>
    <row r="56" spans="1:31">
      <c r="C56" s="258" t="str" cm="1">
        <f t="array" aca="1" ref="C56" ca="1">INDIRECT(_xlfn.CONCAT($AC$3,D56))</f>
        <v>Ref 2 Afvalstof 1</v>
      </c>
      <c r="D56" s="4" t="s">
        <v>978</v>
      </c>
      <c r="E56" s="266" t="str" cm="1">
        <f t="array" aca="1" ref="E56" ca="1">_xlfn.SWITCH(INDIRECT(_xlfn.CONCAT($AC$3,F56)),"-","-",0,"-",INDIRECT(_xlfn.CONCAT($AC$3,F56)))</f>
        <v>-</v>
      </c>
      <c r="F56" s="4" t="s">
        <v>450</v>
      </c>
      <c r="G56" s="729" t="str" cm="1">
        <f t="array" aca="1" ref="G56" ca="1">_xlfn.SWITCH(INDIRECT(_xlfn.CONCAT($AC$2,H56)),"-","-",0,"-",INDIRECT(_xlfn.CONCAT($AC$2,H56)))</f>
        <v>-</v>
      </c>
      <c r="H56" s="4" t="s">
        <v>1020</v>
      </c>
      <c r="I56" s="486"/>
      <c r="K56" s="729" t="str" cm="1">
        <f t="array" aca="1" ref="K56" ca="1">_xlfn.SWITCH(INDIRECT(_xlfn.CONCAT($AC$2,L56)),"-","-",0,"-",INDIRECT(_xlfn.CONCAT($AC$2,L56)))</f>
        <v>Verbranding</v>
      </c>
      <c r="L56" s="4" t="s">
        <v>1021</v>
      </c>
      <c r="M56" s="491" t="str" cm="1">
        <f t="array" aca="1" ref="M56" ca="1">_xlfn.SWITCH(INDIRECT(_xlfn.CONCAT($AC$3,N56)),"-","-",0,"-",INDIRECT(_xlfn.CONCAT($AC$3,N56)))</f>
        <v>-</v>
      </c>
      <c r="N56" s="98" t="s">
        <v>983</v>
      </c>
      <c r="O56" s="97" t="str" cm="1">
        <f t="array" aca="1" ref="O56" ca="1">_xlfn.SWITCH(INDIRECT(_xlfn.CONCAT($AC$3,P56)),"-","-",0,"-",INDIRECT(_xlfn.CONCAT($AC$3,P56)))</f>
        <v>-</v>
      </c>
      <c r="P56" s="85" t="s">
        <v>984</v>
      </c>
      <c r="Q56" s="901" t="s">
        <v>6</v>
      </c>
      <c r="R56" s="810" t="s">
        <v>6</v>
      </c>
      <c r="S56" s="488" t="str" cm="1">
        <f t="array" aca="1" ref="S56" ca="1">_xlfn.SWITCH(INDIRECT(_xlfn.CONCAT($AC$3,T56)),"-","-",0,"-",INDIRECT(_xlfn.CONCAT($AC$3,T56)))</f>
        <v>-</v>
      </c>
      <c r="T56" s="938" t="s">
        <v>981</v>
      </c>
      <c r="U56" s="939" t="str" cm="1">
        <f t="array" aca="1" ref="U56" ca="1">_xlfn.SWITCH(INDIRECT(_xlfn.CONCAT($AC$3,V56)),"-","-",0,"-",INDIRECT(_xlfn.CONCAT($AC$3,V56)))</f>
        <v>-</v>
      </c>
      <c r="V56" s="938" t="s">
        <v>982</v>
      </c>
      <c r="W56" s="495" t="str">
        <f t="shared" ca="1" si="2"/>
        <v>-</v>
      </c>
      <c r="X56" s="479" t="str">
        <f t="shared" ca="1" si="3"/>
        <v>$A$119</v>
      </c>
      <c r="Z56" s="70"/>
    </row>
    <row r="57" spans="1:31">
      <c r="C57" s="258" t="str" cm="1">
        <f t="array" aca="1" ref="C57" ca="1">INDIRECT(_xlfn.CONCAT($AC$3,D57))</f>
        <v>Ref 2 Afvalstof 2</v>
      </c>
      <c r="D57" s="4" t="s">
        <v>985</v>
      </c>
      <c r="E57" s="266" t="str" cm="1">
        <f t="array" aca="1" ref="E57" ca="1">_xlfn.SWITCH(INDIRECT(_xlfn.CONCAT($AC$3,F57)),"-","-",0,"-",INDIRECT(_xlfn.CONCAT($AC$3,F57)))</f>
        <v>-</v>
      </c>
      <c r="F57" s="4" t="s">
        <v>451</v>
      </c>
      <c r="G57" s="729" t="str" cm="1">
        <f t="array" aca="1" ref="G57" ca="1">_xlfn.SWITCH(INDIRECT(_xlfn.CONCAT($AC$2,H57)),"-","-",0,"-",INDIRECT(_xlfn.CONCAT($AC$2,H57)))</f>
        <v>-</v>
      </c>
      <c r="H57" s="4" t="s">
        <v>1022</v>
      </c>
      <c r="I57" s="486"/>
      <c r="K57" s="729" t="str" cm="1">
        <f t="array" aca="1" ref="K57" ca="1">_xlfn.SWITCH(INDIRECT(_xlfn.CONCAT($AC$2,L57)),"-","-",0,"-",INDIRECT(_xlfn.CONCAT($AC$2,L57)))</f>
        <v>Verbranding</v>
      </c>
      <c r="L57" s="4" t="s">
        <v>1023</v>
      </c>
      <c r="M57" s="491" t="str" cm="1">
        <f t="array" aca="1" ref="M57" ca="1">_xlfn.SWITCH(INDIRECT(_xlfn.CONCAT($AC$3,N57)),"-","-",0,"-",INDIRECT(_xlfn.CONCAT($AC$3,N57)))</f>
        <v>-</v>
      </c>
      <c r="N57" s="98" t="s">
        <v>990</v>
      </c>
      <c r="O57" s="97" t="str" cm="1">
        <f t="array" aca="1" ref="O57" ca="1">_xlfn.SWITCH(INDIRECT(_xlfn.CONCAT($AC$3,P57)),"-","-",0,"-",INDIRECT(_xlfn.CONCAT($AC$3,P57)))</f>
        <v>-</v>
      </c>
      <c r="P57" s="85" t="s">
        <v>991</v>
      </c>
      <c r="Q57" s="901" t="s">
        <v>6</v>
      </c>
      <c r="R57" s="813" t="s">
        <v>6</v>
      </c>
      <c r="S57" s="488" t="str" cm="1">
        <f t="array" aca="1" ref="S57" ca="1">_xlfn.SWITCH(INDIRECT(_xlfn.CONCAT($AC$3,T57)),"-","-",0,"-",INDIRECT(_xlfn.CONCAT($AC$3,T57)))</f>
        <v>-</v>
      </c>
      <c r="T57" s="938" t="s">
        <v>988</v>
      </c>
      <c r="U57" s="939" t="str" cm="1">
        <f t="array" aca="1" ref="U57" ca="1">_xlfn.SWITCH(INDIRECT(_xlfn.CONCAT($AC$3,V57)),"-","-",0,"-",INDIRECT(_xlfn.CONCAT($AC$3,V57)))</f>
        <v>-</v>
      </c>
      <c r="V57" s="938" t="s">
        <v>989</v>
      </c>
      <c r="W57" s="495" t="str">
        <f t="shared" ca="1" si="2"/>
        <v>-</v>
      </c>
      <c r="X57" s="479" t="str">
        <f t="shared" ca="1" si="3"/>
        <v>$A$120</v>
      </c>
      <c r="Z57" s="70"/>
    </row>
    <row r="58" spans="1:31">
      <c r="C58" s="258" t="str" cm="1">
        <f t="array" aca="1" ref="C58" ca="1">INDIRECT(_xlfn.CONCAT($AC$3,D58))</f>
        <v>Ref 2 Afvalstof 3</v>
      </c>
      <c r="D58" s="4" t="s">
        <v>992</v>
      </c>
      <c r="E58" s="266" t="str" cm="1">
        <f t="array" aca="1" ref="E58" ca="1">_xlfn.SWITCH(INDIRECT(_xlfn.CONCAT($AC$3,F58)),"-","-",0,"-",INDIRECT(_xlfn.CONCAT($AC$3,F58)))</f>
        <v>-</v>
      </c>
      <c r="F58" s="4" t="s">
        <v>452</v>
      </c>
      <c r="G58" s="729" t="str" cm="1">
        <f t="array" aca="1" ref="G58" ca="1">_xlfn.SWITCH(INDIRECT(_xlfn.CONCAT($AC$2,H58)),"-","-",0,"-",INDIRECT(_xlfn.CONCAT($AC$2,H58)))</f>
        <v>-</v>
      </c>
      <c r="H58" s="4" t="s">
        <v>1024</v>
      </c>
      <c r="I58" s="486"/>
      <c r="K58" s="729" t="str" cm="1">
        <f t="array" aca="1" ref="K58" ca="1">_xlfn.SWITCH(INDIRECT(_xlfn.CONCAT($AC$2,L58)),"-","-",0,"-",INDIRECT(_xlfn.CONCAT($AC$2,L58)))</f>
        <v>Verbranding</v>
      </c>
      <c r="L58" s="4" t="s">
        <v>1025</v>
      </c>
      <c r="M58" s="491" t="str" cm="1">
        <f t="array" aca="1" ref="M58" ca="1">_xlfn.SWITCH(INDIRECT(_xlfn.CONCAT($AC$3,N58)),"-","-",0,"-",INDIRECT(_xlfn.CONCAT($AC$3,N58)))</f>
        <v>-</v>
      </c>
      <c r="N58" s="98" t="s">
        <v>997</v>
      </c>
      <c r="O58" s="97" t="str" cm="1">
        <f t="array" aca="1" ref="O58" ca="1">_xlfn.SWITCH(INDIRECT(_xlfn.CONCAT($AC$3,P58)),"-","-",0,"-",INDIRECT(_xlfn.CONCAT($AC$3,P58)))</f>
        <v>-</v>
      </c>
      <c r="P58" s="85" t="s">
        <v>998</v>
      </c>
      <c r="Q58" s="901" t="s">
        <v>6</v>
      </c>
      <c r="R58" s="813" t="s">
        <v>6</v>
      </c>
      <c r="S58" s="488" t="str" cm="1">
        <f t="array" aca="1" ref="S58" ca="1">_xlfn.SWITCH(INDIRECT(_xlfn.CONCAT($AC$3,T58)),"-","-",0,"-",INDIRECT(_xlfn.CONCAT($AC$3,T58)))</f>
        <v>-</v>
      </c>
      <c r="T58" s="938" t="s">
        <v>995</v>
      </c>
      <c r="U58" s="939" t="str" cm="1">
        <f t="array" aca="1" ref="U58" ca="1">_xlfn.SWITCH(INDIRECT(_xlfn.CONCAT($AC$3,V58)),"-","-",0,"-",INDIRECT(_xlfn.CONCAT($AC$3,V58)))</f>
        <v>-</v>
      </c>
      <c r="V58" s="938" t="s">
        <v>996</v>
      </c>
      <c r="W58" s="495" t="str">
        <f t="shared" ca="1" si="2"/>
        <v>-</v>
      </c>
      <c r="X58" s="479" t="str">
        <f t="shared" ca="1" si="3"/>
        <v>$A$121</v>
      </c>
      <c r="Z58" s="70"/>
    </row>
    <row r="59" spans="1:31">
      <c r="C59" s="258" t="str" cm="1">
        <f t="array" aca="1" ref="C59" ca="1">INDIRECT(_xlfn.CONCAT($AC$3,D59))</f>
        <v>Ref 2 Afvalstof 4</v>
      </c>
      <c r="D59" s="4" t="s">
        <v>999</v>
      </c>
      <c r="E59" s="266" t="str" cm="1">
        <f t="array" aca="1" ref="E59" ca="1">_xlfn.SWITCH(INDIRECT(_xlfn.CONCAT($AC$3,F59)),"-","-",0,"-",INDIRECT(_xlfn.CONCAT($AC$3,F59)))</f>
        <v>-</v>
      </c>
      <c r="F59" s="4" t="s">
        <v>453</v>
      </c>
      <c r="G59" s="729" t="str" cm="1">
        <f t="array" aca="1" ref="G59" ca="1">_xlfn.SWITCH(INDIRECT(_xlfn.CONCAT($AC$2,H59)),"-","-",0,"-",INDIRECT(_xlfn.CONCAT($AC$2,H59)))</f>
        <v>-</v>
      </c>
      <c r="H59" s="4" t="s">
        <v>1026</v>
      </c>
      <c r="I59" s="486"/>
      <c r="K59" s="729" t="str" cm="1">
        <f t="array" aca="1" ref="K59" ca="1">_xlfn.SWITCH(INDIRECT(_xlfn.CONCAT($AC$2,L59)),"-","-",0,"-",INDIRECT(_xlfn.CONCAT($AC$2,L59)))</f>
        <v>Verbranding</v>
      </c>
      <c r="L59" s="4" t="s">
        <v>1027</v>
      </c>
      <c r="M59" s="491" t="str" cm="1">
        <f t="array" aca="1" ref="M59" ca="1">_xlfn.SWITCH(INDIRECT(_xlfn.CONCAT($AC$3,N59)),"-","-",0,"-",INDIRECT(_xlfn.CONCAT($AC$3,N59)))</f>
        <v>-</v>
      </c>
      <c r="N59" s="98" t="s">
        <v>1004</v>
      </c>
      <c r="O59" s="97" t="str" cm="1">
        <f t="array" aca="1" ref="O59" ca="1">_xlfn.SWITCH(INDIRECT(_xlfn.CONCAT($AC$3,P59)),"-","-",0,"-",INDIRECT(_xlfn.CONCAT($AC$3,P59)))</f>
        <v>-</v>
      </c>
      <c r="P59" s="85" t="s">
        <v>1005</v>
      </c>
      <c r="Q59" s="901" t="s">
        <v>6</v>
      </c>
      <c r="R59" s="813" t="s">
        <v>6</v>
      </c>
      <c r="S59" s="488" t="str" cm="1">
        <f t="array" aca="1" ref="S59" ca="1">_xlfn.SWITCH(INDIRECT(_xlfn.CONCAT($AC$3,T59)),"-","-",0,"-",INDIRECT(_xlfn.CONCAT($AC$3,T59)))</f>
        <v>-</v>
      </c>
      <c r="T59" s="938" t="s">
        <v>1002</v>
      </c>
      <c r="U59" s="939" t="str" cm="1">
        <f t="array" aca="1" ref="U59" ca="1">_xlfn.SWITCH(INDIRECT(_xlfn.CONCAT($AC$3,V59)),"-","-",0,"-",INDIRECT(_xlfn.CONCAT($AC$3,V59)))</f>
        <v>-</v>
      </c>
      <c r="V59" s="938" t="s">
        <v>1003</v>
      </c>
      <c r="W59" s="495" t="str">
        <f t="shared" ca="1" si="2"/>
        <v>-</v>
      </c>
      <c r="X59" s="479" t="str">
        <f t="shared" ca="1" si="3"/>
        <v>$A$122</v>
      </c>
      <c r="Z59" s="70"/>
    </row>
    <row r="60" spans="1:31">
      <c r="C60" s="259" t="str" cm="1">
        <f t="array" aca="1" ref="C60" ca="1">INDIRECT(_xlfn.CONCAT($AC$3,D60))</f>
        <v>Ref 2 Afvalstof 5</v>
      </c>
      <c r="D60" s="66" t="s">
        <v>1006</v>
      </c>
      <c r="E60" s="47" t="str" cm="1">
        <f t="array" aca="1" ref="E60" ca="1">_xlfn.SWITCH(INDIRECT(_xlfn.CONCAT($AC$3,F60)),"-","-",0,"-",INDIRECT(_xlfn.CONCAT($AC$3,F60)))</f>
        <v>-</v>
      </c>
      <c r="F60" s="66" t="s">
        <v>129</v>
      </c>
      <c r="G60" s="731" t="str" cm="1">
        <f t="array" aca="1" ref="G60" ca="1">_xlfn.SWITCH(INDIRECT(_xlfn.CONCAT($AC$2,H60)),"-","-",0,"-",INDIRECT(_xlfn.CONCAT($AC$2,H60)))</f>
        <v>-</v>
      </c>
      <c r="H60" s="66" t="s">
        <v>1028</v>
      </c>
      <c r="I60" s="487"/>
      <c r="J60" s="66"/>
      <c r="K60" s="731" t="str" cm="1">
        <f t="array" aca="1" ref="K60" ca="1">_xlfn.SWITCH(INDIRECT(_xlfn.CONCAT($AC$2,L60)),"-","-",0,"-",INDIRECT(_xlfn.CONCAT($AC$2,L60)))</f>
        <v>Verbranding</v>
      </c>
      <c r="L60" s="66" t="s">
        <v>1029</v>
      </c>
      <c r="M60" s="492" t="str" cm="1">
        <f t="array" aca="1" ref="M60" ca="1">_xlfn.SWITCH(INDIRECT(_xlfn.CONCAT($AC$3,N60)),"-","-",0,"-",INDIRECT(_xlfn.CONCAT($AC$3,N60)))</f>
        <v>-</v>
      </c>
      <c r="N60" s="505" t="s">
        <v>1011</v>
      </c>
      <c r="O60" s="482" t="str" cm="1">
        <f t="array" aca="1" ref="O60" ca="1">_xlfn.SWITCH(INDIRECT(_xlfn.CONCAT($AC$3,P60)),"-","-",0,"-",INDIRECT(_xlfn.CONCAT($AC$3,P60)))</f>
        <v>-</v>
      </c>
      <c r="P60" s="504" t="s">
        <v>1012</v>
      </c>
      <c r="Q60" s="902" t="s">
        <v>6</v>
      </c>
      <c r="R60" s="816" t="s">
        <v>6</v>
      </c>
      <c r="S60" s="489" t="str" cm="1">
        <f t="array" aca="1" ref="S60" ca="1">_xlfn.SWITCH(INDIRECT(_xlfn.CONCAT($AC$3,T60)),"-","-",0,"-",INDIRECT(_xlfn.CONCAT($AC$3,T60)))</f>
        <v>-</v>
      </c>
      <c r="T60" s="941" t="s">
        <v>1009</v>
      </c>
      <c r="U60" s="942" t="str" cm="1">
        <f t="array" aca="1" ref="U60" ca="1">_xlfn.SWITCH(INDIRECT(_xlfn.CONCAT($AC$3,V60)),"-","-",0,"-",INDIRECT(_xlfn.CONCAT($AC$3,V60)))</f>
        <v>-</v>
      </c>
      <c r="V60" s="941" t="s">
        <v>1010</v>
      </c>
      <c r="W60" s="496" t="str">
        <f t="shared" ca="1" si="2"/>
        <v>-</v>
      </c>
      <c r="X60" s="485" t="str">
        <f t="shared" ca="1" si="3"/>
        <v>$A$123</v>
      </c>
      <c r="Z60" s="70"/>
    </row>
    <row r="61" spans="1:31">
      <c r="C61" s="710" t="str" cm="1">
        <f t="array" aca="1" ref="C61" ca="1">INDIRECT(_xlfn.CONCAT($AC$3,D61))</f>
        <v>Ref 2 Overige BKG emissies</v>
      </c>
      <c r="D61" s="252" t="s">
        <v>1013</v>
      </c>
      <c r="E61" s="711" t="str" cm="1">
        <f t="array" aca="1" ref="E61" ca="1">_xlfn.SWITCH(INDIRECT(_xlfn.CONCAT($AC$3,F61)),"-","-",0,"-",INDIRECT(_xlfn.CONCAT($AC$3,F61)))</f>
        <v>-</v>
      </c>
      <c r="F61" s="252" t="s">
        <v>130</v>
      </c>
      <c r="G61" s="734" t="str" cm="1">
        <f t="array" aca="1" ref="G61" ca="1">_xlfn.SWITCH(INDIRECT(_xlfn.CONCAT($AC$2,H61)),"-","-",0,"-",INDIRECT(_xlfn.CONCAT($AC$2,H61)))</f>
        <v>-</v>
      </c>
      <c r="H61" s="252" t="s">
        <v>1030</v>
      </c>
      <c r="I61" s="714"/>
      <c r="J61" s="252"/>
      <c r="K61" s="734" t="str" cm="1">
        <f t="array" aca="1" ref="K61" ca="1">_xlfn.SWITCH(INDIRECT(_xlfn.CONCAT($AC$2,L61)),"-","-",0,"-",INDIRECT(_xlfn.CONCAT($AC$2,L61)))</f>
        <v>Verbranding</v>
      </c>
      <c r="L61" s="252" t="s">
        <v>1031</v>
      </c>
      <c r="M61" s="715" t="str" cm="1">
        <f t="array" aca="1" ref="M61" ca="1">_xlfn.SWITCH(INDIRECT(_xlfn.CONCAT($AC$3,N61)),"-","-",0,"-",INDIRECT(_xlfn.CONCAT($AC$3,N61)))</f>
        <v>-</v>
      </c>
      <c r="N61" s="712" t="s">
        <v>1018</v>
      </c>
      <c r="O61" s="715" t="str" cm="1">
        <f t="array" aca="1" ref="O61" ca="1">_xlfn.SWITCH(INDIRECT(_xlfn.CONCAT($AC$3,P61)),"-","-",0,"-",INDIRECT(_xlfn.CONCAT($AC$3,P61)))</f>
        <v>-</v>
      </c>
      <c r="P61" s="460" t="s">
        <v>1019</v>
      </c>
      <c r="Q61" s="912" t="s">
        <v>6</v>
      </c>
      <c r="R61" s="711" t="s">
        <v>823</v>
      </c>
      <c r="S61" s="463" t="str" cm="1">
        <f t="array" aca="1" ref="S61" ca="1">_xlfn.SWITCH(INDIRECT(_xlfn.CONCAT($AC$3,T61)),"-","-",0,"-",INDIRECT(_xlfn.CONCAT($AC$3,T61)))</f>
        <v>-</v>
      </c>
      <c r="T61" s="943" t="s">
        <v>1016</v>
      </c>
      <c r="U61" s="463" t="str" cm="1">
        <f t="array" aca="1" ref="U61" ca="1">_xlfn.SWITCH(INDIRECT(_xlfn.CONCAT($AC$3,V61)),"-","-",0,"-",INDIRECT(_xlfn.CONCAT($AC$3,V61)))</f>
        <v>-</v>
      </c>
      <c r="V61" s="943" t="s">
        <v>1017</v>
      </c>
      <c r="W61" s="718" t="str">
        <f t="shared" ca="1" si="2"/>
        <v>-</v>
      </c>
      <c r="X61" s="713" t="str">
        <f t="shared" ca="1" si="3"/>
        <v>$A$124</v>
      </c>
      <c r="Z61" s="70"/>
    </row>
    <row r="62" spans="1:31" s="137" customFormat="1">
      <c r="I62" s="293"/>
    </row>
    <row r="63" spans="1:31" ht="18.75">
      <c r="C63" s="167" t="s">
        <v>338</v>
      </c>
      <c r="D63" s="456"/>
      <c r="E63" s="457"/>
      <c r="F63" s="497"/>
      <c r="G63" s="348"/>
      <c r="H63" s="252"/>
      <c r="I63" s="348"/>
      <c r="J63" s="252"/>
      <c r="K63" s="348"/>
      <c r="L63" s="252"/>
      <c r="M63" s="348"/>
      <c r="N63" s="252"/>
      <c r="O63" s="348"/>
      <c r="P63" s="252"/>
      <c r="Q63" s="348"/>
      <c r="R63" s="348"/>
      <c r="S63" s="499">
        <f ca="1">SUM(S51:S61)</f>
        <v>0</v>
      </c>
      <c r="T63" s="498"/>
      <c r="U63" s="499">
        <f ca="1">SUM(U51:U61)</f>
        <v>0</v>
      </c>
      <c r="V63" s="460"/>
      <c r="W63" s="464">
        <f ca="1">SUM(W51:W61)</f>
        <v>0</v>
      </c>
      <c r="X63" s="352"/>
    </row>
    <row r="64" spans="1:31" s="137" customFormat="1">
      <c r="A64" s="137" t="s">
        <v>54</v>
      </c>
      <c r="C64" s="284"/>
      <c r="D64" s="284"/>
      <c r="E64" s="284"/>
      <c r="F64" s="284"/>
      <c r="S64" s="293"/>
      <c r="T64" s="293"/>
      <c r="U64" s="293"/>
      <c r="V64" s="293"/>
      <c r="W64" s="417"/>
    </row>
    <row r="65" spans="2:31" ht="24.75" customHeight="1">
      <c r="C65" s="423" t="s">
        <v>339</v>
      </c>
      <c r="D65" s="465"/>
      <c r="E65" s="465"/>
      <c r="F65" s="384"/>
      <c r="G65" s="424"/>
      <c r="H65" s="425"/>
      <c r="I65" s="465"/>
      <c r="J65" s="466"/>
      <c r="K65" s="424"/>
      <c r="L65" s="425"/>
      <c r="M65" s="424"/>
      <c r="N65" s="425"/>
      <c r="O65" s="424"/>
      <c r="P65" s="425"/>
      <c r="Q65" s="424"/>
      <c r="R65" s="424"/>
      <c r="S65" s="424"/>
      <c r="T65" s="425"/>
      <c r="U65" s="424"/>
      <c r="V65" s="425"/>
      <c r="W65" s="424"/>
      <c r="X65" s="427"/>
      <c r="Z65" s="72"/>
    </row>
    <row r="66" spans="2:31" s="133" customFormat="1" ht="22.5" customHeight="1">
      <c r="C66" s="764" t="s">
        <v>1127</v>
      </c>
      <c r="D66" s="762"/>
      <c r="E66" s="762"/>
      <c r="F66" s="762"/>
      <c r="G66" s="762"/>
      <c r="H66" s="762"/>
      <c r="I66" s="762"/>
      <c r="J66" s="762"/>
      <c r="K66" s="762"/>
      <c r="L66" s="762"/>
      <c r="M66" s="762"/>
      <c r="N66" s="762"/>
      <c r="O66" s="762"/>
      <c r="P66" s="762"/>
      <c r="Q66" s="762"/>
      <c r="R66" s="762"/>
      <c r="S66" s="762"/>
      <c r="T66" s="762"/>
      <c r="U66" s="762"/>
      <c r="V66" s="762"/>
      <c r="W66" s="762"/>
      <c r="X66" s="763"/>
    </row>
    <row r="67" spans="2:31" s="133" customFormat="1" ht="37.5" customHeight="1">
      <c r="C67" s="1029" t="s">
        <v>1407</v>
      </c>
      <c r="D67" s="1030"/>
      <c r="E67" s="1030"/>
      <c r="F67" s="1030"/>
      <c r="G67" s="1030"/>
      <c r="H67" s="1030"/>
      <c r="I67" s="1030"/>
      <c r="J67" s="1030"/>
      <c r="K67" s="1030"/>
      <c r="L67" s="1030"/>
      <c r="M67" s="1030"/>
      <c r="N67" s="1030"/>
      <c r="O67" s="1030"/>
      <c r="P67" s="1030"/>
      <c r="Q67" s="1030"/>
      <c r="R67" s="1030"/>
      <c r="S67" s="1030"/>
      <c r="T67" s="1030"/>
      <c r="U67" s="1030"/>
      <c r="V67" s="1030"/>
      <c r="W67" s="1030"/>
      <c r="X67" s="1031"/>
    </row>
    <row r="68" spans="2:31" s="133" customFormat="1" ht="22.5" hidden="1" customHeight="1">
      <c r="C68" s="692"/>
      <c r="D68" s="693"/>
      <c r="E68" s="693"/>
      <c r="F68" s="693"/>
      <c r="G68" s="693"/>
      <c r="H68" s="693"/>
      <c r="I68" s="693"/>
      <c r="J68" s="693"/>
      <c r="K68" s="693"/>
      <c r="L68" s="693"/>
      <c r="M68" s="693"/>
      <c r="N68" s="693"/>
      <c r="O68" s="693"/>
      <c r="P68" s="693"/>
      <c r="Q68" s="693"/>
      <c r="R68" s="693"/>
      <c r="S68" s="693"/>
      <c r="T68" s="693"/>
      <c r="U68" s="693"/>
      <c r="V68" s="693"/>
      <c r="W68" s="693"/>
      <c r="X68" s="694"/>
    </row>
    <row r="69" spans="2:31" s="133" customFormat="1" ht="22.5" hidden="1" customHeight="1">
      <c r="C69" s="692"/>
      <c r="D69" s="693"/>
      <c r="E69" s="693"/>
      <c r="F69" s="693"/>
      <c r="G69" s="693"/>
      <c r="H69" s="693"/>
      <c r="I69" s="693"/>
      <c r="J69" s="693"/>
      <c r="K69" s="693"/>
      <c r="L69" s="693"/>
      <c r="M69" s="693"/>
      <c r="N69" s="693"/>
      <c r="O69" s="693"/>
      <c r="P69" s="693"/>
      <c r="Q69" s="693"/>
      <c r="R69" s="693"/>
      <c r="S69" s="693"/>
      <c r="T69" s="693"/>
      <c r="U69" s="693"/>
      <c r="V69" s="693"/>
      <c r="W69" s="693"/>
      <c r="X69" s="694"/>
    </row>
    <row r="70" spans="2:31" s="133" customFormat="1" ht="22.5" hidden="1" customHeight="1">
      <c r="C70" s="692"/>
      <c r="D70" s="693"/>
      <c r="E70" s="693"/>
      <c r="F70" s="693"/>
      <c r="G70" s="693"/>
      <c r="H70" s="693"/>
      <c r="I70" s="693"/>
      <c r="J70" s="693"/>
      <c r="K70" s="693"/>
      <c r="L70" s="693"/>
      <c r="M70" s="693"/>
      <c r="N70" s="693"/>
      <c r="O70" s="693"/>
      <c r="P70" s="693"/>
      <c r="Q70" s="693"/>
      <c r="R70" s="693"/>
      <c r="S70" s="693"/>
      <c r="T70" s="693"/>
      <c r="U70" s="693"/>
      <c r="V70" s="693"/>
      <c r="W70" s="693"/>
      <c r="X70" s="694"/>
    </row>
    <row r="71" spans="2:31" s="133" customFormat="1" ht="22.5" hidden="1" customHeight="1">
      <c r="C71" s="719"/>
      <c r="D71" s="720"/>
      <c r="E71" s="720"/>
      <c r="F71" s="720"/>
      <c r="G71" s="720"/>
      <c r="H71" s="720"/>
      <c r="I71" s="720"/>
      <c r="J71" s="720"/>
      <c r="K71" s="720"/>
      <c r="L71" s="720"/>
      <c r="M71" s="720"/>
      <c r="N71" s="720"/>
      <c r="O71" s="720"/>
      <c r="P71" s="720"/>
      <c r="Q71" s="720"/>
      <c r="R71" s="720"/>
      <c r="S71" s="720"/>
      <c r="T71" s="720"/>
      <c r="U71" s="720"/>
      <c r="V71" s="720"/>
      <c r="W71" s="720"/>
      <c r="X71" s="721"/>
    </row>
    <row r="72" spans="2:31" s="14" customFormat="1" ht="51">
      <c r="B72" s="163"/>
      <c r="C72" s="467" t="s">
        <v>238</v>
      </c>
      <c r="D72" s="432"/>
      <c r="E72" s="440" t="s">
        <v>237</v>
      </c>
      <c r="F72" s="432"/>
      <c r="G72" s="431" t="s">
        <v>630</v>
      </c>
      <c r="H72" s="432"/>
      <c r="I72" s="440" t="s">
        <v>230</v>
      </c>
      <c r="J72" s="432"/>
      <c r="K72" s="431" t="s">
        <v>462</v>
      </c>
      <c r="L72" s="432"/>
      <c r="M72" s="440" t="s">
        <v>569</v>
      </c>
      <c r="N72" s="432"/>
      <c r="O72" s="431" t="s">
        <v>570</v>
      </c>
      <c r="P72" s="432"/>
      <c r="Q72" s="440" t="s">
        <v>629</v>
      </c>
      <c r="R72" s="431" t="s">
        <v>274</v>
      </c>
      <c r="S72" s="440" t="s">
        <v>568</v>
      </c>
      <c r="T72" s="432"/>
      <c r="U72" s="431" t="s">
        <v>567</v>
      </c>
      <c r="V72" s="432"/>
      <c r="W72" s="493" t="s">
        <v>628</v>
      </c>
      <c r="X72" s="469" t="s">
        <v>241</v>
      </c>
      <c r="Y72" s="163"/>
      <c r="AE72" s="163"/>
    </row>
    <row r="73" spans="2:31">
      <c r="C73" s="256" t="str" cm="1">
        <f t="array" aca="1" ref="C73" ca="1">INDIRECT(_xlfn.CONCAT($AC$3,D73))</f>
        <v>Ref 2 product 1</v>
      </c>
      <c r="D73" s="87" t="s">
        <v>391</v>
      </c>
      <c r="E73" s="265" t="str" cm="1">
        <f t="array" aca="1" ref="E73" ca="1">_xlfn.SWITCH(INDIRECT(_xlfn.CONCAT($AC$3,F73)),"-","-",0,"-",INDIRECT(_xlfn.CONCAT($AC$3,F73)))</f>
        <v>-</v>
      </c>
      <c r="F73" s="87" t="s">
        <v>55</v>
      </c>
      <c r="G73" s="265" t="str" cm="1">
        <f t="array" aca="1" ref="G73" ca="1">_xlfn.SWITCH(INDIRECT(_xlfn.CONCAT($AC$2,H73)),"-","-",0,"-",INDIRECT(_xlfn.CONCAT($AC$2,H73)))</f>
        <v>-</v>
      </c>
      <c r="H73" s="87" t="s">
        <v>725</v>
      </c>
      <c r="I73" s="265" t="str" cm="1">
        <f t="array" aca="1" ref="I73" ca="1">_xlfn.SWITCH(INDIRECT(_xlfn.CONCAT($AC$2,J73)),"-","-",0,"-",INDIRECT(_xlfn.CONCAT($AC$2,J73)))</f>
        <v>-</v>
      </c>
      <c r="J73" s="87" t="s">
        <v>801</v>
      </c>
      <c r="K73" s="265" t="str" cm="1">
        <f t="array" aca="1" ref="K73" ca="1">_xlfn.SWITCH(INDIRECT(_xlfn.CONCAT($AC$2,L73)),"-","-",0,"-",INDIRECT(_xlfn.CONCAT($AC$2,L73)))</f>
        <v>-</v>
      </c>
      <c r="L73" s="87" t="s">
        <v>811</v>
      </c>
      <c r="M73" s="935" t="str" cm="1">
        <f t="array" aca="1" ref="M73" ca="1">_xlfn.SWITCH(INDIRECT(_xlfn.CONCAT($AC$3,N73)),"-","-",0,"-",INDIRECT(_xlfn.CONCAT($AC$3,N73)))</f>
        <v>-</v>
      </c>
      <c r="N73" s="473" t="s">
        <v>93</v>
      </c>
      <c r="O73" s="935" t="str" cm="1">
        <f t="array" aca="1" ref="O73" ca="1">_xlfn.SWITCH(INDIRECT(_xlfn.CONCAT($AC$3,P73)),"-","-",0,"-",INDIRECT(_xlfn.CONCAT($AC$3,P73)))</f>
        <v>-</v>
      </c>
      <c r="P73" s="87" t="s">
        <v>402</v>
      </c>
      <c r="Q73" s="900" t="s">
        <v>6</v>
      </c>
      <c r="R73" s="808" t="s">
        <v>6</v>
      </c>
      <c r="S73" s="612" t="str" cm="1">
        <f t="array" aca="1" ref="S73" ca="1">_xlfn.SWITCH(INDIRECT(_xlfn.CONCAT($AC$3,T73)),"-","-",0,"-",INDIRECT(_xlfn.CONCAT($AC$3,T73)))</f>
        <v>-</v>
      </c>
      <c r="T73" s="471" t="s">
        <v>69</v>
      </c>
      <c r="U73" s="612" t="str" cm="1">
        <f t="array" aca="1" ref="U73" ca="1">_xlfn.SWITCH(INDIRECT(_xlfn.CONCAT($AC$3,V73)),"-","-",0,"-",INDIRECT(_xlfn.CONCAT($AC$3,V73)))</f>
        <v>-</v>
      </c>
      <c r="V73" s="471" t="s">
        <v>97</v>
      </c>
      <c r="W73" s="494" t="str">
        <f t="shared" ref="W73:W87" ca="1" si="4">IFERROR(IF(R73="ton CO2eq/MWh",U73*Q73,S73*Q73),"-")</f>
        <v>-</v>
      </c>
      <c r="X73" s="475" t="str">
        <f t="shared" ref="X73:X82" ca="1" si="5">HYPERLINK(_xlfn.CONCAT("#'",$AB$1,"'!",A128),A128)</f>
        <v>$A$128</v>
      </c>
      <c r="Z73" s="70"/>
    </row>
    <row r="74" spans="2:31">
      <c r="C74" s="258" t="str" cm="1">
        <f t="array" aca="1" ref="C74" ca="1">INDIRECT(_xlfn.CONCAT($AC$3,D74))</f>
        <v>Ref 2 product 2</v>
      </c>
      <c r="D74" s="4" t="s">
        <v>392</v>
      </c>
      <c r="E74" s="266" t="str" cm="1">
        <f t="array" aca="1" ref="E74" ca="1">_xlfn.SWITCH(INDIRECT(_xlfn.CONCAT($AC$3,F74)),"-","-",0,"-",INDIRECT(_xlfn.CONCAT($AC$3,F74)))</f>
        <v>-</v>
      </c>
      <c r="F74" s="4" t="s">
        <v>56</v>
      </c>
      <c r="G74" s="729" t="str" cm="1">
        <f t="array" aca="1" ref="G74" ca="1">_xlfn.SWITCH(INDIRECT(_xlfn.CONCAT($AC$2,H74)),"-","-",0,"-",INDIRECT(_xlfn.CONCAT($AC$2,H74)))</f>
        <v>-</v>
      </c>
      <c r="H74" s="4" t="s">
        <v>726</v>
      </c>
      <c r="I74" s="730" t="str" cm="1">
        <f t="array" aca="1" ref="I74" ca="1">_xlfn.SWITCH(INDIRECT(_xlfn.CONCAT($AC$2,J74)),"-","-",0,"-",INDIRECT(_xlfn.CONCAT($AC$2,J74)))</f>
        <v>-</v>
      </c>
      <c r="J74" s="4" t="s">
        <v>802</v>
      </c>
      <c r="K74" s="729" t="str" cm="1">
        <f t="array" aca="1" ref="K74" ca="1">_xlfn.SWITCH(INDIRECT(_xlfn.CONCAT($AC$2,L74)),"-","-",0,"-",INDIRECT(_xlfn.CONCAT($AC$2,L74)))</f>
        <v>-</v>
      </c>
      <c r="L74" s="4" t="s">
        <v>812</v>
      </c>
      <c r="M74" s="730" t="str" cm="1">
        <f t="array" aca="1" ref="M74" ca="1">_xlfn.SWITCH(INDIRECT(_xlfn.CONCAT($AC$3,N74)),"-","-",0,"-",INDIRECT(_xlfn.CONCAT($AC$3,N74)))</f>
        <v>-</v>
      </c>
      <c r="N74" s="4" t="s">
        <v>94</v>
      </c>
      <c r="O74" s="729" t="str" cm="1">
        <f t="array" aca="1" ref="O74" ca="1">_xlfn.SWITCH(INDIRECT(_xlfn.CONCAT($AC$3,P74)),"-","-",0,"-",INDIRECT(_xlfn.CONCAT($AC$3,P74)))</f>
        <v>-</v>
      </c>
      <c r="P74" s="4" t="s">
        <v>403</v>
      </c>
      <c r="Q74" s="901" t="s">
        <v>6</v>
      </c>
      <c r="R74" s="811" t="s">
        <v>6</v>
      </c>
      <c r="S74" s="488" t="str" cm="1">
        <f t="array" aca="1" ref="S74" ca="1">_xlfn.SWITCH(INDIRECT(_xlfn.CONCAT($AC$3,T74)),"-","-",0,"-",INDIRECT(_xlfn.CONCAT($AC$3,T74)))</f>
        <v>-</v>
      </c>
      <c r="T74" s="476" t="s">
        <v>70</v>
      </c>
      <c r="U74" s="939" t="str" cm="1">
        <f t="array" aca="1" ref="U74" ca="1">_xlfn.SWITCH(INDIRECT(_xlfn.CONCAT($AC$3,V74)),"-","-",0,"-",INDIRECT(_xlfn.CONCAT($AC$3,V74)))</f>
        <v>-</v>
      </c>
      <c r="V74" s="476" t="s">
        <v>98</v>
      </c>
      <c r="W74" s="495" t="str">
        <f t="shared" ca="1" si="4"/>
        <v>-</v>
      </c>
      <c r="X74" s="479" t="str">
        <f t="shared" ca="1" si="5"/>
        <v>$A$129</v>
      </c>
      <c r="Z74" s="70"/>
    </row>
    <row r="75" spans="2:31">
      <c r="C75" s="258" t="str" cm="1">
        <f t="array" aca="1" ref="C75" ca="1">INDIRECT(_xlfn.CONCAT($AC$3,D75))</f>
        <v>Ref 2 product 3</v>
      </c>
      <c r="D75" s="4" t="s">
        <v>393</v>
      </c>
      <c r="E75" s="266" t="str" cm="1">
        <f t="array" aca="1" ref="E75" ca="1">_xlfn.SWITCH(INDIRECT(_xlfn.CONCAT($AC$3,F75)),"-","-",0,"-",INDIRECT(_xlfn.CONCAT($AC$3,F75)))</f>
        <v>-</v>
      </c>
      <c r="F75" s="4" t="s">
        <v>57</v>
      </c>
      <c r="G75" s="729" t="str" cm="1">
        <f t="array" aca="1" ref="G75" ca="1">_xlfn.SWITCH(INDIRECT(_xlfn.CONCAT($AC$2,H75)),"-","-",0,"-",INDIRECT(_xlfn.CONCAT($AC$2,H75)))</f>
        <v>-</v>
      </c>
      <c r="H75" s="4" t="s">
        <v>727</v>
      </c>
      <c r="I75" s="730" t="str" cm="1">
        <f t="array" aca="1" ref="I75" ca="1">_xlfn.SWITCH(INDIRECT(_xlfn.CONCAT($AC$2,J75)),"-","-",0,"-",INDIRECT(_xlfn.CONCAT($AC$2,J75)))</f>
        <v>-</v>
      </c>
      <c r="J75" s="4" t="s">
        <v>803</v>
      </c>
      <c r="K75" s="729" t="str" cm="1">
        <f t="array" aca="1" ref="K75" ca="1">_xlfn.SWITCH(INDIRECT(_xlfn.CONCAT($AC$2,L75)),"-","-",0,"-",INDIRECT(_xlfn.CONCAT($AC$2,L75)))</f>
        <v>-</v>
      </c>
      <c r="L75" s="4" t="s">
        <v>813</v>
      </c>
      <c r="M75" s="730" t="str" cm="1">
        <f t="array" aca="1" ref="M75" ca="1">_xlfn.SWITCH(INDIRECT(_xlfn.CONCAT($AC$3,N75)),"-","-",0,"-",INDIRECT(_xlfn.CONCAT($AC$3,N75)))</f>
        <v>-</v>
      </c>
      <c r="N75" s="4" t="s">
        <v>95</v>
      </c>
      <c r="O75" s="729" t="str" cm="1">
        <f t="array" aca="1" ref="O75" ca="1">_xlfn.SWITCH(INDIRECT(_xlfn.CONCAT($AC$3,P75)),"-","-",0,"-",INDIRECT(_xlfn.CONCAT($AC$3,P75)))</f>
        <v>-</v>
      </c>
      <c r="P75" s="4" t="s">
        <v>404</v>
      </c>
      <c r="Q75" s="901" t="s">
        <v>6</v>
      </c>
      <c r="R75" s="811" t="s">
        <v>6</v>
      </c>
      <c r="S75" s="488" t="str" cm="1">
        <f t="array" aca="1" ref="S75" ca="1">_xlfn.SWITCH(INDIRECT(_xlfn.CONCAT($AC$3,T75)),"-","-",0,"-",INDIRECT(_xlfn.CONCAT($AC$3,T75)))</f>
        <v>-</v>
      </c>
      <c r="T75" s="476" t="s">
        <v>71</v>
      </c>
      <c r="U75" s="939" t="str" cm="1">
        <f t="array" aca="1" ref="U75" ca="1">_xlfn.SWITCH(INDIRECT(_xlfn.CONCAT($AC$3,V75)),"-","-",0,"-",INDIRECT(_xlfn.CONCAT($AC$3,V75)))</f>
        <v>-</v>
      </c>
      <c r="V75" s="476" t="s">
        <v>99</v>
      </c>
      <c r="W75" s="495" t="str">
        <f t="shared" ca="1" si="4"/>
        <v>-</v>
      </c>
      <c r="X75" s="479" t="str">
        <f t="shared" ca="1" si="5"/>
        <v>$A$130</v>
      </c>
      <c r="Z75" s="70"/>
    </row>
    <row r="76" spans="2:31">
      <c r="C76" s="258" t="str" cm="1">
        <f t="array" aca="1" ref="C76" ca="1">INDIRECT(_xlfn.CONCAT($AC$3,D76))</f>
        <v>Ref 2 product 4</v>
      </c>
      <c r="D76" s="4" t="s">
        <v>394</v>
      </c>
      <c r="E76" s="266" t="str" cm="1">
        <f t="array" aca="1" ref="E76" ca="1">_xlfn.SWITCH(INDIRECT(_xlfn.CONCAT($AC$3,F76)),"-","-",0,"-",INDIRECT(_xlfn.CONCAT($AC$3,F76)))</f>
        <v>-</v>
      </c>
      <c r="F76" s="4" t="s">
        <v>58</v>
      </c>
      <c r="G76" s="729" t="str" cm="1">
        <f t="array" aca="1" ref="G76" ca="1">_xlfn.SWITCH(INDIRECT(_xlfn.CONCAT($AC$2,H76)),"-","-",0,"-",INDIRECT(_xlfn.CONCAT($AC$2,H76)))</f>
        <v>-</v>
      </c>
      <c r="H76" s="4" t="s">
        <v>728</v>
      </c>
      <c r="I76" s="730" t="str" cm="1">
        <f t="array" aca="1" ref="I76" ca="1">_xlfn.SWITCH(INDIRECT(_xlfn.CONCAT($AC$2,J76)),"-","-",0,"-",INDIRECT(_xlfn.CONCAT($AC$2,J76)))</f>
        <v>-</v>
      </c>
      <c r="J76" s="4" t="s">
        <v>804</v>
      </c>
      <c r="K76" s="729" t="str" cm="1">
        <f t="array" aca="1" ref="K76" ca="1">_xlfn.SWITCH(INDIRECT(_xlfn.CONCAT($AC$2,L76)),"-","-",0,"-",INDIRECT(_xlfn.CONCAT($AC$2,L76)))</f>
        <v>-</v>
      </c>
      <c r="L76" s="4" t="s">
        <v>814</v>
      </c>
      <c r="M76" s="730" t="str" cm="1">
        <f t="array" aca="1" ref="M76" ca="1">_xlfn.SWITCH(INDIRECT(_xlfn.CONCAT($AC$3,N76)),"-","-",0,"-",INDIRECT(_xlfn.CONCAT($AC$3,N76)))</f>
        <v>-</v>
      </c>
      <c r="N76" s="4" t="s">
        <v>96</v>
      </c>
      <c r="O76" s="729" t="str" cm="1">
        <f t="array" aca="1" ref="O76" ca="1">_xlfn.SWITCH(INDIRECT(_xlfn.CONCAT($AC$3,P76)),"-","-",0,"-",INDIRECT(_xlfn.CONCAT($AC$3,P76)))</f>
        <v>-</v>
      </c>
      <c r="P76" s="4" t="s">
        <v>405</v>
      </c>
      <c r="Q76" s="901" t="s">
        <v>6</v>
      </c>
      <c r="R76" s="811" t="s">
        <v>6</v>
      </c>
      <c r="S76" s="488" t="str" cm="1">
        <f t="array" aca="1" ref="S76" ca="1">_xlfn.SWITCH(INDIRECT(_xlfn.CONCAT($AC$3,T76)),"-","-",0,"-",INDIRECT(_xlfn.CONCAT($AC$3,T76)))</f>
        <v>-</v>
      </c>
      <c r="T76" s="476" t="s">
        <v>72</v>
      </c>
      <c r="U76" s="939" t="str" cm="1">
        <f t="array" aca="1" ref="U76" ca="1">_xlfn.SWITCH(INDIRECT(_xlfn.CONCAT($AC$3,V76)),"-","-",0,"-",INDIRECT(_xlfn.CONCAT($AC$3,V76)))</f>
        <v>-</v>
      </c>
      <c r="V76" s="476" t="s">
        <v>100</v>
      </c>
      <c r="W76" s="495" t="str">
        <f t="shared" ca="1" si="4"/>
        <v>-</v>
      </c>
      <c r="X76" s="479" t="str">
        <f t="shared" ca="1" si="5"/>
        <v>$A$131</v>
      </c>
      <c r="Z76" s="70"/>
    </row>
    <row r="77" spans="2:31">
      <c r="C77" s="258" t="str" cm="1">
        <f t="array" aca="1" ref="C77" ca="1">INDIRECT(_xlfn.CONCAT($AC$3,D77))</f>
        <v>Ref 2 product 5</v>
      </c>
      <c r="D77" s="4" t="s">
        <v>395</v>
      </c>
      <c r="E77" s="266" t="str" cm="1">
        <f t="array" aca="1" ref="E77" ca="1">_xlfn.SWITCH(INDIRECT(_xlfn.CONCAT($AC$3,F77)),"-","-",0,"-",INDIRECT(_xlfn.CONCAT($AC$3,F77)))</f>
        <v>-</v>
      </c>
      <c r="F77" s="4" t="s">
        <v>103</v>
      </c>
      <c r="G77" s="729" t="str" cm="1">
        <f t="array" aca="1" ref="G77" ca="1">_xlfn.SWITCH(INDIRECT(_xlfn.CONCAT($AC$2,H77)),"-","-",0,"-",INDIRECT(_xlfn.CONCAT($AC$2,H77)))</f>
        <v>-</v>
      </c>
      <c r="H77" s="4" t="s">
        <v>729</v>
      </c>
      <c r="I77" s="730" t="str" cm="1">
        <f t="array" aca="1" ref="I77" ca="1">_xlfn.SWITCH(INDIRECT(_xlfn.CONCAT($AC$2,J77)),"-","-",0,"-",INDIRECT(_xlfn.CONCAT($AC$2,J77)))</f>
        <v>-</v>
      </c>
      <c r="J77" s="4" t="s">
        <v>805</v>
      </c>
      <c r="K77" s="729" t="str" cm="1">
        <f t="array" aca="1" ref="K77" ca="1">_xlfn.SWITCH(INDIRECT(_xlfn.CONCAT($AC$2,L77)),"-","-",0,"-",INDIRECT(_xlfn.CONCAT($AC$2,L77)))</f>
        <v>-</v>
      </c>
      <c r="L77" s="4" t="s">
        <v>815</v>
      </c>
      <c r="M77" s="730" t="str" cm="1">
        <f t="array" aca="1" ref="M77" ca="1">_xlfn.SWITCH(INDIRECT(_xlfn.CONCAT($AC$3,N77)),"-","-",0,"-",INDIRECT(_xlfn.CONCAT($AC$3,N77)))</f>
        <v>-</v>
      </c>
      <c r="N77" s="4" t="s">
        <v>105</v>
      </c>
      <c r="O77" s="729" t="str" cm="1">
        <f t="array" aca="1" ref="O77" ca="1">_xlfn.SWITCH(INDIRECT(_xlfn.CONCAT($AC$3,P77)),"-","-",0,"-",INDIRECT(_xlfn.CONCAT($AC$3,P77)))</f>
        <v>-</v>
      </c>
      <c r="P77" s="4" t="s">
        <v>406</v>
      </c>
      <c r="Q77" s="901" t="s">
        <v>6</v>
      </c>
      <c r="R77" s="811" t="s">
        <v>6</v>
      </c>
      <c r="S77" s="488" t="str" cm="1">
        <f t="array" aca="1" ref="S77" ca="1">_xlfn.SWITCH(INDIRECT(_xlfn.CONCAT($AC$3,T77)),"-","-",0,"-",INDIRECT(_xlfn.CONCAT($AC$3,T77)))</f>
        <v>-</v>
      </c>
      <c r="T77" s="476" t="s">
        <v>108</v>
      </c>
      <c r="U77" s="939" t="str" cm="1">
        <f t="array" aca="1" ref="U77" ca="1">_xlfn.SWITCH(INDIRECT(_xlfn.CONCAT($AC$3,V77)),"-","-",0,"-",INDIRECT(_xlfn.CONCAT($AC$3,V77)))</f>
        <v>-</v>
      </c>
      <c r="V77" s="476" t="s">
        <v>106</v>
      </c>
      <c r="W77" s="495" t="str">
        <f t="shared" ca="1" si="4"/>
        <v>-</v>
      </c>
      <c r="X77" s="479" t="str">
        <f t="shared" ca="1" si="5"/>
        <v>$A$132</v>
      </c>
      <c r="Z77" s="70"/>
    </row>
    <row r="78" spans="2:31">
      <c r="C78" s="258" t="str" cm="1">
        <f t="array" aca="1" ref="C78" ca="1">INDIRECT(_xlfn.CONCAT($AC$3,D78))</f>
        <v>Ref 2 product 6</v>
      </c>
      <c r="D78" s="4" t="s">
        <v>396</v>
      </c>
      <c r="E78" s="266" t="str" cm="1">
        <f t="array" aca="1" ref="E78" ca="1">_xlfn.SWITCH(INDIRECT(_xlfn.CONCAT($AC$3,F78)),"-","-",0,"-",INDIRECT(_xlfn.CONCAT($AC$3,F78)))</f>
        <v>-</v>
      </c>
      <c r="F78" s="4" t="s">
        <v>118</v>
      </c>
      <c r="G78" s="729" t="str" cm="1">
        <f t="array" aca="1" ref="G78" ca="1">_xlfn.SWITCH(INDIRECT(_xlfn.CONCAT($AC$2,H78)),"-","-",0,"-",INDIRECT(_xlfn.CONCAT($AC$2,H78)))</f>
        <v>-</v>
      </c>
      <c r="H78" s="4" t="s">
        <v>730</v>
      </c>
      <c r="I78" s="730" t="str" cm="1">
        <f t="array" aca="1" ref="I78" ca="1">_xlfn.SWITCH(INDIRECT(_xlfn.CONCAT($AC$2,J78)),"-","-",0,"-",INDIRECT(_xlfn.CONCAT($AC$2,J78)))</f>
        <v>-</v>
      </c>
      <c r="J78" s="4" t="s">
        <v>806</v>
      </c>
      <c r="K78" s="729" t="str" cm="1">
        <f t="array" aca="1" ref="K78" ca="1">_xlfn.SWITCH(INDIRECT(_xlfn.CONCAT($AC$2,L78)),"-","-",0,"-",INDIRECT(_xlfn.CONCAT($AC$2,L78)))</f>
        <v>-</v>
      </c>
      <c r="L78" s="4" t="s">
        <v>816</v>
      </c>
      <c r="M78" s="730" t="str" cm="1">
        <f t="array" aca="1" ref="M78" ca="1">_xlfn.SWITCH(INDIRECT(_xlfn.CONCAT($AC$3,N78)),"-","-",0,"-",INDIRECT(_xlfn.CONCAT($AC$3,N78)))</f>
        <v>-</v>
      </c>
      <c r="N78" s="4" t="s">
        <v>166</v>
      </c>
      <c r="O78" s="729" t="str" cm="1">
        <f t="array" aca="1" ref="O78" ca="1">_xlfn.SWITCH(INDIRECT(_xlfn.CONCAT($AC$3,P78)),"-","-",0,"-",INDIRECT(_xlfn.CONCAT($AC$3,P78)))</f>
        <v>-</v>
      </c>
      <c r="P78" s="4" t="s">
        <v>407</v>
      </c>
      <c r="Q78" s="901" t="s">
        <v>6</v>
      </c>
      <c r="R78" s="811" t="s">
        <v>6</v>
      </c>
      <c r="S78" s="488" t="str" cm="1">
        <f t="array" aca="1" ref="S78" ca="1">_xlfn.SWITCH(INDIRECT(_xlfn.CONCAT($AC$3,T78)),"-","-",0,"-",INDIRECT(_xlfn.CONCAT($AC$3,T78)))</f>
        <v>-</v>
      </c>
      <c r="T78" s="476" t="s">
        <v>174</v>
      </c>
      <c r="U78" s="939" t="str" cm="1">
        <f t="array" aca="1" ref="U78" ca="1">_xlfn.SWITCH(INDIRECT(_xlfn.CONCAT($AC$3,V78)),"-","-",0,"-",INDIRECT(_xlfn.CONCAT($AC$3,V78)))</f>
        <v>-</v>
      </c>
      <c r="V78" s="476" t="s">
        <v>170</v>
      </c>
      <c r="W78" s="495" t="str">
        <f t="shared" ca="1" si="4"/>
        <v>-</v>
      </c>
      <c r="X78" s="479" t="str">
        <f t="shared" ca="1" si="5"/>
        <v>$A$133</v>
      </c>
      <c r="Z78" s="70"/>
    </row>
    <row r="79" spans="2:31">
      <c r="C79" s="258" t="str" cm="1">
        <f t="array" aca="1" ref="C79" ca="1">INDIRECT(_xlfn.CONCAT($AC$3,D79))</f>
        <v>Ref 2 product 7</v>
      </c>
      <c r="D79" s="4" t="s">
        <v>397</v>
      </c>
      <c r="E79" s="266" t="str" cm="1">
        <f t="array" aca="1" ref="E79" ca="1">_xlfn.SWITCH(INDIRECT(_xlfn.CONCAT($AC$3,F79)),"-","-",0,"-",INDIRECT(_xlfn.CONCAT($AC$3,F79)))</f>
        <v>-</v>
      </c>
      <c r="F79" s="4" t="s">
        <v>119</v>
      </c>
      <c r="G79" s="729" t="str" cm="1">
        <f t="array" aca="1" ref="G79" ca="1">_xlfn.SWITCH(INDIRECT(_xlfn.CONCAT($AC$2,H79)),"-","-",0,"-",INDIRECT(_xlfn.CONCAT($AC$2,H79)))</f>
        <v>-</v>
      </c>
      <c r="H79" s="4" t="s">
        <v>731</v>
      </c>
      <c r="I79" s="730" t="str" cm="1">
        <f t="array" aca="1" ref="I79" ca="1">_xlfn.SWITCH(INDIRECT(_xlfn.CONCAT($AC$2,J79)),"-","-",0,"-",INDIRECT(_xlfn.CONCAT($AC$2,J79)))</f>
        <v>-</v>
      </c>
      <c r="J79" s="4" t="s">
        <v>807</v>
      </c>
      <c r="K79" s="729" t="str" cm="1">
        <f t="array" aca="1" ref="K79" ca="1">_xlfn.SWITCH(INDIRECT(_xlfn.CONCAT($AC$2,L79)),"-","-",0,"-",INDIRECT(_xlfn.CONCAT($AC$2,L79)))</f>
        <v>-</v>
      </c>
      <c r="L79" s="4" t="s">
        <v>817</v>
      </c>
      <c r="M79" s="730" t="str" cm="1">
        <f t="array" aca="1" ref="M79" ca="1">_xlfn.SWITCH(INDIRECT(_xlfn.CONCAT($AC$3,N79)),"-","-",0,"-",INDIRECT(_xlfn.CONCAT($AC$3,N79)))</f>
        <v>-</v>
      </c>
      <c r="N79" s="4" t="s">
        <v>167</v>
      </c>
      <c r="O79" s="729" t="str" cm="1">
        <f t="array" aca="1" ref="O79" ca="1">_xlfn.SWITCH(INDIRECT(_xlfn.CONCAT($AC$3,P79)),"-","-",0,"-",INDIRECT(_xlfn.CONCAT($AC$3,P79)))</f>
        <v>-</v>
      </c>
      <c r="P79" s="4" t="s">
        <v>408</v>
      </c>
      <c r="Q79" s="901" t="s">
        <v>6</v>
      </c>
      <c r="R79" s="811" t="s">
        <v>6</v>
      </c>
      <c r="S79" s="488" t="str" cm="1">
        <f t="array" aca="1" ref="S79" ca="1">_xlfn.SWITCH(INDIRECT(_xlfn.CONCAT($AC$3,T79)),"-","-",0,"-",INDIRECT(_xlfn.CONCAT($AC$3,T79)))</f>
        <v>-</v>
      </c>
      <c r="T79" s="476" t="s">
        <v>175</v>
      </c>
      <c r="U79" s="939" t="str" cm="1">
        <f t="array" aca="1" ref="U79" ca="1">_xlfn.SWITCH(INDIRECT(_xlfn.CONCAT($AC$3,V79)),"-","-",0,"-",INDIRECT(_xlfn.CONCAT($AC$3,V79)))</f>
        <v>-</v>
      </c>
      <c r="V79" s="476" t="s">
        <v>171</v>
      </c>
      <c r="W79" s="495" t="str">
        <f t="shared" ca="1" si="4"/>
        <v>-</v>
      </c>
      <c r="X79" s="479" t="str">
        <f t="shared" ca="1" si="5"/>
        <v>$A$134</v>
      </c>
      <c r="Z79" s="70"/>
    </row>
    <row r="80" spans="2:31">
      <c r="C80" s="258" t="str" cm="1">
        <f t="array" aca="1" ref="C80" ca="1">INDIRECT(_xlfn.CONCAT($AC$3,D80))</f>
        <v>Ref 2 product 8</v>
      </c>
      <c r="D80" s="4" t="s">
        <v>398</v>
      </c>
      <c r="E80" s="266" t="str" cm="1">
        <f t="array" aca="1" ref="E80" ca="1">_xlfn.SWITCH(INDIRECT(_xlfn.CONCAT($AC$3,F80)),"-","-",0,"-",INDIRECT(_xlfn.CONCAT($AC$3,F80)))</f>
        <v>-</v>
      </c>
      <c r="F80" s="4" t="s">
        <v>120</v>
      </c>
      <c r="G80" s="729" t="str" cm="1">
        <f t="array" aca="1" ref="G80" ca="1">_xlfn.SWITCH(INDIRECT(_xlfn.CONCAT($AC$2,H80)),"-","-",0,"-",INDIRECT(_xlfn.CONCAT($AC$2,H80)))</f>
        <v>-</v>
      </c>
      <c r="H80" s="4" t="s">
        <v>732</v>
      </c>
      <c r="I80" s="730" t="str" cm="1">
        <f t="array" aca="1" ref="I80" ca="1">_xlfn.SWITCH(INDIRECT(_xlfn.CONCAT($AC$2,J80)),"-","-",0,"-",INDIRECT(_xlfn.CONCAT($AC$2,J80)))</f>
        <v>-</v>
      </c>
      <c r="J80" s="4" t="s">
        <v>808</v>
      </c>
      <c r="K80" s="729" t="str" cm="1">
        <f t="array" aca="1" ref="K80" ca="1">_xlfn.SWITCH(INDIRECT(_xlfn.CONCAT($AC$2,L80)),"-","-",0,"-",INDIRECT(_xlfn.CONCAT($AC$2,L80)))</f>
        <v>-</v>
      </c>
      <c r="L80" s="4" t="s">
        <v>818</v>
      </c>
      <c r="M80" s="730" t="str" cm="1">
        <f t="array" aca="1" ref="M80" ca="1">_xlfn.SWITCH(INDIRECT(_xlfn.CONCAT($AC$3,N80)),"-","-",0,"-",INDIRECT(_xlfn.CONCAT($AC$3,N80)))</f>
        <v>-</v>
      </c>
      <c r="N80" s="4" t="s">
        <v>168</v>
      </c>
      <c r="O80" s="729" t="str" cm="1">
        <f t="array" aca="1" ref="O80" ca="1">_xlfn.SWITCH(INDIRECT(_xlfn.CONCAT($AC$3,P80)),"-","-",0,"-",INDIRECT(_xlfn.CONCAT($AC$3,P80)))</f>
        <v>-</v>
      </c>
      <c r="P80" s="4" t="s">
        <v>409</v>
      </c>
      <c r="Q80" s="901" t="s">
        <v>6</v>
      </c>
      <c r="R80" s="811" t="s">
        <v>6</v>
      </c>
      <c r="S80" s="488" t="str" cm="1">
        <f t="array" aca="1" ref="S80" ca="1">_xlfn.SWITCH(INDIRECT(_xlfn.CONCAT($AC$3,T80)),"-","-",0,"-",INDIRECT(_xlfn.CONCAT($AC$3,T80)))</f>
        <v>-</v>
      </c>
      <c r="T80" s="476" t="s">
        <v>176</v>
      </c>
      <c r="U80" s="939" t="str" cm="1">
        <f t="array" aca="1" ref="U80" ca="1">_xlfn.SWITCH(INDIRECT(_xlfn.CONCAT($AC$3,V80)),"-","-",0,"-",INDIRECT(_xlfn.CONCAT($AC$3,V80)))</f>
        <v>-</v>
      </c>
      <c r="V80" s="476" t="s">
        <v>172</v>
      </c>
      <c r="W80" s="495" t="str">
        <f t="shared" ca="1" si="4"/>
        <v>-</v>
      </c>
      <c r="X80" s="479" t="str">
        <f t="shared" ca="1" si="5"/>
        <v>$A$135</v>
      </c>
      <c r="Z80" s="70"/>
    </row>
    <row r="81" spans="1:31">
      <c r="C81" s="258" t="str" cm="1">
        <f t="array" aca="1" ref="C81" ca="1">INDIRECT(_xlfn.CONCAT($AC$3,D81))</f>
        <v>Ref 2 product 9</v>
      </c>
      <c r="D81" s="4" t="s">
        <v>399</v>
      </c>
      <c r="E81" s="266" t="str" cm="1">
        <f t="array" aca="1" ref="E81" ca="1">_xlfn.SWITCH(INDIRECT(_xlfn.CONCAT($AC$3,F81)),"-","-",0,"-",INDIRECT(_xlfn.CONCAT($AC$3,F81)))</f>
        <v>-</v>
      </c>
      <c r="F81" s="4" t="s">
        <v>121</v>
      </c>
      <c r="G81" s="729" t="str" cm="1">
        <f t="array" aca="1" ref="G81" ca="1">_xlfn.SWITCH(INDIRECT(_xlfn.CONCAT($AC$2,H81)),"-","-",0,"-",INDIRECT(_xlfn.CONCAT($AC$2,H81)))</f>
        <v>-</v>
      </c>
      <c r="H81" s="4" t="s">
        <v>733</v>
      </c>
      <c r="I81" s="730" t="str" cm="1">
        <f t="array" aca="1" ref="I81" ca="1">_xlfn.SWITCH(INDIRECT(_xlfn.CONCAT($AC$2,J81)),"-","-",0,"-",INDIRECT(_xlfn.CONCAT($AC$2,J81)))</f>
        <v>-</v>
      </c>
      <c r="J81" s="4" t="s">
        <v>809</v>
      </c>
      <c r="K81" s="729" t="str" cm="1">
        <f t="array" aca="1" ref="K81" ca="1">_xlfn.SWITCH(INDIRECT(_xlfn.CONCAT($AC$2,L81)),"-","-",0,"-",INDIRECT(_xlfn.CONCAT($AC$2,L81)))</f>
        <v>-</v>
      </c>
      <c r="L81" s="4" t="s">
        <v>819</v>
      </c>
      <c r="M81" s="730" t="str" cm="1">
        <f t="array" aca="1" ref="M81" ca="1">_xlfn.SWITCH(INDIRECT(_xlfn.CONCAT($AC$3,N81)),"-","-",0,"-",INDIRECT(_xlfn.CONCAT($AC$3,N81)))</f>
        <v>-</v>
      </c>
      <c r="N81" s="4" t="s">
        <v>169</v>
      </c>
      <c r="O81" s="729" t="str" cm="1">
        <f t="array" aca="1" ref="O81" ca="1">_xlfn.SWITCH(INDIRECT(_xlfn.CONCAT($AC$3,P81)),"-","-",0,"-",INDIRECT(_xlfn.CONCAT($AC$3,P81)))</f>
        <v>-</v>
      </c>
      <c r="P81" s="4" t="s">
        <v>410</v>
      </c>
      <c r="Q81" s="901" t="s">
        <v>6</v>
      </c>
      <c r="R81" s="811" t="s">
        <v>6</v>
      </c>
      <c r="S81" s="488" t="str" cm="1">
        <f t="array" aca="1" ref="S81" ca="1">_xlfn.SWITCH(INDIRECT(_xlfn.CONCAT($AC$3,T81)),"-","-",0,"-",INDIRECT(_xlfn.CONCAT($AC$3,T81)))</f>
        <v>-</v>
      </c>
      <c r="T81" s="476" t="s">
        <v>177</v>
      </c>
      <c r="U81" s="939" t="str" cm="1">
        <f t="array" aca="1" ref="U81" ca="1">_xlfn.SWITCH(INDIRECT(_xlfn.CONCAT($AC$3,V81)),"-","-",0,"-",INDIRECT(_xlfn.CONCAT($AC$3,V81)))</f>
        <v>-</v>
      </c>
      <c r="V81" s="476" t="s">
        <v>173</v>
      </c>
      <c r="W81" s="495" t="str">
        <f t="shared" ca="1" si="4"/>
        <v>-</v>
      </c>
      <c r="X81" s="479" t="str">
        <f t="shared" ca="1" si="5"/>
        <v>$A$136</v>
      </c>
      <c r="Z81" s="70"/>
    </row>
    <row r="82" spans="1:31">
      <c r="C82" s="259" t="str" cm="1">
        <f t="array" aca="1" ref="C82" ca="1">INDIRECT(_xlfn.CONCAT($AC$3,D82))</f>
        <v>Ref 2 product 10</v>
      </c>
      <c r="D82" s="66" t="s">
        <v>400</v>
      </c>
      <c r="E82" s="47" t="str" cm="1">
        <f t="array" aca="1" ref="E82" ca="1">_xlfn.SWITCH(INDIRECT(_xlfn.CONCAT($AC$3,F82)),"-","-",0,"-",INDIRECT(_xlfn.CONCAT($AC$3,F82)))</f>
        <v>-</v>
      </c>
      <c r="F82" s="66" t="s">
        <v>122</v>
      </c>
      <c r="G82" s="731" t="str" cm="1">
        <f t="array" aca="1" ref="G82" ca="1">_xlfn.SWITCH(INDIRECT(_xlfn.CONCAT($AC$2,H82)),"-","-",0,"-",INDIRECT(_xlfn.CONCAT($AC$2,H82)))</f>
        <v>-</v>
      </c>
      <c r="H82" s="66" t="s">
        <v>734</v>
      </c>
      <c r="I82" s="733" t="str" cm="1">
        <f t="array" aca="1" ref="I82" ca="1">_xlfn.SWITCH(INDIRECT(_xlfn.CONCAT($AC$2,J82)),"-","-",0,"-",INDIRECT(_xlfn.CONCAT($AC$2,J82)))</f>
        <v>-</v>
      </c>
      <c r="J82" s="66" t="s">
        <v>810</v>
      </c>
      <c r="K82" s="731" t="str" cm="1">
        <f t="array" aca="1" ref="K82" ca="1">_xlfn.SWITCH(INDIRECT(_xlfn.CONCAT($AC$2,L82)),"-","-",0,"-",INDIRECT(_xlfn.CONCAT($AC$2,L82)))</f>
        <v>-</v>
      </c>
      <c r="L82" s="66" t="s">
        <v>820</v>
      </c>
      <c r="M82" s="733" t="str" cm="1">
        <f t="array" aca="1" ref="M82" ca="1">_xlfn.SWITCH(INDIRECT(_xlfn.CONCAT($AC$3,N82)),"-","-",0,"-",INDIRECT(_xlfn.CONCAT($AC$3,N82)))</f>
        <v>-</v>
      </c>
      <c r="N82" s="66" t="s">
        <v>401</v>
      </c>
      <c r="O82" s="731" t="str" cm="1">
        <f t="array" aca="1" ref="O82" ca="1">_xlfn.SWITCH(INDIRECT(_xlfn.CONCAT($AC$3,P82)),"-","-",0,"-",INDIRECT(_xlfn.CONCAT($AC$3,P82)))</f>
        <v>-</v>
      </c>
      <c r="P82" s="66" t="s">
        <v>411</v>
      </c>
      <c r="Q82" s="902" t="s">
        <v>6</v>
      </c>
      <c r="R82" s="814" t="s">
        <v>6</v>
      </c>
      <c r="S82" s="489" t="str" cm="1">
        <f t="array" aca="1" ref="S82" ca="1">_xlfn.SWITCH(INDIRECT(_xlfn.CONCAT($AC$3,T82)),"-","-",0,"-",INDIRECT(_xlfn.CONCAT($AC$3,T82)))</f>
        <v>-</v>
      </c>
      <c r="T82" s="481" t="s">
        <v>412</v>
      </c>
      <c r="U82" s="942" t="str" cm="1">
        <f t="array" aca="1" ref="U82" ca="1">_xlfn.SWITCH(INDIRECT(_xlfn.CONCAT($AC$3,V82)),"-","-",0,"-",INDIRECT(_xlfn.CONCAT($AC$3,V82)))</f>
        <v>-</v>
      </c>
      <c r="V82" s="481" t="s">
        <v>413</v>
      </c>
      <c r="W82" s="496" t="str">
        <f t="shared" ca="1" si="4"/>
        <v>-</v>
      </c>
      <c r="X82" s="485" t="str">
        <f t="shared" ca="1" si="5"/>
        <v>$A$137</v>
      </c>
      <c r="Z82" s="70"/>
    </row>
    <row r="83" spans="1:31">
      <c r="C83" s="256" t="str" cm="1">
        <f t="array" aca="1" ref="C83" ca="1">INDIRECT(_xlfn.CONCAT($AC$3,D83))</f>
        <v>Ref 2 Co-product 1</v>
      </c>
      <c r="D83" s="87" t="s">
        <v>342</v>
      </c>
      <c r="E83" s="265" t="str" cm="1">
        <f t="array" aca="1" ref="E83" ca="1">_xlfn.SWITCH(INDIRECT(_xlfn.CONCAT($AC$3,F83)),"-","-",0,"-",INDIRECT(_xlfn.CONCAT($AC$3,F83)))</f>
        <v>-</v>
      </c>
      <c r="F83" s="87" t="s">
        <v>123</v>
      </c>
      <c r="G83" s="265" t="str" cm="1">
        <f t="array" aca="1" ref="G83" ca="1">_xlfn.SWITCH(INDIRECT(_xlfn.CONCAT($AC$2,H83)),"-","-",0,"-",INDIRECT(_xlfn.CONCAT($AC$2,H83)))</f>
        <v>-</v>
      </c>
      <c r="H83" s="265" t="s">
        <v>781</v>
      </c>
      <c r="I83" s="265" t="str" cm="1">
        <f t="array" aca="1" ref="I83" ca="1">_xlfn.SWITCH(INDIRECT(_xlfn.CONCAT($AC$2,J83)),"-","-",0,"-",INDIRECT(_xlfn.CONCAT($AC$2,J83)))</f>
        <v>Einde levensduur</v>
      </c>
      <c r="J83" s="265" t="s">
        <v>1032</v>
      </c>
      <c r="K83" s="265" t="str" cm="1">
        <f t="array" aca="1" ref="K83" ca="1">_xlfn.SWITCH(INDIRECT(_xlfn.CONCAT($AC$2,L83)),"-","-",0,"-",INDIRECT(_xlfn.CONCAT($AC$2,L83)))</f>
        <v>-</v>
      </c>
      <c r="L83" s="265" t="s">
        <v>791</v>
      </c>
      <c r="M83" s="728" t="str" cm="1">
        <f t="array" aca="1" ref="M83" ca="1">_xlfn.SWITCH(INDIRECT(_xlfn.CONCAT($AC$3,N83)),"-","-",0,"-",INDIRECT(_xlfn.CONCAT($AC$3,N83)))</f>
        <v>-</v>
      </c>
      <c r="N83" s="87" t="s">
        <v>381</v>
      </c>
      <c r="O83" s="727" t="str" cm="1">
        <f t="array" aca="1" ref="O83" ca="1">_xlfn.SWITCH(INDIRECT(_xlfn.CONCAT($AC$3,P83)),"-","-",0,"-",INDIRECT(_xlfn.CONCAT($AC$3,P83)))</f>
        <v>-</v>
      </c>
      <c r="P83" s="87" t="s">
        <v>353</v>
      </c>
      <c r="Q83" s="958" t="s">
        <v>6</v>
      </c>
      <c r="R83" s="265" t="s">
        <v>6</v>
      </c>
      <c r="S83" s="612" t="str" cm="1">
        <f t="array" aca="1" ref="S83" ca="1">_xlfn.SWITCH(INDIRECT(_xlfn.CONCAT($AC$3,T83)),"-","-",0,"-",INDIRECT(_xlfn.CONCAT($AC$3,T83)))</f>
        <v>-</v>
      </c>
      <c r="T83" s="612" t="s">
        <v>290</v>
      </c>
      <c r="U83" s="612" t="str" cm="1">
        <f t="array" aca="1" ref="U83" ca="1">_xlfn.SWITCH(INDIRECT(_xlfn.CONCAT($AC$3,V83)),"-","-",0,"-",INDIRECT(_xlfn.CONCAT($AC$3,V83)))</f>
        <v>-</v>
      </c>
      <c r="V83" s="471" t="s">
        <v>371</v>
      </c>
      <c r="W83" s="474" t="str">
        <f t="shared" ca="1" si="4"/>
        <v>-</v>
      </c>
      <c r="X83" s="494" t="s">
        <v>6</v>
      </c>
      <c r="Z83" s="70"/>
    </row>
    <row r="84" spans="1:31">
      <c r="C84" s="258" t="str" cm="1">
        <f t="array" aca="1" ref="C84" ca="1">INDIRECT(_xlfn.CONCAT($AC$3,D84))</f>
        <v>Ref 2 Co-product 2</v>
      </c>
      <c r="D84" s="4" t="s">
        <v>343</v>
      </c>
      <c r="E84" s="266" t="str" cm="1">
        <f t="array" aca="1" ref="E84" ca="1">_xlfn.SWITCH(INDIRECT(_xlfn.CONCAT($AC$3,F84)),"-","-",0,"-",INDIRECT(_xlfn.CONCAT($AC$3,F84)))</f>
        <v>-</v>
      </c>
      <c r="F84" s="4" t="s">
        <v>124</v>
      </c>
      <c r="G84" s="266" t="str" cm="1">
        <f t="array" aca="1" ref="G84" ca="1">_xlfn.SWITCH(INDIRECT(_xlfn.CONCAT($AC$2,H84)),"-","-",0,"-",INDIRECT(_xlfn.CONCAT($AC$2,H84)))</f>
        <v>-</v>
      </c>
      <c r="H84" s="266" t="s">
        <v>782</v>
      </c>
      <c r="I84" s="266" t="str" cm="1">
        <f t="array" aca="1" ref="I84" ca="1">_xlfn.SWITCH(INDIRECT(_xlfn.CONCAT($AC$2,J84)),"-","-",0,"-",INDIRECT(_xlfn.CONCAT($AC$2,J84)))</f>
        <v>Einde levensduur</v>
      </c>
      <c r="J84" s="266" t="s">
        <v>1033</v>
      </c>
      <c r="K84" s="266" t="str" cm="1">
        <f t="array" aca="1" ref="K84" ca="1">_xlfn.SWITCH(INDIRECT(_xlfn.CONCAT($AC$2,L84)),"-","-",0,"-",INDIRECT(_xlfn.CONCAT($AC$2,L84)))</f>
        <v>-</v>
      </c>
      <c r="L84" s="266" t="s">
        <v>792</v>
      </c>
      <c r="M84" s="729" t="str" cm="1">
        <f t="array" aca="1" ref="M84" ca="1">_xlfn.SWITCH(INDIRECT(_xlfn.CONCAT($AC$3,N84)),"-","-",0,"-",INDIRECT(_xlfn.CONCAT($AC$3,N84)))</f>
        <v>-</v>
      </c>
      <c r="N84" s="4" t="s">
        <v>382</v>
      </c>
      <c r="O84" s="730" t="str" cm="1">
        <f t="array" aca="1" ref="O84" ca="1">_xlfn.SWITCH(INDIRECT(_xlfn.CONCAT($AC$3,P84)),"-","-",0,"-",INDIRECT(_xlfn.CONCAT($AC$3,P84)))</f>
        <v>-</v>
      </c>
      <c r="P84" s="4" t="s">
        <v>354</v>
      </c>
      <c r="Q84" s="959" t="s">
        <v>6</v>
      </c>
      <c r="R84" s="266" t="s">
        <v>6</v>
      </c>
      <c r="S84" s="613" t="str" cm="1">
        <f t="array" aca="1" ref="S84" ca="1">_xlfn.SWITCH(INDIRECT(_xlfn.CONCAT($AC$3,T84)),"-","-",0,"-",INDIRECT(_xlfn.CONCAT($AC$3,T84)))</f>
        <v>-</v>
      </c>
      <c r="T84" s="613" t="s">
        <v>291</v>
      </c>
      <c r="U84" s="613" t="str" cm="1">
        <f t="array" aca="1" ref="U84" ca="1">_xlfn.SWITCH(INDIRECT(_xlfn.CONCAT($AC$3,V84)),"-","-",0,"-",INDIRECT(_xlfn.CONCAT($AC$3,V84)))</f>
        <v>-</v>
      </c>
      <c r="V84" s="476" t="s">
        <v>372</v>
      </c>
      <c r="W84" s="478" t="str">
        <f t="shared" ca="1" si="4"/>
        <v>-</v>
      </c>
      <c r="X84" s="495" t="s">
        <v>6</v>
      </c>
      <c r="Z84" s="70"/>
    </row>
    <row r="85" spans="1:31">
      <c r="C85" s="258" t="str" cm="1">
        <f t="array" aca="1" ref="C85" ca="1">INDIRECT(_xlfn.CONCAT($AC$3,D85))</f>
        <v>Ref 2 Co-product 3</v>
      </c>
      <c r="D85" s="4" t="s">
        <v>344</v>
      </c>
      <c r="E85" s="266" t="str" cm="1">
        <f t="array" aca="1" ref="E85" ca="1">_xlfn.SWITCH(INDIRECT(_xlfn.CONCAT($AC$3,F85)),"-","-",0,"-",INDIRECT(_xlfn.CONCAT($AC$3,F85)))</f>
        <v>-</v>
      </c>
      <c r="F85" s="4" t="s">
        <v>125</v>
      </c>
      <c r="G85" s="266" t="str" cm="1">
        <f t="array" aca="1" ref="G85" ca="1">_xlfn.SWITCH(INDIRECT(_xlfn.CONCAT($AC$2,H85)),"-","-",0,"-",INDIRECT(_xlfn.CONCAT($AC$2,H85)))</f>
        <v>-</v>
      </c>
      <c r="H85" s="266" t="s">
        <v>783</v>
      </c>
      <c r="I85" s="266" t="str" cm="1">
        <f t="array" aca="1" ref="I85" ca="1">_xlfn.SWITCH(INDIRECT(_xlfn.CONCAT($AC$2,J85)),"-","-",0,"-",INDIRECT(_xlfn.CONCAT($AC$2,J85)))</f>
        <v>Einde levensduur</v>
      </c>
      <c r="J85" s="266" t="s">
        <v>1034</v>
      </c>
      <c r="K85" s="266" t="str" cm="1">
        <f t="array" aca="1" ref="K85" ca="1">_xlfn.SWITCH(INDIRECT(_xlfn.CONCAT($AC$2,L85)),"-","-",0,"-",INDIRECT(_xlfn.CONCAT($AC$2,L85)))</f>
        <v>-</v>
      </c>
      <c r="L85" s="266" t="s">
        <v>793</v>
      </c>
      <c r="M85" s="729" t="str" cm="1">
        <f t="array" aca="1" ref="M85" ca="1">_xlfn.SWITCH(INDIRECT(_xlfn.CONCAT($AC$3,N85)),"-","-",0,"-",INDIRECT(_xlfn.CONCAT($AC$3,N85)))</f>
        <v>-</v>
      </c>
      <c r="N85" s="4" t="s">
        <v>383</v>
      </c>
      <c r="O85" s="730" t="str" cm="1">
        <f t="array" aca="1" ref="O85" ca="1">_xlfn.SWITCH(INDIRECT(_xlfn.CONCAT($AC$3,P85)),"-","-",0,"-",INDIRECT(_xlfn.CONCAT($AC$3,P85)))</f>
        <v>-</v>
      </c>
      <c r="P85" s="4" t="s">
        <v>355</v>
      </c>
      <c r="Q85" s="959" t="s">
        <v>6</v>
      </c>
      <c r="R85" s="266" t="s">
        <v>6</v>
      </c>
      <c r="S85" s="613" t="str" cm="1">
        <f t="array" aca="1" ref="S85" ca="1">_xlfn.SWITCH(INDIRECT(_xlfn.CONCAT($AC$3,T85)),"-","-",0,"-",INDIRECT(_xlfn.CONCAT($AC$3,T85)))</f>
        <v>-</v>
      </c>
      <c r="T85" s="613" t="s">
        <v>363</v>
      </c>
      <c r="U85" s="613" t="str" cm="1">
        <f t="array" aca="1" ref="U85" ca="1">_xlfn.SWITCH(INDIRECT(_xlfn.CONCAT($AC$3,V85)),"-","-",0,"-",INDIRECT(_xlfn.CONCAT($AC$3,V85)))</f>
        <v>-</v>
      </c>
      <c r="V85" s="476" t="s">
        <v>373</v>
      </c>
      <c r="W85" s="478" t="str">
        <f t="shared" ca="1" si="4"/>
        <v>-</v>
      </c>
      <c r="X85" s="495" t="s">
        <v>6</v>
      </c>
      <c r="Z85" s="70"/>
    </row>
    <row r="86" spans="1:31">
      <c r="C86" s="258" t="str" cm="1">
        <f t="array" aca="1" ref="C86" ca="1">INDIRECT(_xlfn.CONCAT($AC$3,D86))</f>
        <v>Ref 2 Co-product 4</v>
      </c>
      <c r="D86" s="4" t="s">
        <v>345</v>
      </c>
      <c r="E86" s="266" t="str" cm="1">
        <f t="array" aca="1" ref="E86" ca="1">_xlfn.SWITCH(INDIRECT(_xlfn.CONCAT($AC$3,F86)),"-","-",0,"-",INDIRECT(_xlfn.CONCAT($AC$3,F86)))</f>
        <v>-</v>
      </c>
      <c r="F86" s="4" t="s">
        <v>126</v>
      </c>
      <c r="G86" s="266" t="str" cm="1">
        <f t="array" aca="1" ref="G86" ca="1">_xlfn.SWITCH(INDIRECT(_xlfn.CONCAT($AC$2,H86)),"-","-",0,"-",INDIRECT(_xlfn.CONCAT($AC$2,H86)))</f>
        <v>-</v>
      </c>
      <c r="H86" s="266" t="s">
        <v>784</v>
      </c>
      <c r="I86" s="266" t="str" cm="1">
        <f t="array" aca="1" ref="I86" ca="1">_xlfn.SWITCH(INDIRECT(_xlfn.CONCAT($AC$2,J86)),"-","-",0,"-",INDIRECT(_xlfn.CONCAT($AC$2,J86)))</f>
        <v>Einde levensduur</v>
      </c>
      <c r="J86" s="266" t="s">
        <v>1035</v>
      </c>
      <c r="K86" s="266" t="str" cm="1">
        <f t="array" aca="1" ref="K86" ca="1">_xlfn.SWITCH(INDIRECT(_xlfn.CONCAT($AC$2,L86)),"-","-",0,"-",INDIRECT(_xlfn.CONCAT($AC$2,L86)))</f>
        <v>-</v>
      </c>
      <c r="L86" s="266" t="s">
        <v>794</v>
      </c>
      <c r="M86" s="729" t="str" cm="1">
        <f t="array" aca="1" ref="M86" ca="1">_xlfn.SWITCH(INDIRECT(_xlfn.CONCAT($AC$3,N86)),"-","-",0,"-",INDIRECT(_xlfn.CONCAT($AC$3,N86)))</f>
        <v>-</v>
      </c>
      <c r="N86" s="4" t="s">
        <v>384</v>
      </c>
      <c r="O86" s="730" t="str" cm="1">
        <f t="array" aca="1" ref="O86" ca="1">_xlfn.SWITCH(INDIRECT(_xlfn.CONCAT($AC$3,P86)),"-","-",0,"-",INDIRECT(_xlfn.CONCAT($AC$3,P86)))</f>
        <v>-</v>
      </c>
      <c r="P86" s="4" t="s">
        <v>356</v>
      </c>
      <c r="Q86" s="959" t="s">
        <v>6</v>
      </c>
      <c r="R86" s="266" t="s">
        <v>6</v>
      </c>
      <c r="S86" s="613" t="str" cm="1">
        <f t="array" aca="1" ref="S86" ca="1">_xlfn.SWITCH(INDIRECT(_xlfn.CONCAT($AC$3,T86)),"-","-",0,"-",INDIRECT(_xlfn.CONCAT($AC$3,T86)))</f>
        <v>-</v>
      </c>
      <c r="T86" s="613" t="s">
        <v>364</v>
      </c>
      <c r="U86" s="613" t="str" cm="1">
        <f t="array" aca="1" ref="U86" ca="1">_xlfn.SWITCH(INDIRECT(_xlfn.CONCAT($AC$3,V86)),"-","-",0,"-",INDIRECT(_xlfn.CONCAT($AC$3,V86)))</f>
        <v>-</v>
      </c>
      <c r="V86" s="476" t="s">
        <v>374</v>
      </c>
      <c r="W86" s="478" t="str">
        <f t="shared" ca="1" si="4"/>
        <v>-</v>
      </c>
      <c r="X86" s="495" t="s">
        <v>6</v>
      </c>
      <c r="Z86" s="70"/>
    </row>
    <row r="87" spans="1:31">
      <c r="C87" s="259" t="str" cm="1">
        <f t="array" aca="1" ref="C87" ca="1">INDIRECT(_xlfn.CONCAT($AC$3,D87))</f>
        <v>Ref 2 Co-product 5</v>
      </c>
      <c r="D87" s="66" t="s">
        <v>346</v>
      </c>
      <c r="E87" s="47" t="str" cm="1">
        <f t="array" aca="1" ref="E87" ca="1">_xlfn.SWITCH(INDIRECT(_xlfn.CONCAT($AC$3,F87)),"-","-",0,"-",INDIRECT(_xlfn.CONCAT($AC$3,F87)))</f>
        <v>-</v>
      </c>
      <c r="F87" s="66" t="s">
        <v>128</v>
      </c>
      <c r="G87" s="47" t="str" cm="1">
        <f t="array" aca="1" ref="G87" ca="1">_xlfn.SWITCH(INDIRECT(_xlfn.CONCAT($AC$2,H87)),"-","-",0,"-",INDIRECT(_xlfn.CONCAT($AC$2,H87)))</f>
        <v>-</v>
      </c>
      <c r="H87" s="47" t="s">
        <v>785</v>
      </c>
      <c r="I87" s="47" t="str" cm="1">
        <f t="array" aca="1" ref="I87" ca="1">_xlfn.SWITCH(INDIRECT(_xlfn.CONCAT($AC$2,J87)),"-","-",0,"-",INDIRECT(_xlfn.CONCAT($AC$2,J87)))</f>
        <v>Einde levensduur</v>
      </c>
      <c r="J87" s="47" t="s">
        <v>1036</v>
      </c>
      <c r="K87" s="47" t="str" cm="1">
        <f t="array" aca="1" ref="K87" ca="1">_xlfn.SWITCH(INDIRECT(_xlfn.CONCAT($AC$2,L87)),"-","-",0,"-",INDIRECT(_xlfn.CONCAT($AC$2,L87)))</f>
        <v>-</v>
      </c>
      <c r="L87" s="47" t="s">
        <v>795</v>
      </c>
      <c r="M87" s="731" t="str" cm="1">
        <f t="array" aca="1" ref="M87" ca="1">_xlfn.SWITCH(INDIRECT(_xlfn.CONCAT($AC$3,N87)),"-","-",0,"-",INDIRECT(_xlfn.CONCAT($AC$3,N87)))</f>
        <v>-</v>
      </c>
      <c r="N87" s="66" t="s">
        <v>385</v>
      </c>
      <c r="O87" s="733" t="str" cm="1">
        <f t="array" aca="1" ref="O87" ca="1">_xlfn.SWITCH(INDIRECT(_xlfn.CONCAT($AC$3,P87)),"-","-",0,"-",INDIRECT(_xlfn.CONCAT($AC$3,P87)))</f>
        <v>-</v>
      </c>
      <c r="P87" s="66" t="s">
        <v>357</v>
      </c>
      <c r="Q87" s="960" t="s">
        <v>6</v>
      </c>
      <c r="R87" s="47" t="s">
        <v>6</v>
      </c>
      <c r="S87" s="614" t="str" cm="1">
        <f t="array" aca="1" ref="S87" ca="1">_xlfn.SWITCH(INDIRECT(_xlfn.CONCAT($AC$3,T87)),"-","-",0,"-",INDIRECT(_xlfn.CONCAT($AC$3,T87)))</f>
        <v>-</v>
      </c>
      <c r="T87" s="614" t="s">
        <v>365</v>
      </c>
      <c r="U87" s="614" t="str" cm="1">
        <f t="array" aca="1" ref="U87" ca="1">_xlfn.SWITCH(INDIRECT(_xlfn.CONCAT($AC$3,V87)),"-","-",0,"-",INDIRECT(_xlfn.CONCAT($AC$3,V87)))</f>
        <v>-</v>
      </c>
      <c r="V87" s="481" t="s">
        <v>375</v>
      </c>
      <c r="W87" s="484" t="str">
        <f t="shared" ca="1" si="4"/>
        <v>-</v>
      </c>
      <c r="X87" s="496" t="s">
        <v>6</v>
      </c>
      <c r="Z87" s="70"/>
    </row>
    <row r="88" spans="1:31" s="137" customFormat="1"/>
    <row r="89" spans="1:31" ht="18.75">
      <c r="C89" s="167" t="s">
        <v>338</v>
      </c>
      <c r="D89" s="456"/>
      <c r="E89" s="457"/>
      <c r="F89" s="458"/>
      <c r="G89" s="457"/>
      <c r="H89" s="456"/>
      <c r="I89" s="457"/>
      <c r="J89" s="456"/>
      <c r="K89" s="457"/>
      <c r="L89" s="456"/>
      <c r="M89" s="457"/>
      <c r="N89" s="252"/>
      <c r="O89" s="457"/>
      <c r="P89" s="252"/>
      <c r="Q89" s="457"/>
      <c r="R89" s="457"/>
      <c r="S89" s="463">
        <f ca="1">SUM(S73:T87)</f>
        <v>0</v>
      </c>
      <c r="T89" s="459"/>
      <c r="U89" s="463">
        <f ca="1">SUM(U73:V87)</f>
        <v>0</v>
      </c>
      <c r="V89" s="460"/>
      <c r="W89" s="461">
        <f ca="1">SUM(W73:W87)</f>
        <v>0</v>
      </c>
      <c r="X89" s="462"/>
    </row>
    <row r="90" spans="1:31" s="137" customFormat="1"/>
    <row r="91" spans="1:31" s="137" customFormat="1"/>
    <row r="92" spans="1:31" ht="15.75">
      <c r="C92" s="755" t="s">
        <v>637</v>
      </c>
      <c r="D92" s="454"/>
      <c r="E92" s="454"/>
      <c r="F92" s="454"/>
      <c r="G92" s="454"/>
      <c r="H92" s="454"/>
      <c r="I92" s="454"/>
      <c r="J92" s="454"/>
      <c r="K92" s="454"/>
      <c r="L92" s="454"/>
      <c r="M92" s="454"/>
      <c r="N92" s="454"/>
      <c r="O92" s="454"/>
      <c r="P92" s="454"/>
      <c r="Q92" s="454"/>
      <c r="R92" s="454"/>
      <c r="S92" s="454"/>
      <c r="T92" s="454"/>
      <c r="U92" s="454"/>
      <c r="V92" s="454"/>
      <c r="W92" s="454"/>
      <c r="X92" s="455"/>
    </row>
    <row r="93" spans="1:31" s="136" customFormat="1" ht="14.45" customHeight="1">
      <c r="A93" s="416" t="s">
        <v>75</v>
      </c>
      <c r="B93" s="416"/>
      <c r="C93" s="418"/>
      <c r="D93" s="418"/>
      <c r="E93" s="418"/>
      <c r="F93" s="136" t="s">
        <v>68</v>
      </c>
      <c r="H93" s="136" t="s">
        <v>68</v>
      </c>
      <c r="J93" s="136" t="s">
        <v>68</v>
      </c>
      <c r="L93" s="136" t="s">
        <v>68</v>
      </c>
      <c r="N93" s="136" t="s">
        <v>68</v>
      </c>
      <c r="P93" s="136" t="s">
        <v>68</v>
      </c>
      <c r="T93" s="136" t="s">
        <v>68</v>
      </c>
      <c r="V93" s="136" t="s">
        <v>68</v>
      </c>
    </row>
    <row r="94" spans="1:31" ht="24.75" customHeight="1">
      <c r="A94" s="13"/>
      <c r="B94" s="138"/>
      <c r="C94" s="423" t="s">
        <v>272</v>
      </c>
      <c r="D94" s="384"/>
      <c r="E94" s="424"/>
      <c r="F94" s="425"/>
      <c r="G94" s="426"/>
      <c r="H94" s="425"/>
      <c r="I94" s="424"/>
      <c r="J94" s="425"/>
      <c r="K94" s="424"/>
      <c r="L94" s="425"/>
      <c r="M94" s="424"/>
      <c r="N94" s="425"/>
      <c r="O94" s="424"/>
      <c r="P94" s="425"/>
      <c r="Q94" s="424"/>
      <c r="R94" s="424"/>
      <c r="S94" s="424"/>
      <c r="T94" s="252"/>
      <c r="U94" s="424"/>
      <c r="V94" s="252"/>
      <c r="W94" s="424"/>
      <c r="X94" s="427"/>
      <c r="Y94" s="717"/>
      <c r="Z94" s="72"/>
      <c r="AB94" s="72"/>
      <c r="AC94" s="72"/>
    </row>
    <row r="95" spans="1:31" s="13" customFormat="1" ht="60">
      <c r="B95" s="138"/>
      <c r="C95" s="428" t="s">
        <v>1</v>
      </c>
      <c r="D95" s="429"/>
      <c r="E95" s="439" t="s">
        <v>20</v>
      </c>
      <c r="F95" s="429"/>
      <c r="G95" s="431" t="str">
        <f>S24</f>
        <v>Massastroom (ton/uur)</v>
      </c>
      <c r="H95" s="431">
        <f>T24</f>
        <v>0</v>
      </c>
      <c r="I95" s="440" t="str">
        <f>U24</f>
        <v>Energiestroom (MWh/uur)</v>
      </c>
      <c r="J95" s="432"/>
      <c r="K95" s="431" t="str">
        <f t="shared" ref="K95:K110" si="6">Q24</f>
        <v>Emissiefactor 
(ton CO2eq/ton of ton CO2eq/MWh)</v>
      </c>
      <c r="L95" s="432"/>
      <c r="M95" s="440" t="str">
        <f t="shared" ref="M95:M110" si="7">G24</f>
        <v>Biogeen?</v>
      </c>
      <c r="N95" s="432"/>
      <c r="O95" s="431" t="str">
        <f t="shared" ref="O95:O110" si="8">I24</f>
        <v>Rigide of elastisch?</v>
      </c>
      <c r="P95" s="432"/>
      <c r="Q95" s="440" t="str">
        <f t="shared" ref="Q95:Q110" si="9">K24</f>
        <v>Gerecycled?</v>
      </c>
      <c r="R95" s="440" t="s">
        <v>16</v>
      </c>
      <c r="S95" s="430" t="s">
        <v>199</v>
      </c>
      <c r="T95" s="429"/>
      <c r="U95" s="431"/>
      <c r="V95" s="429"/>
      <c r="W95" s="440" t="s">
        <v>1039</v>
      </c>
      <c r="X95" s="439" t="s">
        <v>76</v>
      </c>
      <c r="Y95" s="138"/>
      <c r="AE95" s="138"/>
    </row>
    <row r="96" spans="1:31" ht="17.100000000000001" customHeight="1">
      <c r="A96" s="6" t="str">
        <f>ADDRESS(ROW(A96),COLUMN(A96),1,1)</f>
        <v>$A$96</v>
      </c>
      <c r="B96" s="284"/>
      <c r="C96" s="359" t="str">
        <f t="shared" ref="C96:C110" ca="1" si="10">C25</f>
        <v>Ref 2 Grondstof 1</v>
      </c>
      <c r="D96" s="360"/>
      <c r="E96" s="206" t="str">
        <f t="shared" ref="E96:E110" ca="1" si="11">E25</f>
        <v>-</v>
      </c>
      <c r="F96" s="360"/>
      <c r="G96" s="363" t="str">
        <f t="shared" ref="G96:G110" ca="1" si="12">S25</f>
        <v>-</v>
      </c>
      <c r="H96" s="433"/>
      <c r="I96" s="378" t="str">
        <f t="shared" ref="I96:I110" ca="1" si="13">U25</f>
        <v>-</v>
      </c>
      <c r="J96" s="362"/>
      <c r="K96" s="434" t="str">
        <f t="shared" si="6"/>
        <v>-</v>
      </c>
      <c r="L96" s="87"/>
      <c r="M96" s="448" t="str">
        <f t="shared" ca="1" si="7"/>
        <v>-</v>
      </c>
      <c r="N96" s="87"/>
      <c r="O96" s="443" t="str">
        <f t="shared" ca="1" si="8"/>
        <v>-</v>
      </c>
      <c r="P96" s="87"/>
      <c r="Q96" s="448" t="str">
        <f t="shared" ca="1" si="9"/>
        <v>-</v>
      </c>
      <c r="R96" s="919" t="s">
        <v>6</v>
      </c>
      <c r="S96" s="920" t="s">
        <v>6</v>
      </c>
      <c r="T96" s="904"/>
      <c r="U96" s="904"/>
      <c r="V96" s="904"/>
      <c r="W96" s="919" t="s">
        <v>6</v>
      </c>
      <c r="X96" s="919" t="s">
        <v>6</v>
      </c>
      <c r="Z96" s="13"/>
      <c r="AA96" s="13"/>
      <c r="AB96" s="13"/>
      <c r="AC96" s="13"/>
    </row>
    <row r="97" spans="1:29">
      <c r="A97" s="6" t="str">
        <f t="shared" ref="A97:A137" si="14">ADDRESS(ROW(A97),COLUMN(A97),1,1)</f>
        <v>$A$97</v>
      </c>
      <c r="B97" s="284"/>
      <c r="C97" s="365" t="str">
        <f t="shared" ca="1" si="10"/>
        <v>Ref 2 Grondstof 2</v>
      </c>
      <c r="D97" s="6"/>
      <c r="E97" s="207" t="str">
        <f t="shared" ca="1" si="11"/>
        <v>-</v>
      </c>
      <c r="F97" s="6"/>
      <c r="G97" s="368" t="str">
        <f t="shared" ca="1" si="12"/>
        <v>-</v>
      </c>
      <c r="H97" s="435"/>
      <c r="I97" s="379" t="str">
        <f t="shared" ca="1" si="13"/>
        <v>-</v>
      </c>
      <c r="J97" s="367"/>
      <c r="K97" s="436" t="str">
        <f t="shared" si="6"/>
        <v>-</v>
      </c>
      <c r="M97" s="449" t="str">
        <f t="shared" ca="1" si="7"/>
        <v>-</v>
      </c>
      <c r="O97" s="444" t="str">
        <f t="shared" ca="1" si="8"/>
        <v>-</v>
      </c>
      <c r="Q97" s="449" t="str">
        <f t="shared" ca="1" si="9"/>
        <v>-</v>
      </c>
      <c r="R97" s="905" t="s">
        <v>6</v>
      </c>
      <c r="S97" s="914" t="s">
        <v>6</v>
      </c>
      <c r="T97" s="906"/>
      <c r="U97" s="906"/>
      <c r="V97" s="906"/>
      <c r="W97" s="905" t="s">
        <v>6</v>
      </c>
      <c r="X97" s="905" t="s">
        <v>6</v>
      </c>
      <c r="Z97" s="13"/>
      <c r="AA97" s="13"/>
      <c r="AB97" s="13"/>
      <c r="AC97" s="13"/>
    </row>
    <row r="98" spans="1:29">
      <c r="A98" s="6" t="str">
        <f t="shared" si="14"/>
        <v>$A$98</v>
      </c>
      <c r="B98" s="284"/>
      <c r="C98" s="365" t="str">
        <f t="shared" ca="1" si="10"/>
        <v>Ref 2 Grondstof 3</v>
      </c>
      <c r="D98" s="6"/>
      <c r="E98" s="207" t="str">
        <f t="shared" ca="1" si="11"/>
        <v>-</v>
      </c>
      <c r="F98" s="6"/>
      <c r="G98" s="368" t="str">
        <f t="shared" ca="1" si="12"/>
        <v>-</v>
      </c>
      <c r="H98" s="435"/>
      <c r="I98" s="379" t="str">
        <f t="shared" ca="1" si="13"/>
        <v>-</v>
      </c>
      <c r="J98" s="367"/>
      <c r="K98" s="436" t="str">
        <f t="shared" si="6"/>
        <v>-</v>
      </c>
      <c r="M98" s="449" t="str">
        <f t="shared" ca="1" si="7"/>
        <v>-</v>
      </c>
      <c r="O98" s="444" t="str">
        <f t="shared" ca="1" si="8"/>
        <v>-</v>
      </c>
      <c r="Q98" s="449" t="str">
        <f t="shared" ca="1" si="9"/>
        <v>-</v>
      </c>
      <c r="R98" s="905" t="s">
        <v>6</v>
      </c>
      <c r="S98" s="914" t="s">
        <v>6</v>
      </c>
      <c r="T98" s="906"/>
      <c r="U98" s="906"/>
      <c r="V98" s="906"/>
      <c r="W98" s="905" t="s">
        <v>6</v>
      </c>
      <c r="X98" s="905" t="s">
        <v>6</v>
      </c>
      <c r="Z98" s="13"/>
      <c r="AA98" s="13"/>
      <c r="AB98" s="13"/>
      <c r="AC98" s="13"/>
    </row>
    <row r="99" spans="1:29">
      <c r="A99" s="6" t="str">
        <f t="shared" si="14"/>
        <v>$A$99</v>
      </c>
      <c r="B99" s="284"/>
      <c r="C99" s="365" t="str">
        <f t="shared" ca="1" si="10"/>
        <v>Ref 2 Grondstof 4</v>
      </c>
      <c r="D99" s="6"/>
      <c r="E99" s="207" t="str">
        <f t="shared" ca="1" si="11"/>
        <v>-</v>
      </c>
      <c r="F99" s="6"/>
      <c r="G99" s="368" t="str">
        <f t="shared" ca="1" si="12"/>
        <v>-</v>
      </c>
      <c r="H99" s="435"/>
      <c r="I99" s="379" t="str">
        <f t="shared" ca="1" si="13"/>
        <v>-</v>
      </c>
      <c r="J99" s="367"/>
      <c r="K99" s="436" t="str">
        <f t="shared" si="6"/>
        <v>-</v>
      </c>
      <c r="M99" s="449" t="str">
        <f t="shared" ca="1" si="7"/>
        <v>-</v>
      </c>
      <c r="O99" s="444" t="str">
        <f t="shared" ca="1" si="8"/>
        <v>-</v>
      </c>
      <c r="Q99" s="449" t="str">
        <f t="shared" ca="1" si="9"/>
        <v>-</v>
      </c>
      <c r="R99" s="905" t="s">
        <v>6</v>
      </c>
      <c r="S99" s="914" t="s">
        <v>6</v>
      </c>
      <c r="T99" s="906"/>
      <c r="U99" s="906"/>
      <c r="V99" s="906"/>
      <c r="W99" s="905" t="s">
        <v>6</v>
      </c>
      <c r="X99" s="905" t="s">
        <v>6</v>
      </c>
      <c r="Z99" s="13"/>
      <c r="AA99" s="13"/>
      <c r="AB99" s="13"/>
      <c r="AC99" s="13"/>
    </row>
    <row r="100" spans="1:29">
      <c r="A100" s="6" t="str">
        <f t="shared" si="14"/>
        <v>$A$100</v>
      </c>
      <c r="B100" s="284"/>
      <c r="C100" s="365" t="str">
        <f t="shared" ca="1" si="10"/>
        <v>Ref 2 Grondstof 5</v>
      </c>
      <c r="D100" s="6"/>
      <c r="E100" s="207" t="str">
        <f t="shared" ca="1" si="11"/>
        <v>-</v>
      </c>
      <c r="F100" s="6"/>
      <c r="G100" s="368" t="str">
        <f t="shared" ca="1" si="12"/>
        <v>-</v>
      </c>
      <c r="H100" s="435"/>
      <c r="I100" s="379" t="str">
        <f t="shared" ca="1" si="13"/>
        <v>-</v>
      </c>
      <c r="J100" s="367"/>
      <c r="K100" s="436" t="str">
        <f t="shared" si="6"/>
        <v>-</v>
      </c>
      <c r="M100" s="449" t="str">
        <f t="shared" ca="1" si="7"/>
        <v>-</v>
      </c>
      <c r="O100" s="444" t="str">
        <f t="shared" ca="1" si="8"/>
        <v>-</v>
      </c>
      <c r="Q100" s="449" t="str">
        <f t="shared" ca="1" si="9"/>
        <v>-</v>
      </c>
      <c r="R100" s="905" t="s">
        <v>6</v>
      </c>
      <c r="S100" s="914" t="s">
        <v>6</v>
      </c>
      <c r="T100" s="906"/>
      <c r="U100" s="906"/>
      <c r="V100" s="906"/>
      <c r="W100" s="905" t="s">
        <v>6</v>
      </c>
      <c r="X100" s="905" t="s">
        <v>6</v>
      </c>
      <c r="Z100" s="13"/>
      <c r="AA100" s="13"/>
      <c r="AB100" s="13"/>
      <c r="AC100" s="13"/>
    </row>
    <row r="101" spans="1:29">
      <c r="A101" s="6" t="str">
        <f t="shared" si="14"/>
        <v>$A$101</v>
      </c>
      <c r="B101" s="284"/>
      <c r="C101" s="365" t="str">
        <f t="shared" ca="1" si="10"/>
        <v>Ref 2 Grondstof 6</v>
      </c>
      <c r="D101" s="6"/>
      <c r="E101" s="207" t="str">
        <f t="shared" ca="1" si="11"/>
        <v>-</v>
      </c>
      <c r="F101" s="6"/>
      <c r="G101" s="368" t="str">
        <f t="shared" ca="1" si="12"/>
        <v>-</v>
      </c>
      <c r="H101" s="435"/>
      <c r="I101" s="379" t="str">
        <f t="shared" ca="1" si="13"/>
        <v>-</v>
      </c>
      <c r="J101" s="367"/>
      <c r="K101" s="436" t="str">
        <f t="shared" si="6"/>
        <v>-</v>
      </c>
      <c r="M101" s="449" t="str">
        <f t="shared" ca="1" si="7"/>
        <v>-</v>
      </c>
      <c r="O101" s="444" t="str">
        <f t="shared" ca="1" si="8"/>
        <v>-</v>
      </c>
      <c r="Q101" s="449" t="str">
        <f t="shared" ca="1" si="9"/>
        <v>-</v>
      </c>
      <c r="R101" s="905" t="s">
        <v>6</v>
      </c>
      <c r="S101" s="914" t="s">
        <v>6</v>
      </c>
      <c r="T101" s="906"/>
      <c r="U101" s="906"/>
      <c r="V101" s="906"/>
      <c r="W101" s="905" t="s">
        <v>6</v>
      </c>
      <c r="X101" s="905" t="s">
        <v>6</v>
      </c>
      <c r="Z101" s="13"/>
      <c r="AA101" s="13"/>
      <c r="AB101" s="13"/>
      <c r="AC101" s="13"/>
    </row>
    <row r="102" spans="1:29">
      <c r="A102" s="6" t="str">
        <f t="shared" si="14"/>
        <v>$A$102</v>
      </c>
      <c r="B102" s="284"/>
      <c r="C102" s="365" t="str">
        <f t="shared" ca="1" si="10"/>
        <v>Ref 2 Grondstof 7</v>
      </c>
      <c r="D102" s="6"/>
      <c r="E102" s="207" t="str">
        <f t="shared" ca="1" si="11"/>
        <v>-</v>
      </c>
      <c r="F102" s="6"/>
      <c r="G102" s="368" t="str">
        <f t="shared" ca="1" si="12"/>
        <v>-</v>
      </c>
      <c r="H102" s="435"/>
      <c r="I102" s="379" t="str">
        <f t="shared" ca="1" si="13"/>
        <v>-</v>
      </c>
      <c r="J102" s="367"/>
      <c r="K102" s="436" t="str">
        <f t="shared" si="6"/>
        <v>-</v>
      </c>
      <c r="M102" s="449" t="str">
        <f t="shared" ca="1" si="7"/>
        <v>-</v>
      </c>
      <c r="O102" s="444" t="str">
        <f t="shared" ca="1" si="8"/>
        <v>-</v>
      </c>
      <c r="Q102" s="449" t="str">
        <f t="shared" ca="1" si="9"/>
        <v>-</v>
      </c>
      <c r="R102" s="905" t="s">
        <v>6</v>
      </c>
      <c r="S102" s="914" t="s">
        <v>6</v>
      </c>
      <c r="T102" s="906"/>
      <c r="U102" s="906"/>
      <c r="V102" s="906"/>
      <c r="W102" s="905" t="s">
        <v>6</v>
      </c>
      <c r="X102" s="905" t="s">
        <v>6</v>
      </c>
      <c r="Z102" s="13"/>
      <c r="AA102" s="13"/>
      <c r="AB102" s="13"/>
      <c r="AC102" s="13"/>
    </row>
    <row r="103" spans="1:29">
      <c r="A103" s="6" t="str">
        <f t="shared" si="14"/>
        <v>$A$103</v>
      </c>
      <c r="B103" s="284"/>
      <c r="C103" s="365" t="str">
        <f t="shared" ca="1" si="10"/>
        <v>Ref 2 Grondstof 8</v>
      </c>
      <c r="D103" s="6"/>
      <c r="E103" s="207" t="str">
        <f t="shared" ca="1" si="11"/>
        <v>-</v>
      </c>
      <c r="F103" s="6"/>
      <c r="G103" s="368" t="str">
        <f t="shared" ca="1" si="12"/>
        <v>-</v>
      </c>
      <c r="H103" s="435"/>
      <c r="I103" s="379" t="str">
        <f t="shared" ca="1" si="13"/>
        <v>-</v>
      </c>
      <c r="J103" s="367"/>
      <c r="K103" s="436" t="str">
        <f t="shared" si="6"/>
        <v>-</v>
      </c>
      <c r="M103" s="449" t="str">
        <f t="shared" ca="1" si="7"/>
        <v>-</v>
      </c>
      <c r="O103" s="444" t="str">
        <f t="shared" ca="1" si="8"/>
        <v>-</v>
      </c>
      <c r="Q103" s="449" t="str">
        <f t="shared" ca="1" si="9"/>
        <v>-</v>
      </c>
      <c r="R103" s="905" t="s">
        <v>6</v>
      </c>
      <c r="S103" s="914" t="s">
        <v>6</v>
      </c>
      <c r="T103" s="906"/>
      <c r="U103" s="906"/>
      <c r="V103" s="906"/>
      <c r="W103" s="905" t="s">
        <v>6</v>
      </c>
      <c r="X103" s="905" t="s">
        <v>6</v>
      </c>
      <c r="Z103" s="13"/>
      <c r="AA103" s="13"/>
      <c r="AB103" s="13"/>
      <c r="AC103" s="13"/>
    </row>
    <row r="104" spans="1:29">
      <c r="A104" s="6" t="str">
        <f t="shared" si="14"/>
        <v>$A$104</v>
      </c>
      <c r="B104" s="284"/>
      <c r="C104" s="365" t="str">
        <f t="shared" ca="1" si="10"/>
        <v>Ref 2 Grondstof 9</v>
      </c>
      <c r="D104" s="6"/>
      <c r="E104" s="207" t="str">
        <f t="shared" ca="1" si="11"/>
        <v>-</v>
      </c>
      <c r="F104" s="6"/>
      <c r="G104" s="368" t="str">
        <f t="shared" ca="1" si="12"/>
        <v>-</v>
      </c>
      <c r="H104" s="435"/>
      <c r="I104" s="379" t="str">
        <f t="shared" ca="1" si="13"/>
        <v>-</v>
      </c>
      <c r="J104" s="367"/>
      <c r="K104" s="436" t="str">
        <f t="shared" si="6"/>
        <v>-</v>
      </c>
      <c r="M104" s="449" t="str">
        <f t="shared" ca="1" si="7"/>
        <v>-</v>
      </c>
      <c r="O104" s="444" t="str">
        <f t="shared" ca="1" si="8"/>
        <v>-</v>
      </c>
      <c r="Q104" s="449" t="str">
        <f t="shared" ca="1" si="9"/>
        <v>-</v>
      </c>
      <c r="R104" s="905" t="s">
        <v>6</v>
      </c>
      <c r="S104" s="914" t="s">
        <v>6</v>
      </c>
      <c r="T104" s="906"/>
      <c r="U104" s="906"/>
      <c r="V104" s="906"/>
      <c r="W104" s="905" t="s">
        <v>6</v>
      </c>
      <c r="X104" s="905" t="s">
        <v>6</v>
      </c>
      <c r="Z104" s="13"/>
      <c r="AA104" s="13"/>
      <c r="AB104" s="13"/>
      <c r="AC104" s="13"/>
    </row>
    <row r="105" spans="1:29">
      <c r="A105" s="6" t="str">
        <f t="shared" si="14"/>
        <v>$A$105</v>
      </c>
      <c r="B105" s="284"/>
      <c r="C105" s="365" t="str">
        <f t="shared" ca="1" si="10"/>
        <v>Ref 2 Grondstof 10</v>
      </c>
      <c r="D105" s="6"/>
      <c r="E105" s="207" t="str">
        <f t="shared" ca="1" si="11"/>
        <v>-</v>
      </c>
      <c r="F105" s="6"/>
      <c r="G105" s="368" t="str">
        <f t="shared" ca="1" si="12"/>
        <v>-</v>
      </c>
      <c r="H105" s="435"/>
      <c r="I105" s="379" t="str">
        <f t="shared" ca="1" si="13"/>
        <v>-</v>
      </c>
      <c r="J105" s="367"/>
      <c r="K105" s="436" t="str">
        <f t="shared" si="6"/>
        <v>-</v>
      </c>
      <c r="M105" s="449" t="str">
        <f t="shared" ca="1" si="7"/>
        <v>-</v>
      </c>
      <c r="O105" s="444" t="str">
        <f t="shared" ca="1" si="8"/>
        <v>-</v>
      </c>
      <c r="Q105" s="449" t="str">
        <f t="shared" ca="1" si="9"/>
        <v>-</v>
      </c>
      <c r="R105" s="905" t="s">
        <v>6</v>
      </c>
      <c r="S105" s="914" t="s">
        <v>6</v>
      </c>
      <c r="T105" s="906"/>
      <c r="U105" s="906"/>
      <c r="V105" s="906"/>
      <c r="W105" s="905" t="s">
        <v>6</v>
      </c>
      <c r="X105" s="905" t="s">
        <v>6</v>
      </c>
      <c r="Z105" s="13"/>
      <c r="AA105" s="13"/>
      <c r="AB105" s="13"/>
      <c r="AC105" s="13"/>
    </row>
    <row r="106" spans="1:29">
      <c r="A106" s="6" t="str">
        <f t="shared" si="14"/>
        <v>$A$106</v>
      </c>
      <c r="B106" s="284"/>
      <c r="C106" s="359" t="str">
        <f t="shared" ca="1" si="10"/>
        <v>Ref 2 Energie 1</v>
      </c>
      <c r="D106" s="360"/>
      <c r="E106" s="206" t="str">
        <f t="shared" ca="1" si="11"/>
        <v>-</v>
      </c>
      <c r="F106" s="360"/>
      <c r="G106" s="363" t="str">
        <f t="shared" ca="1" si="12"/>
        <v>-</v>
      </c>
      <c r="H106" s="433"/>
      <c r="I106" s="378" t="str">
        <f t="shared" ca="1" si="13"/>
        <v>-</v>
      </c>
      <c r="J106" s="362"/>
      <c r="K106" s="434" t="str">
        <f t="shared" si="6"/>
        <v>-</v>
      </c>
      <c r="L106" s="87"/>
      <c r="M106" s="448" t="str">
        <f t="shared" ca="1" si="7"/>
        <v>-</v>
      </c>
      <c r="N106" s="87"/>
      <c r="O106" s="443" t="str">
        <f t="shared" ca="1" si="8"/>
        <v>-</v>
      </c>
      <c r="P106" s="87"/>
      <c r="Q106" s="448" t="str">
        <f t="shared" ca="1" si="9"/>
        <v>Nee</v>
      </c>
      <c r="R106" s="903" t="s">
        <v>6</v>
      </c>
      <c r="S106" s="913" t="s">
        <v>6</v>
      </c>
      <c r="T106" s="904"/>
      <c r="U106" s="904"/>
      <c r="V106" s="904"/>
      <c r="W106" s="903" t="s">
        <v>6</v>
      </c>
      <c r="X106" s="903" t="s">
        <v>6</v>
      </c>
      <c r="Z106" s="13"/>
      <c r="AA106" s="13"/>
      <c r="AB106" s="13"/>
      <c r="AC106" s="13"/>
    </row>
    <row r="107" spans="1:29">
      <c r="A107" s="6" t="str">
        <f t="shared" si="14"/>
        <v>$A$107</v>
      </c>
      <c r="B107" s="284"/>
      <c r="C107" s="365" t="str">
        <f t="shared" ca="1" si="10"/>
        <v>Ref 2 Energie 2</v>
      </c>
      <c r="D107" s="6"/>
      <c r="E107" s="207" t="str">
        <f t="shared" ca="1" si="11"/>
        <v>-</v>
      </c>
      <c r="F107" s="6"/>
      <c r="G107" s="368" t="str">
        <f t="shared" ca="1" si="12"/>
        <v>-</v>
      </c>
      <c r="H107" s="435"/>
      <c r="I107" s="379" t="str">
        <f t="shared" ca="1" si="13"/>
        <v>-</v>
      </c>
      <c r="J107" s="367"/>
      <c r="K107" s="436" t="str">
        <f t="shared" si="6"/>
        <v>-</v>
      </c>
      <c r="M107" s="449" t="str">
        <f t="shared" ca="1" si="7"/>
        <v>-</v>
      </c>
      <c r="O107" s="444" t="str">
        <f t="shared" ca="1" si="8"/>
        <v>-</v>
      </c>
      <c r="Q107" s="449" t="str">
        <f t="shared" ca="1" si="9"/>
        <v>Nee</v>
      </c>
      <c r="R107" s="905" t="s">
        <v>6</v>
      </c>
      <c r="S107" s="914" t="s">
        <v>6</v>
      </c>
      <c r="T107" s="906"/>
      <c r="U107" s="906"/>
      <c r="V107" s="906"/>
      <c r="W107" s="905" t="s">
        <v>6</v>
      </c>
      <c r="X107" s="905" t="s">
        <v>6</v>
      </c>
      <c r="Z107" s="13"/>
      <c r="AA107" s="13"/>
      <c r="AB107" s="13"/>
      <c r="AC107" s="13"/>
    </row>
    <row r="108" spans="1:29">
      <c r="A108" s="6" t="str">
        <f t="shared" si="14"/>
        <v>$A$108</v>
      </c>
      <c r="B108" s="284"/>
      <c r="C108" s="365" t="str">
        <f t="shared" ca="1" si="10"/>
        <v>Ref 2 Energie 3</v>
      </c>
      <c r="D108" s="6"/>
      <c r="E108" s="207" t="str">
        <f t="shared" ca="1" si="11"/>
        <v>-</v>
      </c>
      <c r="F108" s="6"/>
      <c r="G108" s="368" t="str">
        <f t="shared" ca="1" si="12"/>
        <v>-</v>
      </c>
      <c r="H108" s="435"/>
      <c r="I108" s="379" t="str">
        <f t="shared" ca="1" si="13"/>
        <v>-</v>
      </c>
      <c r="J108" s="367"/>
      <c r="K108" s="436" t="str">
        <f t="shared" si="6"/>
        <v>-</v>
      </c>
      <c r="M108" s="449" t="str">
        <f t="shared" ca="1" si="7"/>
        <v>-</v>
      </c>
      <c r="O108" s="444" t="str">
        <f t="shared" ca="1" si="8"/>
        <v>-</v>
      </c>
      <c r="Q108" s="449" t="str">
        <f t="shared" ca="1" si="9"/>
        <v>Nee</v>
      </c>
      <c r="R108" s="905" t="s">
        <v>6</v>
      </c>
      <c r="S108" s="914" t="s">
        <v>6</v>
      </c>
      <c r="T108" s="906"/>
      <c r="U108" s="906"/>
      <c r="V108" s="906"/>
      <c r="W108" s="905" t="s">
        <v>6</v>
      </c>
      <c r="X108" s="905" t="s">
        <v>6</v>
      </c>
      <c r="Z108" s="13"/>
      <c r="AA108" s="13"/>
      <c r="AB108" s="13"/>
      <c r="AC108" s="13"/>
    </row>
    <row r="109" spans="1:29">
      <c r="A109" s="6" t="str">
        <f t="shared" si="14"/>
        <v>$A$109</v>
      </c>
      <c r="B109" s="284"/>
      <c r="C109" s="365" t="str">
        <f t="shared" ca="1" si="10"/>
        <v>Ref 2 Energie 4</v>
      </c>
      <c r="D109" s="6"/>
      <c r="E109" s="207" t="str">
        <f t="shared" ca="1" si="11"/>
        <v>-</v>
      </c>
      <c r="F109" s="6"/>
      <c r="G109" s="368" t="str">
        <f t="shared" ca="1" si="12"/>
        <v>-</v>
      </c>
      <c r="H109" s="435"/>
      <c r="I109" s="379" t="str">
        <f t="shared" ca="1" si="13"/>
        <v>-</v>
      </c>
      <c r="J109" s="367"/>
      <c r="K109" s="436" t="str">
        <f t="shared" si="6"/>
        <v>-</v>
      </c>
      <c r="M109" s="449" t="str">
        <f t="shared" ca="1" si="7"/>
        <v>-</v>
      </c>
      <c r="O109" s="444" t="str">
        <f t="shared" ca="1" si="8"/>
        <v>-</v>
      </c>
      <c r="Q109" s="449" t="str">
        <f t="shared" ca="1" si="9"/>
        <v>Nee</v>
      </c>
      <c r="R109" s="905" t="s">
        <v>6</v>
      </c>
      <c r="S109" s="914" t="s">
        <v>6</v>
      </c>
      <c r="T109" s="906"/>
      <c r="U109" s="906"/>
      <c r="V109" s="906"/>
      <c r="W109" s="905" t="s">
        <v>6</v>
      </c>
      <c r="X109" s="905" t="s">
        <v>6</v>
      </c>
      <c r="Z109" s="13"/>
      <c r="AA109" s="13"/>
      <c r="AB109" s="13"/>
      <c r="AC109" s="13"/>
    </row>
    <row r="110" spans="1:29">
      <c r="A110" s="6" t="str">
        <f t="shared" si="14"/>
        <v>$A$110</v>
      </c>
      <c r="B110" s="284"/>
      <c r="C110" s="370" t="str">
        <f t="shared" ca="1" si="10"/>
        <v>Ref 2 Energie 5</v>
      </c>
      <c r="D110" s="124"/>
      <c r="E110" s="391" t="str">
        <f t="shared" ca="1" si="11"/>
        <v>-</v>
      </c>
      <c r="F110" s="124"/>
      <c r="G110" s="373" t="str">
        <f t="shared" ca="1" si="12"/>
        <v>-</v>
      </c>
      <c r="H110" s="445"/>
      <c r="I110" s="380" t="str">
        <f t="shared" ca="1" si="13"/>
        <v>-</v>
      </c>
      <c r="J110" s="372"/>
      <c r="K110" s="446" t="str">
        <f t="shared" si="6"/>
        <v>-</v>
      </c>
      <c r="L110" s="66"/>
      <c r="M110" s="450" t="str">
        <f t="shared" ca="1" si="7"/>
        <v>-</v>
      </c>
      <c r="N110" s="66"/>
      <c r="O110" s="447" t="str">
        <f t="shared" ca="1" si="8"/>
        <v>-</v>
      </c>
      <c r="P110" s="66"/>
      <c r="Q110" s="450" t="str">
        <f t="shared" ca="1" si="9"/>
        <v>Nee</v>
      </c>
      <c r="R110" s="907" t="s">
        <v>6</v>
      </c>
      <c r="S110" s="915" t="s">
        <v>6</v>
      </c>
      <c r="T110" s="908"/>
      <c r="U110" s="908"/>
      <c r="V110" s="908"/>
      <c r="W110" s="907" t="s">
        <v>6</v>
      </c>
      <c r="X110" s="907" t="s">
        <v>6</v>
      </c>
      <c r="Z110" s="13"/>
      <c r="AA110" s="13"/>
      <c r="AB110" s="13"/>
      <c r="AC110" s="13"/>
    </row>
    <row r="111" spans="1:29" s="137" customFormat="1">
      <c r="A111" s="284" t="str">
        <f t="shared" si="14"/>
        <v>$A$111</v>
      </c>
      <c r="B111" s="284"/>
      <c r="C111" s="284"/>
      <c r="D111" s="284"/>
      <c r="E111" s="284"/>
      <c r="F111" s="284"/>
      <c r="G111" s="357"/>
      <c r="H111" s="357"/>
      <c r="I111" s="357"/>
      <c r="J111" s="357"/>
      <c r="K111" s="357"/>
      <c r="M111" s="358"/>
      <c r="O111" s="419"/>
      <c r="R111" s="419"/>
      <c r="Z111" s="138"/>
      <c r="AA111" s="138"/>
      <c r="AB111" s="138"/>
      <c r="AC111" s="138"/>
    </row>
    <row r="112" spans="1:29" ht="21">
      <c r="A112" s="6" t="str">
        <f t="shared" si="14"/>
        <v>$A$112</v>
      </c>
      <c r="B112" s="284"/>
      <c r="C112" s="423" t="s">
        <v>340</v>
      </c>
      <c r="D112" s="384"/>
      <c r="E112" s="424"/>
      <c r="F112" s="425"/>
      <c r="G112" s="426"/>
      <c r="H112" s="425"/>
      <c r="I112" s="424"/>
      <c r="J112" s="425"/>
      <c r="K112" s="424"/>
      <c r="L112" s="425"/>
      <c r="M112" s="424"/>
      <c r="N112" s="425"/>
      <c r="O112" s="424"/>
      <c r="P112" s="425"/>
      <c r="Q112" s="424"/>
      <c r="R112" s="424"/>
      <c r="S112" s="424"/>
      <c r="T112" s="252"/>
      <c r="U112" s="424"/>
      <c r="V112" s="252"/>
      <c r="W112" s="424"/>
      <c r="X112" s="427"/>
      <c r="Y112" s="717"/>
      <c r="Z112" s="13"/>
      <c r="AA112" s="13"/>
      <c r="AB112" s="13"/>
      <c r="AC112" s="13"/>
    </row>
    <row r="113" spans="1:31" s="13" customFormat="1" ht="59.45" customHeight="1">
      <c r="A113" s="20" t="str">
        <f t="shared" si="14"/>
        <v>$A$113</v>
      </c>
      <c r="B113" s="283"/>
      <c r="C113" s="428" t="s">
        <v>1</v>
      </c>
      <c r="D113" s="429"/>
      <c r="E113" s="439" t="s">
        <v>20</v>
      </c>
      <c r="F113" s="429"/>
      <c r="G113" s="431" t="str">
        <f>S24</f>
        <v>Massastroom (ton/uur)</v>
      </c>
      <c r="H113" s="431">
        <f>T24</f>
        <v>0</v>
      </c>
      <c r="I113" s="440" t="str">
        <f>U24</f>
        <v>Energiestroom (MWh/uur)</v>
      </c>
      <c r="J113" s="432"/>
      <c r="K113" s="431" t="str">
        <f>Q24</f>
        <v>Emissiefactor 
(ton CO2eq/ton of ton CO2eq/MWh)</v>
      </c>
      <c r="L113" s="432"/>
      <c r="M113" s="440" t="s">
        <v>630</v>
      </c>
      <c r="N113" s="432"/>
      <c r="O113" s="431" t="s">
        <v>230</v>
      </c>
      <c r="P113" s="432"/>
      <c r="Q113" s="440" t="s">
        <v>352</v>
      </c>
      <c r="R113" s="439" t="s">
        <v>16</v>
      </c>
      <c r="S113" s="430" t="s">
        <v>199</v>
      </c>
      <c r="T113" s="429"/>
      <c r="U113" s="430"/>
      <c r="V113" s="429"/>
      <c r="W113" s="440" t="s">
        <v>1039</v>
      </c>
      <c r="X113" s="439" t="s">
        <v>76</v>
      </c>
      <c r="Y113" s="138"/>
      <c r="AE113" s="138"/>
    </row>
    <row r="114" spans="1:31">
      <c r="A114" s="6" t="str">
        <f t="shared" si="14"/>
        <v>$A$114</v>
      </c>
      <c r="B114" s="284"/>
      <c r="C114" s="359" t="str">
        <f t="shared" ref="C114:C124" ca="1" si="15">C51</f>
        <v>Ref 2 Emissie 1</v>
      </c>
      <c r="D114" s="360"/>
      <c r="E114" s="206" t="str">
        <f t="shared" ref="E114:E124" ca="1" si="16">E51</f>
        <v>-</v>
      </c>
      <c r="F114" s="360"/>
      <c r="G114" s="363" t="str">
        <f t="shared" ref="G114:G124" ca="1" si="17">S51</f>
        <v>-</v>
      </c>
      <c r="H114" s="433"/>
      <c r="I114" s="378" t="str">
        <f t="shared" ref="I114:I124" ca="1" si="18">U51</f>
        <v>-</v>
      </c>
      <c r="J114" s="362"/>
      <c r="K114" s="434" t="str">
        <f t="shared" ref="K114:K124" si="19">Q51</f>
        <v>-</v>
      </c>
      <c r="L114" s="87"/>
      <c r="M114" s="448" t="str">
        <f t="shared" ref="M114:M124" ca="1" si="20">G51</f>
        <v>-</v>
      </c>
      <c r="N114" s="87"/>
      <c r="O114" s="361" t="str">
        <f t="shared" ref="O114:O124" ca="1" si="21">K51</f>
        <v>Verbranding</v>
      </c>
      <c r="P114" s="87"/>
      <c r="Q114" s="451"/>
      <c r="R114" s="919" t="s">
        <v>6</v>
      </c>
      <c r="S114" s="920" t="s">
        <v>6</v>
      </c>
      <c r="T114" s="904"/>
      <c r="U114" s="904"/>
      <c r="V114" s="904"/>
      <c r="W114" s="919" t="s">
        <v>6</v>
      </c>
      <c r="X114" s="919" t="s">
        <v>6</v>
      </c>
      <c r="Z114" s="13"/>
      <c r="AA114" s="13"/>
      <c r="AB114" s="13"/>
      <c r="AC114" s="13"/>
    </row>
    <row r="115" spans="1:31">
      <c r="A115" s="6" t="str">
        <f t="shared" si="14"/>
        <v>$A$115</v>
      </c>
      <c r="B115" s="284"/>
      <c r="C115" s="365" t="str">
        <f t="shared" ca="1" si="15"/>
        <v>Ref 2 Emissie 2</v>
      </c>
      <c r="D115" s="6"/>
      <c r="E115" s="207" t="str">
        <f t="shared" ca="1" si="16"/>
        <v>-</v>
      </c>
      <c r="F115" s="6"/>
      <c r="G115" s="368" t="str">
        <f t="shared" ca="1" si="17"/>
        <v>-</v>
      </c>
      <c r="H115" s="435"/>
      <c r="I115" s="379" t="str">
        <f t="shared" ca="1" si="18"/>
        <v>-</v>
      </c>
      <c r="J115" s="367"/>
      <c r="K115" s="436" t="str">
        <f t="shared" si="19"/>
        <v>-</v>
      </c>
      <c r="M115" s="449" t="str">
        <f t="shared" ca="1" si="20"/>
        <v>-</v>
      </c>
      <c r="O115" s="366" t="str">
        <f t="shared" ca="1" si="21"/>
        <v>Verbranding</v>
      </c>
      <c r="Q115" s="452"/>
      <c r="R115" s="905" t="s">
        <v>6</v>
      </c>
      <c r="S115" s="914" t="s">
        <v>6</v>
      </c>
      <c r="T115" s="906"/>
      <c r="U115" s="906"/>
      <c r="V115" s="906"/>
      <c r="W115" s="905" t="s">
        <v>6</v>
      </c>
      <c r="X115" s="905" t="s">
        <v>6</v>
      </c>
      <c r="Z115" s="13"/>
      <c r="AA115" s="13"/>
      <c r="AB115" s="13"/>
      <c r="AC115" s="13"/>
    </row>
    <row r="116" spans="1:31">
      <c r="A116" s="6" t="str">
        <f t="shared" si="14"/>
        <v>$A$116</v>
      </c>
      <c r="B116" s="284"/>
      <c r="C116" s="365" t="str">
        <f t="shared" ca="1" si="15"/>
        <v>Ref 2 Emissie 3</v>
      </c>
      <c r="D116" s="6"/>
      <c r="E116" s="207" t="str">
        <f t="shared" ca="1" si="16"/>
        <v>-</v>
      </c>
      <c r="F116" s="6"/>
      <c r="G116" s="368" t="str">
        <f t="shared" ca="1" si="17"/>
        <v>-</v>
      </c>
      <c r="H116" s="435"/>
      <c r="I116" s="379" t="str">
        <f t="shared" ca="1" si="18"/>
        <v>-</v>
      </c>
      <c r="J116" s="367"/>
      <c r="K116" s="436" t="str">
        <f t="shared" si="19"/>
        <v>-</v>
      </c>
      <c r="M116" s="449" t="str">
        <f t="shared" ca="1" si="20"/>
        <v>-</v>
      </c>
      <c r="O116" s="366" t="str">
        <f t="shared" ca="1" si="21"/>
        <v>Verbranding</v>
      </c>
      <c r="Q116" s="452"/>
      <c r="R116" s="905" t="s">
        <v>6</v>
      </c>
      <c r="S116" s="914" t="s">
        <v>6</v>
      </c>
      <c r="T116" s="906"/>
      <c r="U116" s="906"/>
      <c r="V116" s="906"/>
      <c r="W116" s="905" t="s">
        <v>6</v>
      </c>
      <c r="X116" s="905" t="s">
        <v>6</v>
      </c>
      <c r="Z116" s="13"/>
      <c r="AA116" s="13"/>
      <c r="AB116" s="13"/>
      <c r="AC116" s="13"/>
    </row>
    <row r="117" spans="1:31">
      <c r="A117" s="6" t="str">
        <f t="shared" si="14"/>
        <v>$A$117</v>
      </c>
      <c r="B117" s="284"/>
      <c r="C117" s="365" t="str">
        <f t="shared" ca="1" si="15"/>
        <v>Ref 2 Emissie 4</v>
      </c>
      <c r="D117" s="6"/>
      <c r="E117" s="207" t="str">
        <f t="shared" ca="1" si="16"/>
        <v>-</v>
      </c>
      <c r="F117" s="6"/>
      <c r="G117" s="368" t="str">
        <f t="shared" ca="1" si="17"/>
        <v>-</v>
      </c>
      <c r="H117" s="435"/>
      <c r="I117" s="379" t="str">
        <f t="shared" ca="1" si="18"/>
        <v>-</v>
      </c>
      <c r="J117" s="367"/>
      <c r="K117" s="436" t="str">
        <f t="shared" si="19"/>
        <v>-</v>
      </c>
      <c r="M117" s="449" t="str">
        <f t="shared" ca="1" si="20"/>
        <v>-</v>
      </c>
      <c r="O117" s="366" t="str">
        <f t="shared" ca="1" si="21"/>
        <v>Verbranding</v>
      </c>
      <c r="Q117" s="452"/>
      <c r="R117" s="905" t="s">
        <v>6</v>
      </c>
      <c r="S117" s="914" t="s">
        <v>6</v>
      </c>
      <c r="T117" s="906"/>
      <c r="U117" s="906"/>
      <c r="V117" s="906"/>
      <c r="W117" s="905" t="s">
        <v>6</v>
      </c>
      <c r="X117" s="905" t="s">
        <v>6</v>
      </c>
      <c r="Z117" s="13"/>
      <c r="AA117" s="13"/>
      <c r="AB117" s="13"/>
      <c r="AC117" s="13"/>
    </row>
    <row r="118" spans="1:31">
      <c r="A118" s="6" t="str">
        <f t="shared" si="14"/>
        <v>$A$118</v>
      </c>
      <c r="B118" s="284"/>
      <c r="C118" s="365" t="str">
        <f t="shared" ca="1" si="15"/>
        <v>Ref 2 Emissie 5</v>
      </c>
      <c r="D118" s="6"/>
      <c r="E118" s="207" t="str">
        <f t="shared" ca="1" si="16"/>
        <v>-</v>
      </c>
      <c r="F118" s="6"/>
      <c r="G118" s="368" t="str">
        <f t="shared" ca="1" si="17"/>
        <v>-</v>
      </c>
      <c r="H118" s="435"/>
      <c r="I118" s="379" t="str">
        <f t="shared" ca="1" si="18"/>
        <v>-</v>
      </c>
      <c r="J118" s="367"/>
      <c r="K118" s="436" t="str">
        <f t="shared" si="19"/>
        <v>-</v>
      </c>
      <c r="M118" s="449" t="str">
        <f t="shared" ca="1" si="20"/>
        <v>-</v>
      </c>
      <c r="O118" s="366" t="str">
        <f t="shared" ca="1" si="21"/>
        <v>Verbranding</v>
      </c>
      <c r="Q118" s="452"/>
      <c r="R118" s="905" t="s">
        <v>6</v>
      </c>
      <c r="S118" s="915" t="s">
        <v>6</v>
      </c>
      <c r="T118" s="908"/>
      <c r="U118" s="908"/>
      <c r="V118" s="908"/>
      <c r="W118" s="907" t="s">
        <v>6</v>
      </c>
      <c r="X118" s="905" t="s">
        <v>6</v>
      </c>
      <c r="Z118" s="13"/>
      <c r="AA118" s="13"/>
      <c r="AB118" s="13"/>
      <c r="AC118" s="13"/>
    </row>
    <row r="119" spans="1:31">
      <c r="A119" s="6" t="str">
        <f t="shared" si="14"/>
        <v>$A$119</v>
      </c>
      <c r="B119" s="284"/>
      <c r="C119" s="359" t="str">
        <f t="shared" ca="1" si="15"/>
        <v>Ref 2 Afvalstof 1</v>
      </c>
      <c r="D119" s="360"/>
      <c r="E119" s="206" t="str">
        <f t="shared" ca="1" si="16"/>
        <v>-</v>
      </c>
      <c r="F119" s="360"/>
      <c r="G119" s="363" t="str">
        <f t="shared" ca="1" si="17"/>
        <v>-</v>
      </c>
      <c r="H119" s="433"/>
      <c r="I119" s="378" t="str">
        <f t="shared" ca="1" si="18"/>
        <v>-</v>
      </c>
      <c r="J119" s="362"/>
      <c r="K119" s="434" t="str">
        <f t="shared" si="19"/>
        <v>-</v>
      </c>
      <c r="L119" s="87"/>
      <c r="M119" s="448" t="str">
        <f t="shared" ca="1" si="20"/>
        <v>-</v>
      </c>
      <c r="N119" s="87"/>
      <c r="O119" s="361" t="str">
        <f t="shared" ca="1" si="21"/>
        <v>Verbranding</v>
      </c>
      <c r="P119" s="87"/>
      <c r="Q119" s="451"/>
      <c r="R119" s="903" t="s">
        <v>6</v>
      </c>
      <c r="S119" s="913" t="s">
        <v>6</v>
      </c>
      <c r="T119" s="904"/>
      <c r="U119" s="904"/>
      <c r="V119" s="904"/>
      <c r="W119" s="903" t="s">
        <v>6</v>
      </c>
      <c r="X119" s="903" t="s">
        <v>6</v>
      </c>
      <c r="Z119" s="13"/>
      <c r="AA119" s="13"/>
      <c r="AB119" s="13"/>
      <c r="AC119" s="13"/>
    </row>
    <row r="120" spans="1:31">
      <c r="A120" s="6" t="str">
        <f t="shared" si="14"/>
        <v>$A$120</v>
      </c>
      <c r="B120" s="284"/>
      <c r="C120" s="365" t="str">
        <f t="shared" ca="1" si="15"/>
        <v>Ref 2 Afvalstof 2</v>
      </c>
      <c r="D120" s="6"/>
      <c r="E120" s="207" t="str">
        <f t="shared" ca="1" si="16"/>
        <v>-</v>
      </c>
      <c r="F120" s="6"/>
      <c r="G120" s="368" t="str">
        <f t="shared" ca="1" si="17"/>
        <v>-</v>
      </c>
      <c r="H120" s="435"/>
      <c r="I120" s="379" t="str">
        <f t="shared" ca="1" si="18"/>
        <v>-</v>
      </c>
      <c r="J120" s="367"/>
      <c r="K120" s="436" t="str">
        <f t="shared" si="19"/>
        <v>-</v>
      </c>
      <c r="M120" s="449" t="str">
        <f t="shared" ca="1" si="20"/>
        <v>-</v>
      </c>
      <c r="O120" s="366" t="str">
        <f t="shared" ca="1" si="21"/>
        <v>Verbranding</v>
      </c>
      <c r="Q120" s="452"/>
      <c r="R120" s="905" t="s">
        <v>6</v>
      </c>
      <c r="S120" s="914" t="s">
        <v>6</v>
      </c>
      <c r="T120" s="906"/>
      <c r="U120" s="906"/>
      <c r="V120" s="906"/>
      <c r="W120" s="905" t="s">
        <v>6</v>
      </c>
      <c r="X120" s="905" t="s">
        <v>6</v>
      </c>
      <c r="Z120" s="13"/>
      <c r="AA120" s="13"/>
      <c r="AB120" s="13"/>
      <c r="AC120" s="13"/>
    </row>
    <row r="121" spans="1:31">
      <c r="A121" s="6" t="str">
        <f t="shared" si="14"/>
        <v>$A$121</v>
      </c>
      <c r="B121" s="284"/>
      <c r="C121" s="365" t="str">
        <f t="shared" ca="1" si="15"/>
        <v>Ref 2 Afvalstof 3</v>
      </c>
      <c r="D121" s="6"/>
      <c r="E121" s="207" t="str">
        <f t="shared" ca="1" si="16"/>
        <v>-</v>
      </c>
      <c r="F121" s="6"/>
      <c r="G121" s="368" t="str">
        <f t="shared" ca="1" si="17"/>
        <v>-</v>
      </c>
      <c r="H121" s="435"/>
      <c r="I121" s="379" t="str">
        <f t="shared" ca="1" si="18"/>
        <v>-</v>
      </c>
      <c r="J121" s="367"/>
      <c r="K121" s="436" t="str">
        <f t="shared" si="19"/>
        <v>-</v>
      </c>
      <c r="M121" s="449" t="str">
        <f t="shared" ca="1" si="20"/>
        <v>-</v>
      </c>
      <c r="O121" s="366" t="str">
        <f t="shared" ca="1" si="21"/>
        <v>Verbranding</v>
      </c>
      <c r="Q121" s="452"/>
      <c r="R121" s="905" t="s">
        <v>6</v>
      </c>
      <c r="S121" s="914" t="s">
        <v>6</v>
      </c>
      <c r="T121" s="906"/>
      <c r="U121" s="906"/>
      <c r="V121" s="906"/>
      <c r="W121" s="905" t="s">
        <v>6</v>
      </c>
      <c r="X121" s="905" t="s">
        <v>6</v>
      </c>
      <c r="Z121" s="13"/>
      <c r="AA121" s="13"/>
      <c r="AB121" s="13"/>
      <c r="AC121" s="13"/>
    </row>
    <row r="122" spans="1:31">
      <c r="A122" s="6" t="str">
        <f t="shared" si="14"/>
        <v>$A$122</v>
      </c>
      <c r="B122" s="284"/>
      <c r="C122" s="365" t="str">
        <f t="shared" ca="1" si="15"/>
        <v>Ref 2 Afvalstof 4</v>
      </c>
      <c r="D122" s="6"/>
      <c r="E122" s="207" t="str">
        <f t="shared" ca="1" si="16"/>
        <v>-</v>
      </c>
      <c r="F122" s="6"/>
      <c r="G122" s="368" t="str">
        <f t="shared" ca="1" si="17"/>
        <v>-</v>
      </c>
      <c r="H122" s="435"/>
      <c r="I122" s="379" t="str">
        <f t="shared" ca="1" si="18"/>
        <v>-</v>
      </c>
      <c r="J122" s="367"/>
      <c r="K122" s="436" t="str">
        <f t="shared" si="19"/>
        <v>-</v>
      </c>
      <c r="M122" s="449" t="str">
        <f t="shared" ca="1" si="20"/>
        <v>-</v>
      </c>
      <c r="O122" s="366" t="str">
        <f t="shared" ca="1" si="21"/>
        <v>Verbranding</v>
      </c>
      <c r="Q122" s="452"/>
      <c r="R122" s="905" t="s">
        <v>6</v>
      </c>
      <c r="S122" s="914" t="s">
        <v>6</v>
      </c>
      <c r="T122" s="906"/>
      <c r="U122" s="906"/>
      <c r="V122" s="906"/>
      <c r="W122" s="905" t="s">
        <v>6</v>
      </c>
      <c r="X122" s="905" t="s">
        <v>6</v>
      </c>
      <c r="Z122" s="13"/>
      <c r="AA122" s="13"/>
      <c r="AB122" s="13"/>
      <c r="AC122" s="13"/>
    </row>
    <row r="123" spans="1:31">
      <c r="A123" s="6" t="str">
        <f t="shared" si="14"/>
        <v>$A$123</v>
      </c>
      <c r="B123" s="284"/>
      <c r="C123" s="370" t="str">
        <f t="shared" ca="1" si="15"/>
        <v>Ref 2 Afvalstof 5</v>
      </c>
      <c r="D123" s="124"/>
      <c r="E123" s="391" t="str">
        <f t="shared" ca="1" si="16"/>
        <v>-</v>
      </c>
      <c r="F123" s="124"/>
      <c r="G123" s="373" t="str">
        <f t="shared" ca="1" si="17"/>
        <v>-</v>
      </c>
      <c r="H123" s="445"/>
      <c r="I123" s="380" t="str">
        <f t="shared" ca="1" si="18"/>
        <v>-</v>
      </c>
      <c r="J123" s="372"/>
      <c r="K123" s="446" t="str">
        <f t="shared" si="19"/>
        <v>-</v>
      </c>
      <c r="L123" s="66"/>
      <c r="M123" s="450" t="str">
        <f t="shared" ca="1" si="20"/>
        <v>-</v>
      </c>
      <c r="N123" s="66"/>
      <c r="O123" s="371" t="str">
        <f t="shared" ca="1" si="21"/>
        <v>Verbranding</v>
      </c>
      <c r="P123" s="66"/>
      <c r="Q123" s="453"/>
      <c r="R123" s="907" t="s">
        <v>6</v>
      </c>
      <c r="S123" s="915" t="s">
        <v>6</v>
      </c>
      <c r="T123" s="908"/>
      <c r="U123" s="908"/>
      <c r="V123" s="908"/>
      <c r="W123" s="907" t="s">
        <v>6</v>
      </c>
      <c r="X123" s="907" t="s">
        <v>6</v>
      </c>
      <c r="Z123" s="13"/>
      <c r="AA123" s="13"/>
      <c r="AB123" s="13"/>
      <c r="AC123" s="13"/>
    </row>
    <row r="124" spans="1:31">
      <c r="A124" s="6" t="str">
        <f t="shared" si="14"/>
        <v>$A$124</v>
      </c>
      <c r="B124" s="284"/>
      <c r="C124" s="370" t="str">
        <f t="shared" ca="1" si="15"/>
        <v>Ref 2 Overige BKG emissies</v>
      </c>
      <c r="D124" s="124"/>
      <c r="E124" s="391" t="str">
        <f t="shared" ca="1" si="16"/>
        <v>-</v>
      </c>
      <c r="F124" s="124"/>
      <c r="G124" s="373" t="str">
        <f t="shared" ca="1" si="17"/>
        <v>-</v>
      </c>
      <c r="H124" s="445"/>
      <c r="I124" s="380" t="str">
        <f t="shared" ca="1" si="18"/>
        <v>-</v>
      </c>
      <c r="J124" s="372"/>
      <c r="K124" s="446" t="str">
        <f t="shared" si="19"/>
        <v>-</v>
      </c>
      <c r="L124" s="66"/>
      <c r="M124" s="450" t="str">
        <f t="shared" ca="1" si="20"/>
        <v>-</v>
      </c>
      <c r="N124" s="66"/>
      <c r="O124" s="371" t="str">
        <f t="shared" ca="1" si="21"/>
        <v>Verbranding</v>
      </c>
      <c r="P124" s="66"/>
      <c r="Q124" s="453"/>
      <c r="R124" s="907" t="s">
        <v>6</v>
      </c>
      <c r="S124" s="916" t="s">
        <v>6</v>
      </c>
      <c r="T124" s="917"/>
      <c r="U124" s="918"/>
      <c r="V124" s="908"/>
      <c r="W124" s="908" t="s">
        <v>6</v>
      </c>
      <c r="X124" s="907" t="s">
        <v>6</v>
      </c>
      <c r="Z124" s="13"/>
      <c r="AA124" s="13"/>
      <c r="AB124" s="13"/>
      <c r="AC124" s="13"/>
    </row>
    <row r="125" spans="1:31" s="137" customFormat="1">
      <c r="A125" s="284" t="str">
        <f t="shared" si="14"/>
        <v>$A$125</v>
      </c>
      <c r="B125" s="284"/>
      <c r="C125" s="284"/>
      <c r="D125" s="284"/>
      <c r="E125" s="284"/>
      <c r="F125" s="284"/>
      <c r="G125" s="284"/>
      <c r="H125" s="284"/>
      <c r="I125" s="284"/>
      <c r="J125" s="284"/>
      <c r="K125" s="284"/>
      <c r="M125" s="284"/>
      <c r="O125" s="358"/>
      <c r="Q125" s="284"/>
      <c r="R125" s="284"/>
      <c r="T125" s="284"/>
      <c r="U125" s="284"/>
      <c r="W125" s="284"/>
      <c r="X125" s="284"/>
      <c r="Y125" s="284"/>
      <c r="Z125" s="138"/>
      <c r="AA125" s="138"/>
      <c r="AB125" s="138"/>
      <c r="AC125" s="138"/>
    </row>
    <row r="126" spans="1:31" ht="21">
      <c r="A126" s="6" t="str">
        <f t="shared" si="14"/>
        <v>$A$126</v>
      </c>
      <c r="B126" s="284"/>
      <c r="C126" s="423" t="s">
        <v>341</v>
      </c>
      <c r="D126" s="384"/>
      <c r="E126" s="424"/>
      <c r="F126" s="425"/>
      <c r="G126" s="426"/>
      <c r="H126" s="425"/>
      <c r="I126" s="424"/>
      <c r="J126" s="425"/>
      <c r="K126" s="424"/>
      <c r="L126" s="425"/>
      <c r="M126" s="424"/>
      <c r="N126" s="425"/>
      <c r="O126" s="424"/>
      <c r="P126" s="425"/>
      <c r="Q126" s="424"/>
      <c r="R126" s="424"/>
      <c r="S126" s="424"/>
      <c r="T126" s="252"/>
      <c r="U126" s="424"/>
      <c r="V126" s="252"/>
      <c r="W126" s="424"/>
      <c r="X126" s="427"/>
      <c r="Y126" s="717"/>
      <c r="Z126" s="13"/>
      <c r="AA126" s="13"/>
      <c r="AB126" s="13"/>
      <c r="AC126" s="13"/>
    </row>
    <row r="127" spans="1:31" s="13" customFormat="1" ht="65.099999999999994" customHeight="1">
      <c r="A127" s="20" t="str">
        <f t="shared" si="14"/>
        <v>$A$127</v>
      </c>
      <c r="B127" s="283"/>
      <c r="C127" s="428" t="s">
        <v>1</v>
      </c>
      <c r="D127" s="429"/>
      <c r="E127" s="439" t="s">
        <v>20</v>
      </c>
      <c r="F127" s="429"/>
      <c r="G127" s="431" t="str">
        <f>S24</f>
        <v>Massastroom (ton/uur)</v>
      </c>
      <c r="H127" s="431">
        <f>T24</f>
        <v>0</v>
      </c>
      <c r="I127" s="440" t="str">
        <f>U24</f>
        <v>Energiestroom (MWh/uur)</v>
      </c>
      <c r="J127" s="432"/>
      <c r="K127" s="431" t="str">
        <f>Q24</f>
        <v>Emissiefactor 
(ton CO2eq/ton of ton CO2eq/MWh)</v>
      </c>
      <c r="L127" s="432"/>
      <c r="M127" s="440" t="s">
        <v>630</v>
      </c>
      <c r="N127" s="432"/>
      <c r="O127" s="431" t="s">
        <v>230</v>
      </c>
      <c r="P127" s="432"/>
      <c r="Q127" s="440" t="s">
        <v>462</v>
      </c>
      <c r="R127" s="440" t="s">
        <v>16</v>
      </c>
      <c r="S127" s="430" t="s">
        <v>199</v>
      </c>
      <c r="T127" s="429"/>
      <c r="U127" s="431"/>
      <c r="V127" s="429"/>
      <c r="W127" s="440" t="s">
        <v>1039</v>
      </c>
      <c r="X127" s="439" t="s">
        <v>76</v>
      </c>
      <c r="Y127" s="138"/>
      <c r="AE127" s="138"/>
    </row>
    <row r="128" spans="1:31">
      <c r="A128" s="6" t="str">
        <f t="shared" si="14"/>
        <v>$A$128</v>
      </c>
      <c r="B128" s="284"/>
      <c r="C128" s="359" t="str">
        <f t="shared" ref="C128:C137" ca="1" si="22">C73</f>
        <v>Ref 2 product 1</v>
      </c>
      <c r="D128" s="360"/>
      <c r="E128" s="206" t="str">
        <f t="shared" ref="E128:E137" ca="1" si="23">E73</f>
        <v>-</v>
      </c>
      <c r="F128" s="360"/>
      <c r="G128" s="363" t="str">
        <f t="shared" ref="G128:G137" ca="1" si="24">S73</f>
        <v>-</v>
      </c>
      <c r="H128" s="433"/>
      <c r="I128" s="378" t="str">
        <f t="shared" ref="I128:I137" ca="1" si="25">U73</f>
        <v>-</v>
      </c>
      <c r="J128" s="362"/>
      <c r="K128" s="434" t="str">
        <f t="shared" ref="K128:K137" si="26">Q73</f>
        <v>-</v>
      </c>
      <c r="L128" s="87"/>
      <c r="M128" s="413" t="str">
        <f t="shared" ref="M128:M137" ca="1" si="27">G73</f>
        <v>-</v>
      </c>
      <c r="N128" s="87"/>
      <c r="O128" s="361" t="str">
        <f t="shared" ref="O128:O137" ca="1" si="28">I73</f>
        <v>-</v>
      </c>
      <c r="P128" s="87"/>
      <c r="Q128" s="206" t="str">
        <f t="shared" ref="Q128:Q137" ca="1" si="29">K73</f>
        <v>-</v>
      </c>
      <c r="R128" s="919" t="s">
        <v>6</v>
      </c>
      <c r="S128" s="920" t="s">
        <v>6</v>
      </c>
      <c r="T128" s="904"/>
      <c r="U128" s="904"/>
      <c r="V128" s="904"/>
      <c r="W128" s="919" t="s">
        <v>6</v>
      </c>
      <c r="X128" s="919" t="s">
        <v>6</v>
      </c>
      <c r="Z128" s="13"/>
      <c r="AA128" s="13"/>
      <c r="AB128" s="13"/>
      <c r="AC128" s="13"/>
    </row>
    <row r="129" spans="1:29">
      <c r="A129" s="6" t="str">
        <f t="shared" si="14"/>
        <v>$A$129</v>
      </c>
      <c r="B129" s="284"/>
      <c r="C129" s="365" t="str">
        <f t="shared" ca="1" si="22"/>
        <v>Ref 2 product 2</v>
      </c>
      <c r="D129" s="6"/>
      <c r="E129" s="207" t="str">
        <f t="shared" ca="1" si="23"/>
        <v>-</v>
      </c>
      <c r="F129" s="6"/>
      <c r="G129" s="368" t="str">
        <f t="shared" ca="1" si="24"/>
        <v>-</v>
      </c>
      <c r="H129" s="435"/>
      <c r="I129" s="379" t="str">
        <f t="shared" ca="1" si="25"/>
        <v>-</v>
      </c>
      <c r="J129" s="367"/>
      <c r="K129" s="436" t="str">
        <f t="shared" si="26"/>
        <v>-</v>
      </c>
      <c r="M129" s="414" t="str">
        <f t="shared" ca="1" si="27"/>
        <v>-</v>
      </c>
      <c r="O129" s="366" t="str">
        <f t="shared" ca="1" si="28"/>
        <v>-</v>
      </c>
      <c r="Q129" s="452" t="str">
        <f t="shared" ca="1" si="29"/>
        <v>-</v>
      </c>
      <c r="R129" s="905" t="s">
        <v>6</v>
      </c>
      <c r="S129" s="914" t="s">
        <v>6</v>
      </c>
      <c r="T129" s="906"/>
      <c r="U129" s="906"/>
      <c r="V129" s="906"/>
      <c r="W129" s="905" t="s">
        <v>6</v>
      </c>
      <c r="X129" s="905" t="s">
        <v>6</v>
      </c>
      <c r="Z129" s="13"/>
      <c r="AA129" s="13"/>
      <c r="AB129" s="13"/>
      <c r="AC129" s="13"/>
    </row>
    <row r="130" spans="1:29">
      <c r="A130" s="6" t="str">
        <f t="shared" si="14"/>
        <v>$A$130</v>
      </c>
      <c r="B130" s="284"/>
      <c r="C130" s="365" t="str">
        <f t="shared" ca="1" si="22"/>
        <v>Ref 2 product 3</v>
      </c>
      <c r="D130" s="6"/>
      <c r="E130" s="207" t="str">
        <f t="shared" ca="1" si="23"/>
        <v>-</v>
      </c>
      <c r="F130" s="6"/>
      <c r="G130" s="368" t="str">
        <f t="shared" ca="1" si="24"/>
        <v>-</v>
      </c>
      <c r="H130" s="435"/>
      <c r="I130" s="379" t="str">
        <f t="shared" ca="1" si="25"/>
        <v>-</v>
      </c>
      <c r="J130" s="367"/>
      <c r="K130" s="436" t="str">
        <f t="shared" si="26"/>
        <v>-</v>
      </c>
      <c r="M130" s="414" t="str">
        <f t="shared" ca="1" si="27"/>
        <v>-</v>
      </c>
      <c r="O130" s="366" t="str">
        <f t="shared" ca="1" si="28"/>
        <v>-</v>
      </c>
      <c r="Q130" s="452" t="str">
        <f t="shared" ca="1" si="29"/>
        <v>-</v>
      </c>
      <c r="R130" s="905" t="s">
        <v>6</v>
      </c>
      <c r="S130" s="914" t="s">
        <v>6</v>
      </c>
      <c r="T130" s="906"/>
      <c r="U130" s="906"/>
      <c r="V130" s="906"/>
      <c r="W130" s="905" t="s">
        <v>6</v>
      </c>
      <c r="X130" s="905" t="s">
        <v>6</v>
      </c>
      <c r="Z130" s="13"/>
      <c r="AA130" s="13"/>
      <c r="AB130" s="13"/>
      <c r="AC130" s="13"/>
    </row>
    <row r="131" spans="1:29">
      <c r="A131" s="6" t="str">
        <f t="shared" si="14"/>
        <v>$A$131</v>
      </c>
      <c r="B131" s="284"/>
      <c r="C131" s="365" t="str">
        <f t="shared" ca="1" si="22"/>
        <v>Ref 2 product 4</v>
      </c>
      <c r="D131" s="6"/>
      <c r="E131" s="207" t="str">
        <f t="shared" ca="1" si="23"/>
        <v>-</v>
      </c>
      <c r="F131" s="6"/>
      <c r="G131" s="368" t="str">
        <f t="shared" ca="1" si="24"/>
        <v>-</v>
      </c>
      <c r="H131" s="435"/>
      <c r="I131" s="379" t="str">
        <f t="shared" ca="1" si="25"/>
        <v>-</v>
      </c>
      <c r="J131" s="367"/>
      <c r="K131" s="436" t="str">
        <f t="shared" si="26"/>
        <v>-</v>
      </c>
      <c r="M131" s="414" t="str">
        <f t="shared" ca="1" si="27"/>
        <v>-</v>
      </c>
      <c r="O131" s="366" t="str">
        <f t="shared" ca="1" si="28"/>
        <v>-</v>
      </c>
      <c r="Q131" s="452" t="str">
        <f t="shared" ca="1" si="29"/>
        <v>-</v>
      </c>
      <c r="R131" s="905" t="s">
        <v>6</v>
      </c>
      <c r="S131" s="914" t="s">
        <v>6</v>
      </c>
      <c r="T131" s="906"/>
      <c r="U131" s="906"/>
      <c r="V131" s="906"/>
      <c r="W131" s="905" t="s">
        <v>6</v>
      </c>
      <c r="X131" s="905" t="s">
        <v>6</v>
      </c>
      <c r="Z131" s="13"/>
      <c r="AA131" s="13"/>
      <c r="AB131" s="13"/>
      <c r="AC131" s="13"/>
    </row>
    <row r="132" spans="1:29">
      <c r="A132" s="6" t="str">
        <f t="shared" si="14"/>
        <v>$A$132</v>
      </c>
      <c r="B132" s="284"/>
      <c r="C132" s="365" t="str">
        <f t="shared" ca="1" si="22"/>
        <v>Ref 2 product 5</v>
      </c>
      <c r="D132" s="6"/>
      <c r="E132" s="207" t="str">
        <f t="shared" ca="1" si="23"/>
        <v>-</v>
      </c>
      <c r="F132" s="6"/>
      <c r="G132" s="368" t="str">
        <f t="shared" ca="1" si="24"/>
        <v>-</v>
      </c>
      <c r="H132" s="435"/>
      <c r="I132" s="379" t="str">
        <f t="shared" ca="1" si="25"/>
        <v>-</v>
      </c>
      <c r="J132" s="367"/>
      <c r="K132" s="436" t="str">
        <f t="shared" si="26"/>
        <v>-</v>
      </c>
      <c r="M132" s="414" t="str">
        <f t="shared" ca="1" si="27"/>
        <v>-</v>
      </c>
      <c r="O132" s="366" t="str">
        <f t="shared" ca="1" si="28"/>
        <v>-</v>
      </c>
      <c r="Q132" s="452" t="str">
        <f t="shared" ca="1" si="29"/>
        <v>-</v>
      </c>
      <c r="R132" s="905" t="s">
        <v>6</v>
      </c>
      <c r="S132" s="914" t="s">
        <v>6</v>
      </c>
      <c r="T132" s="906"/>
      <c r="U132" s="906"/>
      <c r="V132" s="906"/>
      <c r="W132" s="905" t="s">
        <v>6</v>
      </c>
      <c r="X132" s="905" t="s">
        <v>6</v>
      </c>
      <c r="Z132" s="13"/>
      <c r="AA132" s="13"/>
      <c r="AB132" s="13"/>
      <c r="AC132" s="13"/>
    </row>
    <row r="133" spans="1:29">
      <c r="A133" s="6" t="str">
        <f t="shared" si="14"/>
        <v>$A$133</v>
      </c>
      <c r="B133" s="284"/>
      <c r="C133" s="365" t="str">
        <f t="shared" ca="1" si="22"/>
        <v>Ref 2 product 6</v>
      </c>
      <c r="D133" s="6"/>
      <c r="E133" s="207" t="str">
        <f t="shared" ca="1" si="23"/>
        <v>-</v>
      </c>
      <c r="F133" s="6"/>
      <c r="G133" s="368" t="str">
        <f t="shared" ca="1" si="24"/>
        <v>-</v>
      </c>
      <c r="H133" s="435"/>
      <c r="I133" s="379" t="str">
        <f t="shared" ca="1" si="25"/>
        <v>-</v>
      </c>
      <c r="J133" s="367"/>
      <c r="K133" s="436" t="str">
        <f t="shared" si="26"/>
        <v>-</v>
      </c>
      <c r="M133" s="414" t="str">
        <f t="shared" ca="1" si="27"/>
        <v>-</v>
      </c>
      <c r="O133" s="366" t="str">
        <f t="shared" ca="1" si="28"/>
        <v>-</v>
      </c>
      <c r="Q133" s="452" t="str">
        <f t="shared" ca="1" si="29"/>
        <v>-</v>
      </c>
      <c r="R133" s="905" t="s">
        <v>6</v>
      </c>
      <c r="S133" s="914" t="s">
        <v>6</v>
      </c>
      <c r="T133" s="906"/>
      <c r="U133" s="906"/>
      <c r="V133" s="906"/>
      <c r="W133" s="905" t="s">
        <v>6</v>
      </c>
      <c r="X133" s="905" t="s">
        <v>6</v>
      </c>
      <c r="Z133" s="13"/>
      <c r="AA133" s="13"/>
      <c r="AB133" s="13"/>
      <c r="AC133" s="13"/>
    </row>
    <row r="134" spans="1:29">
      <c r="A134" s="6" t="str">
        <f t="shared" si="14"/>
        <v>$A$134</v>
      </c>
      <c r="B134" s="284"/>
      <c r="C134" s="365" t="str">
        <f t="shared" ca="1" si="22"/>
        <v>Ref 2 product 7</v>
      </c>
      <c r="D134" s="6"/>
      <c r="E134" s="207" t="str">
        <f t="shared" ca="1" si="23"/>
        <v>-</v>
      </c>
      <c r="F134" s="6"/>
      <c r="G134" s="368" t="str">
        <f t="shared" ca="1" si="24"/>
        <v>-</v>
      </c>
      <c r="H134" s="435"/>
      <c r="I134" s="379" t="str">
        <f t="shared" ca="1" si="25"/>
        <v>-</v>
      </c>
      <c r="J134" s="367"/>
      <c r="K134" s="436" t="str">
        <f t="shared" si="26"/>
        <v>-</v>
      </c>
      <c r="M134" s="414" t="str">
        <f t="shared" ca="1" si="27"/>
        <v>-</v>
      </c>
      <c r="O134" s="366" t="str">
        <f t="shared" ca="1" si="28"/>
        <v>-</v>
      </c>
      <c r="Q134" s="452" t="str">
        <f t="shared" ca="1" si="29"/>
        <v>-</v>
      </c>
      <c r="R134" s="905" t="s">
        <v>6</v>
      </c>
      <c r="S134" s="914" t="s">
        <v>6</v>
      </c>
      <c r="T134" s="906"/>
      <c r="U134" s="906"/>
      <c r="V134" s="906"/>
      <c r="W134" s="905" t="s">
        <v>6</v>
      </c>
      <c r="X134" s="905" t="s">
        <v>6</v>
      </c>
      <c r="Z134" s="13"/>
      <c r="AA134" s="13"/>
      <c r="AB134" s="13"/>
      <c r="AC134" s="13"/>
    </row>
    <row r="135" spans="1:29">
      <c r="A135" s="6" t="str">
        <f t="shared" si="14"/>
        <v>$A$135</v>
      </c>
      <c r="B135" s="284"/>
      <c r="C135" s="365" t="str">
        <f t="shared" ca="1" si="22"/>
        <v>Ref 2 product 8</v>
      </c>
      <c r="D135" s="6"/>
      <c r="E135" s="207" t="str">
        <f t="shared" ca="1" si="23"/>
        <v>-</v>
      </c>
      <c r="F135" s="6"/>
      <c r="G135" s="368" t="str">
        <f t="shared" ca="1" si="24"/>
        <v>-</v>
      </c>
      <c r="H135" s="435"/>
      <c r="I135" s="379" t="str">
        <f t="shared" ca="1" si="25"/>
        <v>-</v>
      </c>
      <c r="J135" s="367"/>
      <c r="K135" s="436" t="str">
        <f t="shared" si="26"/>
        <v>-</v>
      </c>
      <c r="M135" s="414" t="str">
        <f t="shared" ca="1" si="27"/>
        <v>-</v>
      </c>
      <c r="O135" s="366" t="str">
        <f t="shared" ca="1" si="28"/>
        <v>-</v>
      </c>
      <c r="Q135" s="452" t="str">
        <f t="shared" ca="1" si="29"/>
        <v>-</v>
      </c>
      <c r="R135" s="905" t="s">
        <v>6</v>
      </c>
      <c r="S135" s="914" t="s">
        <v>6</v>
      </c>
      <c r="T135" s="906"/>
      <c r="U135" s="906"/>
      <c r="V135" s="906"/>
      <c r="W135" s="905" t="s">
        <v>6</v>
      </c>
      <c r="X135" s="905" t="s">
        <v>6</v>
      </c>
      <c r="Z135" s="13"/>
      <c r="AA135" s="13"/>
      <c r="AB135" s="13"/>
      <c r="AC135" s="13"/>
    </row>
    <row r="136" spans="1:29">
      <c r="A136" s="6" t="str">
        <f t="shared" si="14"/>
        <v>$A$136</v>
      </c>
      <c r="B136" s="284"/>
      <c r="C136" s="365" t="str">
        <f t="shared" ca="1" si="22"/>
        <v>Ref 2 product 9</v>
      </c>
      <c r="D136" s="6"/>
      <c r="E136" s="207" t="str">
        <f t="shared" ca="1" si="23"/>
        <v>-</v>
      </c>
      <c r="F136" s="6"/>
      <c r="G136" s="368" t="str">
        <f t="shared" ca="1" si="24"/>
        <v>-</v>
      </c>
      <c r="H136" s="435"/>
      <c r="I136" s="379" t="str">
        <f t="shared" ca="1" si="25"/>
        <v>-</v>
      </c>
      <c r="J136" s="367"/>
      <c r="K136" s="436" t="str">
        <f t="shared" si="26"/>
        <v>-</v>
      </c>
      <c r="M136" s="414" t="str">
        <f t="shared" ca="1" si="27"/>
        <v>-</v>
      </c>
      <c r="O136" s="366" t="str">
        <f t="shared" ca="1" si="28"/>
        <v>-</v>
      </c>
      <c r="Q136" s="452" t="str">
        <f t="shared" ca="1" si="29"/>
        <v>-</v>
      </c>
      <c r="R136" s="905" t="s">
        <v>6</v>
      </c>
      <c r="S136" s="914" t="s">
        <v>6</v>
      </c>
      <c r="T136" s="906"/>
      <c r="U136" s="906"/>
      <c r="V136" s="906"/>
      <c r="W136" s="905" t="s">
        <v>6</v>
      </c>
      <c r="X136" s="905" t="s">
        <v>6</v>
      </c>
      <c r="Z136" s="13"/>
      <c r="AA136" s="13"/>
      <c r="AB136" s="13"/>
      <c r="AC136" s="13"/>
    </row>
    <row r="137" spans="1:29">
      <c r="A137" s="6" t="str">
        <f t="shared" si="14"/>
        <v>$A$137</v>
      </c>
      <c r="B137" s="284"/>
      <c r="C137" s="370" t="str">
        <f t="shared" ca="1" si="22"/>
        <v>Ref 2 product 10</v>
      </c>
      <c r="D137" s="124"/>
      <c r="E137" s="391" t="str">
        <f t="shared" ca="1" si="23"/>
        <v>-</v>
      </c>
      <c r="F137" s="124"/>
      <c r="G137" s="371" t="str">
        <f t="shared" ca="1" si="24"/>
        <v>-</v>
      </c>
      <c r="H137" s="124"/>
      <c r="I137" s="391" t="str">
        <f t="shared" ca="1" si="25"/>
        <v>-</v>
      </c>
      <c r="J137" s="124"/>
      <c r="K137" s="387" t="str">
        <f t="shared" si="26"/>
        <v>-</v>
      </c>
      <c r="L137" s="66"/>
      <c r="M137" s="415" t="str">
        <f t="shared" ca="1" si="27"/>
        <v>-</v>
      </c>
      <c r="N137" s="66"/>
      <c r="O137" s="371" t="str">
        <f t="shared" ca="1" si="28"/>
        <v>-</v>
      </c>
      <c r="P137" s="66"/>
      <c r="Q137" s="453" t="str">
        <f t="shared" ca="1" si="29"/>
        <v>-</v>
      </c>
      <c r="R137" s="907" t="s">
        <v>6</v>
      </c>
      <c r="S137" s="915" t="s">
        <v>6</v>
      </c>
      <c r="T137" s="908"/>
      <c r="U137" s="908"/>
      <c r="V137" s="908"/>
      <c r="W137" s="907" t="s">
        <v>6</v>
      </c>
      <c r="X137" s="907" t="s">
        <v>6</v>
      </c>
      <c r="Z137" s="13"/>
      <c r="AA137" s="13"/>
      <c r="AB137" s="13"/>
      <c r="AC137" s="13"/>
    </row>
    <row r="138" spans="1:29" s="137" customFormat="1">
      <c r="K138" s="284"/>
      <c r="W138" s="420"/>
      <c r="X138" s="420"/>
      <c r="Y138" s="420"/>
      <c r="Z138" s="138"/>
      <c r="AA138" s="138"/>
      <c r="AB138" s="138"/>
      <c r="AC138" s="138"/>
    </row>
    <row r="139" spans="1:29" ht="18.75">
      <c r="C139" s="164" t="s">
        <v>226</v>
      </c>
      <c r="D139" s="327"/>
      <c r="E139" s="327"/>
      <c r="F139" s="327"/>
      <c r="G139" s="327"/>
      <c r="H139" s="327"/>
      <c r="I139" s="327"/>
      <c r="J139" s="327"/>
      <c r="K139" s="327"/>
      <c r="L139" s="327"/>
      <c r="M139" s="327"/>
      <c r="N139" s="327"/>
      <c r="O139" s="327"/>
      <c r="P139" s="327"/>
      <c r="Q139" s="327"/>
      <c r="R139" s="327"/>
      <c r="S139" s="327"/>
      <c r="T139" s="327"/>
      <c r="U139" s="327"/>
      <c r="V139" s="327"/>
      <c r="W139" s="421"/>
      <c r="X139" s="422"/>
      <c r="Y139" s="420"/>
      <c r="Z139" s="13"/>
      <c r="AA139" s="13"/>
      <c r="AB139" s="13"/>
      <c r="AC139" s="13"/>
    </row>
    <row r="140" spans="1:29">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Z140" s="13"/>
      <c r="AA140" s="13"/>
      <c r="AB140" s="13"/>
      <c r="AC140" s="13"/>
    </row>
    <row r="141" spans="1:29">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row>
    <row r="142" spans="1:29">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row>
    <row r="143" spans="1:29">
      <c r="C143" s="789"/>
      <c r="D143" s="790"/>
      <c r="E143" s="790"/>
      <c r="F143" s="790"/>
      <c r="G143" s="790"/>
      <c r="H143" s="790"/>
      <c r="I143" s="790"/>
      <c r="J143" s="790"/>
      <c r="K143" s="790"/>
      <c r="L143" s="790"/>
      <c r="M143" s="790"/>
      <c r="N143" s="790"/>
      <c r="O143" s="790"/>
      <c r="P143" s="790"/>
      <c r="Q143" s="790"/>
      <c r="R143" s="790"/>
      <c r="S143" s="790"/>
      <c r="T143" s="790"/>
      <c r="U143" s="790"/>
      <c r="V143" s="790"/>
      <c r="W143" s="790"/>
      <c r="X143" s="791"/>
    </row>
    <row r="144" spans="1:29">
      <c r="C144" s="789"/>
      <c r="D144" s="790"/>
      <c r="E144" s="790"/>
      <c r="F144" s="790"/>
      <c r="G144" s="790"/>
      <c r="H144" s="790"/>
      <c r="I144" s="790"/>
      <c r="J144" s="790"/>
      <c r="K144" s="790"/>
      <c r="L144" s="790"/>
      <c r="M144" s="790"/>
      <c r="N144" s="790"/>
      <c r="O144" s="790"/>
      <c r="P144" s="790"/>
      <c r="Q144" s="790"/>
      <c r="R144" s="790"/>
      <c r="S144" s="790"/>
      <c r="T144" s="790"/>
      <c r="U144" s="790"/>
      <c r="V144" s="790"/>
      <c r="W144" s="790"/>
      <c r="X144" s="791"/>
    </row>
    <row r="145" spans="3:24">
      <c r="C145" s="789"/>
      <c r="D145" s="790"/>
      <c r="E145" s="790"/>
      <c r="F145" s="790"/>
      <c r="G145" s="790"/>
      <c r="H145" s="790"/>
      <c r="I145" s="790"/>
      <c r="J145" s="790"/>
      <c r="K145" s="790"/>
      <c r="L145" s="790"/>
      <c r="M145" s="790"/>
      <c r="N145" s="790"/>
      <c r="O145" s="790"/>
      <c r="P145" s="790"/>
      <c r="Q145" s="790"/>
      <c r="R145" s="790"/>
      <c r="S145" s="790"/>
      <c r="T145" s="790"/>
      <c r="U145" s="790"/>
      <c r="V145" s="790"/>
      <c r="W145" s="790"/>
      <c r="X145" s="791"/>
    </row>
    <row r="146" spans="3:24">
      <c r="C146" s="789"/>
      <c r="D146" s="790"/>
      <c r="E146" s="790"/>
      <c r="F146" s="790"/>
      <c r="G146" s="790"/>
      <c r="H146" s="790"/>
      <c r="I146" s="790"/>
      <c r="J146" s="790"/>
      <c r="K146" s="790"/>
      <c r="L146" s="790"/>
      <c r="M146" s="790"/>
      <c r="N146" s="790"/>
      <c r="O146" s="790"/>
      <c r="P146" s="790"/>
      <c r="Q146" s="790"/>
      <c r="R146" s="790"/>
      <c r="S146" s="790"/>
      <c r="T146" s="790"/>
      <c r="U146" s="790"/>
      <c r="V146" s="790"/>
      <c r="W146" s="790"/>
      <c r="X146" s="791"/>
    </row>
    <row r="147" spans="3:24">
      <c r="C147" s="789"/>
      <c r="D147" s="790"/>
      <c r="E147" s="790"/>
      <c r="F147" s="790"/>
      <c r="G147" s="790"/>
      <c r="H147" s="790"/>
      <c r="I147" s="790"/>
      <c r="J147" s="790"/>
      <c r="K147" s="790"/>
      <c r="L147" s="790"/>
      <c r="M147" s="790"/>
      <c r="N147" s="790"/>
      <c r="O147" s="790"/>
      <c r="P147" s="790"/>
      <c r="Q147" s="790"/>
      <c r="R147" s="790"/>
      <c r="S147" s="790"/>
      <c r="T147" s="790"/>
      <c r="U147" s="790"/>
      <c r="V147" s="790"/>
      <c r="W147" s="790"/>
      <c r="X147" s="791"/>
    </row>
    <row r="148" spans="3:24">
      <c r="C148" s="789"/>
      <c r="D148" s="790"/>
      <c r="E148" s="790"/>
      <c r="F148" s="790"/>
      <c r="G148" s="790"/>
      <c r="H148" s="790"/>
      <c r="I148" s="790"/>
      <c r="J148" s="790"/>
      <c r="K148" s="790"/>
      <c r="L148" s="790"/>
      <c r="M148" s="790"/>
      <c r="N148" s="790"/>
      <c r="O148" s="790"/>
      <c r="P148" s="790"/>
      <c r="Q148" s="790"/>
      <c r="R148" s="790"/>
      <c r="S148" s="790"/>
      <c r="T148" s="790"/>
      <c r="U148" s="790"/>
      <c r="V148" s="790"/>
      <c r="W148" s="790"/>
      <c r="X148" s="791"/>
    </row>
    <row r="149" spans="3:24">
      <c r="C149" s="789"/>
      <c r="D149" s="790"/>
      <c r="E149" s="790"/>
      <c r="F149" s="790"/>
      <c r="G149" s="790"/>
      <c r="H149" s="790"/>
      <c r="I149" s="790"/>
      <c r="J149" s="790"/>
      <c r="K149" s="790"/>
      <c r="L149" s="790"/>
      <c r="M149" s="790"/>
      <c r="N149" s="790"/>
      <c r="O149" s="790"/>
      <c r="P149" s="790"/>
      <c r="Q149" s="790"/>
      <c r="R149" s="790"/>
      <c r="S149" s="790"/>
      <c r="T149" s="790"/>
      <c r="U149" s="790"/>
      <c r="V149" s="790"/>
      <c r="W149" s="790"/>
      <c r="X149" s="791"/>
    </row>
    <row r="150" spans="3:24">
      <c r="C150" s="789"/>
      <c r="D150" s="790"/>
      <c r="E150" s="790"/>
      <c r="F150" s="790"/>
      <c r="G150" s="790"/>
      <c r="H150" s="790"/>
      <c r="I150" s="790"/>
      <c r="J150" s="790"/>
      <c r="K150" s="790"/>
      <c r="L150" s="790"/>
      <c r="M150" s="790"/>
      <c r="N150" s="790"/>
      <c r="O150" s="790"/>
      <c r="P150" s="790"/>
      <c r="Q150" s="790"/>
      <c r="R150" s="790"/>
      <c r="S150" s="790"/>
      <c r="T150" s="790"/>
      <c r="U150" s="790"/>
      <c r="V150" s="790"/>
      <c r="W150" s="790"/>
      <c r="X150" s="791"/>
    </row>
    <row r="151" spans="3:24">
      <c r="C151" s="789"/>
      <c r="D151" s="790"/>
      <c r="E151" s="790"/>
      <c r="F151" s="790"/>
      <c r="G151" s="790"/>
      <c r="H151" s="790"/>
      <c r="I151" s="790"/>
      <c r="J151" s="790"/>
      <c r="K151" s="790"/>
      <c r="L151" s="790"/>
      <c r="M151" s="790"/>
      <c r="N151" s="790"/>
      <c r="O151" s="790"/>
      <c r="P151" s="790"/>
      <c r="Q151" s="790"/>
      <c r="R151" s="790"/>
      <c r="S151" s="790"/>
      <c r="T151" s="790"/>
      <c r="U151" s="790"/>
      <c r="V151" s="790"/>
      <c r="W151" s="790"/>
      <c r="X151" s="791"/>
    </row>
    <row r="152" spans="3:24">
      <c r="C152" s="789"/>
      <c r="D152" s="790"/>
      <c r="E152" s="790"/>
      <c r="F152" s="790"/>
      <c r="G152" s="790"/>
      <c r="H152" s="790"/>
      <c r="I152" s="790"/>
      <c r="J152" s="790"/>
      <c r="K152" s="790"/>
      <c r="L152" s="790"/>
      <c r="M152" s="790"/>
      <c r="N152" s="790"/>
      <c r="O152" s="790"/>
      <c r="P152" s="790"/>
      <c r="Q152" s="790"/>
      <c r="R152" s="790"/>
      <c r="S152" s="790"/>
      <c r="T152" s="790"/>
      <c r="U152" s="790"/>
      <c r="V152" s="790"/>
      <c r="W152" s="790"/>
      <c r="X152" s="791"/>
    </row>
    <row r="153" spans="3:24">
      <c r="C153" s="789"/>
      <c r="D153" s="790"/>
      <c r="E153" s="790"/>
      <c r="F153" s="790"/>
      <c r="G153" s="790"/>
      <c r="H153" s="790"/>
      <c r="I153" s="790"/>
      <c r="J153" s="790"/>
      <c r="K153" s="790"/>
      <c r="L153" s="790"/>
      <c r="M153" s="790"/>
      <c r="N153" s="790"/>
      <c r="O153" s="790"/>
      <c r="P153" s="790"/>
      <c r="Q153" s="790"/>
      <c r="R153" s="790"/>
      <c r="S153" s="790"/>
      <c r="T153" s="790"/>
      <c r="U153" s="790"/>
      <c r="V153" s="790"/>
      <c r="W153" s="790"/>
      <c r="X153" s="791"/>
    </row>
    <row r="154" spans="3:24">
      <c r="C154" s="789"/>
      <c r="D154" s="790"/>
      <c r="E154" s="790"/>
      <c r="F154" s="790"/>
      <c r="G154" s="790"/>
      <c r="H154" s="790"/>
      <c r="I154" s="790"/>
      <c r="J154" s="790"/>
      <c r="K154" s="790"/>
      <c r="L154" s="790"/>
      <c r="M154" s="790"/>
      <c r="N154" s="790"/>
      <c r="O154" s="790"/>
      <c r="P154" s="790"/>
      <c r="Q154" s="790"/>
      <c r="R154" s="790"/>
      <c r="S154" s="790"/>
      <c r="T154" s="790"/>
      <c r="U154" s="790"/>
      <c r="V154" s="790"/>
      <c r="W154" s="790"/>
      <c r="X154" s="791"/>
    </row>
    <row r="155" spans="3:24">
      <c r="C155" s="789"/>
      <c r="D155" s="790"/>
      <c r="E155" s="790"/>
      <c r="F155" s="790"/>
      <c r="G155" s="790"/>
      <c r="H155" s="790"/>
      <c r="I155" s="790"/>
      <c r="J155" s="790"/>
      <c r="K155" s="790"/>
      <c r="L155" s="790"/>
      <c r="M155" s="790"/>
      <c r="N155" s="790"/>
      <c r="O155" s="790"/>
      <c r="P155" s="790"/>
      <c r="Q155" s="790"/>
      <c r="R155" s="790"/>
      <c r="S155" s="790"/>
      <c r="T155" s="790"/>
      <c r="U155" s="790"/>
      <c r="V155" s="790"/>
      <c r="W155" s="790"/>
      <c r="X155" s="791"/>
    </row>
    <row r="156" spans="3:24">
      <c r="C156" s="789"/>
      <c r="D156" s="790"/>
      <c r="E156" s="790"/>
      <c r="F156" s="790"/>
      <c r="G156" s="790"/>
      <c r="H156" s="790"/>
      <c r="I156" s="790"/>
      <c r="J156" s="790"/>
      <c r="K156" s="790"/>
      <c r="L156" s="790"/>
      <c r="M156" s="790"/>
      <c r="N156" s="790"/>
      <c r="O156" s="790"/>
      <c r="P156" s="790"/>
      <c r="Q156" s="790"/>
      <c r="R156" s="790"/>
      <c r="S156" s="790"/>
      <c r="T156" s="790"/>
      <c r="U156" s="790"/>
      <c r="V156" s="790"/>
      <c r="W156" s="790"/>
      <c r="X156" s="791"/>
    </row>
    <row r="157" spans="3:24">
      <c r="C157" s="789"/>
      <c r="D157" s="790"/>
      <c r="E157" s="790"/>
      <c r="F157" s="790"/>
      <c r="G157" s="790"/>
      <c r="H157" s="790"/>
      <c r="I157" s="790"/>
      <c r="J157" s="790"/>
      <c r="K157" s="790"/>
      <c r="L157" s="790"/>
      <c r="M157" s="790"/>
      <c r="N157" s="790"/>
      <c r="O157" s="790"/>
      <c r="P157" s="790"/>
      <c r="Q157" s="790"/>
      <c r="R157" s="790"/>
      <c r="S157" s="790"/>
      <c r="T157" s="790"/>
      <c r="U157" s="790"/>
      <c r="V157" s="790"/>
      <c r="W157" s="790"/>
      <c r="X157" s="791"/>
    </row>
    <row r="158" spans="3:24">
      <c r="C158" s="789"/>
      <c r="D158" s="790"/>
      <c r="E158" s="790"/>
      <c r="F158" s="790"/>
      <c r="G158" s="790"/>
      <c r="H158" s="790"/>
      <c r="I158" s="790"/>
      <c r="J158" s="790"/>
      <c r="K158" s="790"/>
      <c r="L158" s="790"/>
      <c r="M158" s="790"/>
      <c r="N158" s="790"/>
      <c r="O158" s="790"/>
      <c r="P158" s="790"/>
      <c r="Q158" s="790"/>
      <c r="R158" s="790"/>
      <c r="S158" s="790"/>
      <c r="T158" s="790"/>
      <c r="U158" s="790"/>
      <c r="V158" s="790"/>
      <c r="W158" s="790"/>
      <c r="X158" s="791"/>
    </row>
    <row r="159" spans="3:24">
      <c r="C159" s="789"/>
      <c r="D159" s="790"/>
      <c r="E159" s="790"/>
      <c r="F159" s="790"/>
      <c r="G159" s="790"/>
      <c r="H159" s="790"/>
      <c r="I159" s="790"/>
      <c r="J159" s="790"/>
      <c r="K159" s="790"/>
      <c r="L159" s="790"/>
      <c r="M159" s="790"/>
      <c r="N159" s="790"/>
      <c r="O159" s="790"/>
      <c r="P159" s="790"/>
      <c r="Q159" s="790"/>
      <c r="R159" s="790"/>
      <c r="S159" s="790"/>
      <c r="T159" s="790"/>
      <c r="U159" s="790"/>
      <c r="V159" s="790"/>
      <c r="W159" s="790"/>
      <c r="X159" s="791"/>
    </row>
    <row r="160" spans="3:24">
      <c r="C160" s="789"/>
      <c r="D160" s="790"/>
      <c r="E160" s="790"/>
      <c r="F160" s="790"/>
      <c r="G160" s="790"/>
      <c r="H160" s="790"/>
      <c r="I160" s="790"/>
      <c r="J160" s="790"/>
      <c r="K160" s="790"/>
      <c r="L160" s="790"/>
      <c r="M160" s="790"/>
      <c r="N160" s="790"/>
      <c r="O160" s="790"/>
      <c r="P160" s="790"/>
      <c r="Q160" s="790"/>
      <c r="R160" s="790"/>
      <c r="S160" s="790"/>
      <c r="T160" s="790"/>
      <c r="U160" s="790"/>
      <c r="V160" s="790"/>
      <c r="W160" s="790"/>
      <c r="X160" s="791"/>
    </row>
    <row r="161" spans="3:24">
      <c r="C161" s="789"/>
      <c r="D161" s="790"/>
      <c r="E161" s="790"/>
      <c r="F161" s="790"/>
      <c r="G161" s="790"/>
      <c r="H161" s="790"/>
      <c r="I161" s="790"/>
      <c r="J161" s="790"/>
      <c r="K161" s="790"/>
      <c r="L161" s="790"/>
      <c r="M161" s="790"/>
      <c r="N161" s="790"/>
      <c r="O161" s="790"/>
      <c r="P161" s="790"/>
      <c r="Q161" s="790"/>
      <c r="R161" s="790"/>
      <c r="S161" s="790"/>
      <c r="T161" s="790"/>
      <c r="U161" s="790"/>
      <c r="V161" s="790"/>
      <c r="W161" s="790"/>
      <c r="X161" s="791"/>
    </row>
    <row r="162" spans="3:24">
      <c r="C162" s="789"/>
      <c r="D162" s="790"/>
      <c r="E162" s="790"/>
      <c r="F162" s="790"/>
      <c r="G162" s="790"/>
      <c r="H162" s="790"/>
      <c r="I162" s="790"/>
      <c r="J162" s="790"/>
      <c r="K162" s="790"/>
      <c r="L162" s="790"/>
      <c r="M162" s="790"/>
      <c r="N162" s="790"/>
      <c r="O162" s="790"/>
      <c r="P162" s="790"/>
      <c r="Q162" s="790"/>
      <c r="R162" s="790"/>
      <c r="S162" s="790"/>
      <c r="T162" s="790"/>
      <c r="U162" s="790"/>
      <c r="V162" s="790"/>
      <c r="W162" s="790"/>
      <c r="X162" s="791"/>
    </row>
    <row r="163" spans="3:24">
      <c r="C163" s="789"/>
      <c r="D163" s="790"/>
      <c r="E163" s="790"/>
      <c r="F163" s="790"/>
      <c r="G163" s="790"/>
      <c r="H163" s="790"/>
      <c r="I163" s="790"/>
      <c r="J163" s="790"/>
      <c r="K163" s="790"/>
      <c r="L163" s="790"/>
      <c r="M163" s="790"/>
      <c r="N163" s="790"/>
      <c r="O163" s="790"/>
      <c r="P163" s="790"/>
      <c r="Q163" s="790"/>
      <c r="R163" s="790"/>
      <c r="S163" s="790"/>
      <c r="T163" s="790"/>
      <c r="U163" s="790"/>
      <c r="V163" s="790"/>
      <c r="W163" s="790"/>
      <c r="X163" s="791"/>
    </row>
    <row r="164" spans="3:24">
      <c r="C164" s="789"/>
      <c r="D164" s="790"/>
      <c r="E164" s="790"/>
      <c r="F164" s="790"/>
      <c r="G164" s="790"/>
      <c r="H164" s="790"/>
      <c r="I164" s="790"/>
      <c r="J164" s="790"/>
      <c r="K164" s="790"/>
      <c r="L164" s="790"/>
      <c r="M164" s="790"/>
      <c r="N164" s="790"/>
      <c r="O164" s="790"/>
      <c r="P164" s="790"/>
      <c r="Q164" s="790"/>
      <c r="R164" s="790"/>
      <c r="S164" s="790"/>
      <c r="T164" s="790"/>
      <c r="U164" s="790"/>
      <c r="V164" s="790"/>
      <c r="W164" s="790"/>
      <c r="X164" s="791"/>
    </row>
    <row r="165" spans="3:24">
      <c r="C165" s="789"/>
      <c r="D165" s="790"/>
      <c r="E165" s="790"/>
      <c r="F165" s="790"/>
      <c r="G165" s="790"/>
      <c r="H165" s="790"/>
      <c r="I165" s="790"/>
      <c r="J165" s="790"/>
      <c r="K165" s="790"/>
      <c r="L165" s="790"/>
      <c r="M165" s="790"/>
      <c r="N165" s="790"/>
      <c r="O165" s="790"/>
      <c r="P165" s="790"/>
      <c r="Q165" s="790"/>
      <c r="R165" s="790"/>
      <c r="S165" s="790"/>
      <c r="T165" s="790"/>
      <c r="U165" s="790"/>
      <c r="V165" s="790"/>
      <c r="W165" s="790"/>
      <c r="X165" s="791"/>
    </row>
    <row r="166" spans="3:24">
      <c r="C166" s="789"/>
      <c r="D166" s="790"/>
      <c r="E166" s="790"/>
      <c r="F166" s="790"/>
      <c r="G166" s="790"/>
      <c r="H166" s="790"/>
      <c r="I166" s="790"/>
      <c r="J166" s="790"/>
      <c r="K166" s="790"/>
      <c r="L166" s="790"/>
      <c r="M166" s="790"/>
      <c r="N166" s="790"/>
      <c r="O166" s="790"/>
      <c r="P166" s="790"/>
      <c r="Q166" s="790"/>
      <c r="R166" s="790"/>
      <c r="S166" s="790"/>
      <c r="T166" s="790"/>
      <c r="U166" s="790"/>
      <c r="V166" s="790"/>
      <c r="W166" s="790"/>
      <c r="X166" s="791"/>
    </row>
    <row r="167" spans="3:24">
      <c r="C167" s="789"/>
      <c r="D167" s="790"/>
      <c r="E167" s="790"/>
      <c r="F167" s="790"/>
      <c r="G167" s="790"/>
      <c r="H167" s="790"/>
      <c r="I167" s="790"/>
      <c r="J167" s="790"/>
      <c r="K167" s="790"/>
      <c r="L167" s="790"/>
      <c r="M167" s="790"/>
      <c r="N167" s="790"/>
      <c r="O167" s="790"/>
      <c r="P167" s="790"/>
      <c r="Q167" s="790"/>
      <c r="R167" s="790"/>
      <c r="S167" s="790"/>
      <c r="T167" s="790"/>
      <c r="U167" s="790"/>
      <c r="V167" s="790"/>
      <c r="W167" s="790"/>
      <c r="X167" s="791"/>
    </row>
    <row r="168" spans="3:24">
      <c r="C168" s="789"/>
      <c r="D168" s="790"/>
      <c r="E168" s="790"/>
      <c r="F168" s="790"/>
      <c r="G168" s="790"/>
      <c r="H168" s="790"/>
      <c r="I168" s="790"/>
      <c r="J168" s="790"/>
      <c r="K168" s="790"/>
      <c r="L168" s="790"/>
      <c r="M168" s="790"/>
      <c r="N168" s="790"/>
      <c r="O168" s="790"/>
      <c r="P168" s="790"/>
      <c r="Q168" s="790"/>
      <c r="R168" s="790"/>
      <c r="S168" s="790"/>
      <c r="T168" s="790"/>
      <c r="U168" s="790"/>
      <c r="V168" s="790"/>
      <c r="W168" s="790"/>
      <c r="X168" s="791"/>
    </row>
    <row r="169" spans="3:24">
      <c r="C169" s="792"/>
      <c r="D169" s="793"/>
      <c r="E169" s="793"/>
      <c r="F169" s="793"/>
      <c r="G169" s="793"/>
      <c r="H169" s="793"/>
      <c r="I169" s="793"/>
      <c r="J169" s="793"/>
      <c r="K169" s="793"/>
      <c r="L169" s="793"/>
      <c r="M169" s="793"/>
      <c r="N169" s="793"/>
      <c r="O169" s="793"/>
      <c r="P169" s="793"/>
      <c r="Q169" s="793"/>
      <c r="R169" s="793"/>
      <c r="S169" s="793"/>
      <c r="T169" s="793"/>
      <c r="U169" s="793"/>
      <c r="V169" s="793"/>
      <c r="W169" s="793"/>
      <c r="X169" s="794"/>
    </row>
    <row r="170" spans="3:24" s="137" customFormat="1"/>
  </sheetData>
  <sheetProtection algorithmName="SHA-512" hashValue="AUQeCtBazc+9eiqY7Jx2uzL/qNRk/yY/YHpkSFOnl77IdwBi95TdlYbGkQXyK0kaY+dqKmcsJ1xjJZATqrPDFw==" saltValue="B5+WaEOFD2L56f3JlVB6Xw==" spinCount="100000" sheet="1" objects="1" scenarios="1"/>
  <mergeCells count="7">
    <mergeCell ref="C67:X67"/>
    <mergeCell ref="C44:X44"/>
    <mergeCell ref="C6:X6"/>
    <mergeCell ref="C8:X8"/>
    <mergeCell ref="C9:X9"/>
    <mergeCell ref="C10:X10"/>
    <mergeCell ref="C18:X18"/>
  </mergeCells>
  <dataValidations count="2">
    <dataValidation type="list" allowBlank="1" showInputMessage="1" showErrorMessage="1" sqref="R25:R39 R51:R61 R73:R87" xr:uid="{65DBED93-E0A0-4712-9147-F938FB0377F4}">
      <formula1>INDIRECT("List_EF_Eenheid")</formula1>
    </dataValidation>
    <dataValidation type="list" allowBlank="1" showInputMessage="1" showErrorMessage="1" sqref="I63:P63" xr:uid="{CEE3EEEB-9F80-4D0F-8889-035E21F3B971}">
      <formula1>$AA$1:$AA$4</formula1>
    </dataValidation>
  </dataValidations>
  <pageMargins left="0.25" right="0.25" top="0.75" bottom="0.75" header="0.3" footer="0.3"/>
  <pageSetup paperSize="9" scale="33"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7A89B-19FE-4459-A067-3A1BA42E2C6F}">
  <sheetPr>
    <tabColor rgb="FFB17ED8"/>
    <pageSetUpPr autoPageBreaks="0" fitToPage="1"/>
  </sheetPr>
  <dimension ref="A1:AI170"/>
  <sheetViews>
    <sheetView topLeftCell="B1" zoomScale="80" zoomScaleNormal="80" workbookViewId="0">
      <selection activeCell="B1" sqref="B1"/>
    </sheetView>
  </sheetViews>
  <sheetFormatPr defaultColWidth="0" defaultRowHeight="15" zeroHeight="1"/>
  <cols>
    <col min="1" max="1" width="5.7109375" style="4" hidden="1" customWidth="1"/>
    <col min="2" max="2" width="4.28515625" style="137" customWidth="1"/>
    <col min="3" max="3" width="30" style="4" customWidth="1"/>
    <col min="4" max="4" width="4.85546875" style="4" hidden="1" customWidth="1"/>
    <col min="5" max="5" width="31.85546875" style="4" customWidth="1"/>
    <col min="6" max="6" width="4.7109375" style="4" hidden="1" customWidth="1"/>
    <col min="7" max="7" width="13.85546875" style="4" customWidth="1"/>
    <col min="8" max="8" width="4.7109375" style="4" hidden="1" customWidth="1"/>
    <col min="9" max="9" width="20.85546875" style="4" customWidth="1"/>
    <col min="10" max="10" width="4.7109375" style="4" hidden="1" customWidth="1"/>
    <col min="11" max="11" width="17.140625" style="4" customWidth="1"/>
    <col min="12" max="12" width="4.7109375" style="4" hidden="1" customWidth="1"/>
    <col min="13" max="13" width="14.5703125" style="4" customWidth="1"/>
    <col min="14" max="14" width="4.7109375" style="4" hidden="1" customWidth="1"/>
    <col min="15" max="15" width="20.42578125" style="4" customWidth="1"/>
    <col min="16" max="16" width="4.7109375" style="4" hidden="1" customWidth="1"/>
    <col min="17" max="17" width="18" style="4" customWidth="1"/>
    <col min="18" max="18" width="18.28515625" style="4" customWidth="1"/>
    <col min="19" max="19" width="13.85546875" style="4" customWidth="1"/>
    <col min="20" max="20" width="10.7109375" style="4" hidden="1" customWidth="1"/>
    <col min="21" max="21" width="25.28515625" style="4" customWidth="1"/>
    <col min="22" max="22" width="11.7109375" style="4" hidden="1" customWidth="1"/>
    <col min="23" max="23" width="18.7109375" style="4" customWidth="1"/>
    <col min="24" max="24" width="41.7109375" style="4" customWidth="1"/>
    <col min="25" max="25" width="4.28515625" style="137" customWidth="1"/>
    <col min="26" max="26" width="4.28515625" style="4" hidden="1" customWidth="1"/>
    <col min="27" max="27" width="14.85546875" style="4" hidden="1" customWidth="1"/>
    <col min="28" max="28" width="25.5703125" style="4" hidden="1" customWidth="1"/>
    <col min="29" max="29" width="27.28515625" style="4" hidden="1" customWidth="1"/>
    <col min="30" max="30" width="4.28515625" style="4" hidden="1" customWidth="1"/>
    <col min="31" max="31" width="4.28515625" style="137" customWidth="1"/>
    <col min="32" max="32" width="25.5703125" style="4" hidden="1" customWidth="1"/>
    <col min="33" max="33" width="27.28515625" style="4" hidden="1" customWidth="1"/>
    <col min="34" max="34" width="4.28515625" style="4" hidden="1" customWidth="1"/>
    <col min="35" max="35" width="0" style="4" hidden="1" customWidth="1"/>
    <col min="36" max="16384" width="9.140625" style="4" hidden="1"/>
  </cols>
  <sheetData>
    <row r="1" spans="1:31" ht="31.5">
      <c r="C1" s="100" t="s">
        <v>254</v>
      </c>
      <c r="D1" s="530"/>
      <c r="E1" s="530"/>
      <c r="F1" s="530"/>
      <c r="G1" s="530"/>
      <c r="H1" s="530"/>
      <c r="I1" s="530"/>
      <c r="J1" s="530"/>
      <c r="K1" s="531"/>
      <c r="L1" s="530"/>
      <c r="M1" s="530"/>
      <c r="N1" s="530"/>
      <c r="O1" s="530"/>
      <c r="P1" s="530"/>
      <c r="Q1" s="530"/>
      <c r="R1" s="530"/>
      <c r="S1" s="530"/>
      <c r="T1" s="530"/>
      <c r="U1" s="530"/>
      <c r="V1" s="530"/>
      <c r="W1" s="532"/>
      <c r="X1" s="44" t="s">
        <v>198</v>
      </c>
      <c r="Z1" s="42"/>
      <c r="AA1" s="13" t="s">
        <v>850</v>
      </c>
      <c r="AB1" s="4" t="str">
        <f ca="1">RIGHT(CELL("filename",A1),LEN(CELL("filename",A1))-FIND("]",CELL("filename",A1)))</f>
        <v>S5 Emissiefactoren Ref 3</v>
      </c>
      <c r="AD1" s="31"/>
    </row>
    <row r="2" spans="1:31" ht="20.25">
      <c r="C2" s="533" t="s">
        <v>1291</v>
      </c>
      <c r="D2" s="534"/>
      <c r="E2" s="534"/>
      <c r="F2" s="534"/>
      <c r="G2" s="534"/>
      <c r="H2" s="534"/>
      <c r="I2" s="534"/>
      <c r="J2" s="534"/>
      <c r="K2" s="535"/>
      <c r="L2" s="534"/>
      <c r="M2" s="534"/>
      <c r="N2" s="534"/>
      <c r="O2" s="534"/>
      <c r="P2" s="534"/>
      <c r="Q2" s="534"/>
      <c r="R2" s="534"/>
      <c r="S2" s="534"/>
      <c r="T2" s="534"/>
      <c r="U2" s="534"/>
      <c r="V2" s="534"/>
      <c r="W2" s="536"/>
      <c r="X2" s="45" t="s">
        <v>1</v>
      </c>
      <c r="AA2" s="13" t="s">
        <v>1289</v>
      </c>
      <c r="AB2" s="4" t="str">
        <f ca="1">'S3 Grenzen Ref 3'!S1</f>
        <v>S3 Grenzen Ref 3</v>
      </c>
      <c r="AC2" s="4" t="str">
        <f ca="1">"'" &amp; AB2 &amp; "'!"</f>
        <v>'S3 Grenzen Ref 3'!</v>
      </c>
    </row>
    <row r="3" spans="1:31">
      <c r="C3" s="537"/>
      <c r="D3" s="534"/>
      <c r="E3" s="534"/>
      <c r="F3" s="534"/>
      <c r="G3" s="534"/>
      <c r="H3" s="534"/>
      <c r="I3" s="534"/>
      <c r="J3" s="534"/>
      <c r="K3" s="535"/>
      <c r="L3" s="534"/>
      <c r="M3" s="534"/>
      <c r="N3" s="534"/>
      <c r="O3" s="534"/>
      <c r="P3" s="534"/>
      <c r="Q3" s="534"/>
      <c r="R3" s="534"/>
      <c r="S3" s="534"/>
      <c r="T3" s="534"/>
      <c r="U3" s="534"/>
      <c r="V3" s="534"/>
      <c r="W3" s="536"/>
      <c r="X3" s="46" t="s">
        <v>2</v>
      </c>
      <c r="AA3" s="13" t="s">
        <v>1292</v>
      </c>
      <c r="AB3" s="4" t="str">
        <f ca="1">'S4 MEB Ref 3'!AB1</f>
        <v>S4 MEB Ref 3</v>
      </c>
      <c r="AC3" s="4" t="str">
        <f ca="1">"'" &amp; AB3 &amp; "'!"</f>
        <v>'S4 MEB Ref 3'!</v>
      </c>
    </row>
    <row r="4" spans="1:31">
      <c r="C4" s="538"/>
      <c r="D4" s="539"/>
      <c r="E4" s="539"/>
      <c r="F4" s="539"/>
      <c r="G4" s="539"/>
      <c r="H4" s="539"/>
      <c r="I4" s="539"/>
      <c r="J4" s="539"/>
      <c r="K4" s="539"/>
      <c r="L4" s="539"/>
      <c r="M4" s="539"/>
      <c r="N4" s="539"/>
      <c r="O4" s="539"/>
      <c r="P4" s="539"/>
      <c r="Q4" s="539"/>
      <c r="R4" s="540"/>
      <c r="S4" s="539"/>
      <c r="T4" s="539"/>
      <c r="U4" s="539"/>
      <c r="V4" s="539"/>
      <c r="W4" s="541"/>
      <c r="X4" s="47" t="s">
        <v>231</v>
      </c>
    </row>
    <row r="5" spans="1:31" s="137" customFormat="1" ht="18" customHeight="1">
      <c r="C5" s="138"/>
      <c r="D5" s="285"/>
      <c r="E5" s="285"/>
      <c r="F5" s="285"/>
      <c r="G5" s="285"/>
      <c r="H5" s="285"/>
      <c r="I5" s="285"/>
      <c r="J5" s="285"/>
      <c r="K5" s="285"/>
      <c r="L5" s="285"/>
      <c r="M5" s="285"/>
      <c r="N5" s="285"/>
      <c r="O5" s="285"/>
      <c r="P5" s="285"/>
      <c r="Q5" s="285"/>
      <c r="R5" s="285"/>
      <c r="S5" s="285"/>
      <c r="T5" s="285"/>
      <c r="U5" s="285"/>
      <c r="V5" s="285"/>
      <c r="W5" s="285"/>
      <c r="X5" s="285"/>
      <c r="Y5" s="285"/>
      <c r="Z5" s="285"/>
    </row>
    <row r="6" spans="1:31" ht="37.5" customHeight="1">
      <c r="C6" s="1023" t="s">
        <v>1160</v>
      </c>
      <c r="D6" s="1118"/>
      <c r="E6" s="1118"/>
      <c r="F6" s="1118"/>
      <c r="G6" s="1118"/>
      <c r="H6" s="1118"/>
      <c r="I6" s="1118"/>
      <c r="J6" s="1118"/>
      <c r="K6" s="1118"/>
      <c r="L6" s="1118"/>
      <c r="M6" s="1118"/>
      <c r="N6" s="1118"/>
      <c r="O6" s="1118"/>
      <c r="P6" s="1118"/>
      <c r="Q6" s="1118"/>
      <c r="R6" s="1118"/>
      <c r="S6" s="1118"/>
      <c r="T6" s="1118"/>
      <c r="U6" s="1118"/>
      <c r="V6" s="1118"/>
      <c r="W6" s="1118"/>
      <c r="X6" s="1119"/>
      <c r="Y6" s="285"/>
      <c r="Z6" s="15"/>
      <c r="AA6" s="27"/>
      <c r="AB6" s="27"/>
      <c r="AC6" s="27"/>
    </row>
    <row r="7" spans="1:31" ht="22.5" customHeight="1">
      <c r="C7" s="756" t="s">
        <v>1088</v>
      </c>
      <c r="D7" s="29"/>
      <c r="E7" s="29"/>
      <c r="F7" s="29"/>
      <c r="G7" s="29"/>
      <c r="H7" s="29"/>
      <c r="I7" s="29"/>
      <c r="J7" s="29"/>
      <c r="K7" s="29"/>
      <c r="L7" s="29"/>
      <c r="M7" s="29"/>
      <c r="N7" s="29"/>
      <c r="O7" s="29"/>
      <c r="P7" s="29"/>
      <c r="Q7" s="29"/>
      <c r="R7" s="29"/>
      <c r="S7" s="29"/>
      <c r="T7" s="29"/>
      <c r="U7" s="29"/>
      <c r="V7" s="29"/>
      <c r="W7" s="29"/>
      <c r="X7" s="757"/>
      <c r="Y7" s="285"/>
      <c r="Z7" s="15"/>
      <c r="AA7" s="27"/>
      <c r="AB7" s="27"/>
    </row>
    <row r="8" spans="1:31" ht="22.5" customHeight="1">
      <c r="C8" s="1029" t="s">
        <v>1089</v>
      </c>
      <c r="D8" s="1030"/>
      <c r="E8" s="1030"/>
      <c r="F8" s="1030"/>
      <c r="G8" s="1030"/>
      <c r="H8" s="1030"/>
      <c r="I8" s="1030"/>
      <c r="J8" s="1030"/>
      <c r="K8" s="1030"/>
      <c r="L8" s="1030"/>
      <c r="M8" s="1030"/>
      <c r="N8" s="1030"/>
      <c r="O8" s="1030"/>
      <c r="P8" s="1030"/>
      <c r="Q8" s="1030"/>
      <c r="R8" s="1030"/>
      <c r="S8" s="1030"/>
      <c r="T8" s="1030"/>
      <c r="U8" s="1030"/>
      <c r="V8" s="1030"/>
      <c r="W8" s="1030"/>
      <c r="X8" s="1031"/>
      <c r="Y8" s="285"/>
      <c r="Z8" s="15"/>
      <c r="AA8" s="27"/>
      <c r="AB8" s="27"/>
    </row>
    <row r="9" spans="1:31" ht="22.5" customHeight="1">
      <c r="C9" s="1026" t="s">
        <v>1158</v>
      </c>
      <c r="D9" s="1027"/>
      <c r="E9" s="1027"/>
      <c r="F9" s="1027"/>
      <c r="G9" s="1027"/>
      <c r="H9" s="1027"/>
      <c r="I9" s="1027"/>
      <c r="J9" s="1027"/>
      <c r="K9" s="1027"/>
      <c r="L9" s="1027"/>
      <c r="M9" s="1027"/>
      <c r="N9" s="1027"/>
      <c r="O9" s="1027"/>
      <c r="P9" s="1027"/>
      <c r="Q9" s="1027"/>
      <c r="R9" s="1027"/>
      <c r="S9" s="1027"/>
      <c r="T9" s="1027"/>
      <c r="U9" s="1027"/>
      <c r="V9" s="1027"/>
      <c r="W9" s="1027"/>
      <c r="X9" s="1028"/>
      <c r="Y9" s="285"/>
      <c r="Z9" s="15"/>
      <c r="AA9" s="27"/>
      <c r="AB9" s="27"/>
    </row>
    <row r="10" spans="1:31" ht="37.5" hidden="1" customHeight="1">
      <c r="C10" s="1029"/>
      <c r="D10" s="1030"/>
      <c r="E10" s="1030"/>
      <c r="F10" s="1030"/>
      <c r="G10" s="1030"/>
      <c r="H10" s="1030"/>
      <c r="I10" s="1030"/>
      <c r="J10" s="1030"/>
      <c r="K10" s="1030"/>
      <c r="L10" s="1030"/>
      <c r="M10" s="1030"/>
      <c r="N10" s="1030"/>
      <c r="O10" s="1030"/>
      <c r="P10" s="1030"/>
      <c r="Q10" s="1030"/>
      <c r="R10" s="1030"/>
      <c r="S10" s="1030"/>
      <c r="T10" s="1030"/>
      <c r="U10" s="1030"/>
      <c r="V10" s="1030"/>
      <c r="W10" s="1030"/>
      <c r="X10" s="1031"/>
      <c r="Y10" s="285"/>
      <c r="Z10" s="15"/>
      <c r="AA10" s="27"/>
      <c r="AB10" s="27"/>
      <c r="AC10" s="27"/>
    </row>
    <row r="11" spans="1:31" ht="22.5" hidden="1" customHeight="1">
      <c r="C11" s="756"/>
      <c r="D11" s="29"/>
      <c r="E11" s="29"/>
      <c r="F11" s="29"/>
      <c r="G11" s="29"/>
      <c r="H11" s="29"/>
      <c r="I11" s="29"/>
      <c r="J11" s="29"/>
      <c r="K11" s="29"/>
      <c r="L11" s="29"/>
      <c r="M11" s="29"/>
      <c r="N11" s="29"/>
      <c r="O11" s="29"/>
      <c r="P11" s="29"/>
      <c r="Q11" s="29"/>
      <c r="R11" s="29"/>
      <c r="S11" s="29"/>
      <c r="T11" s="29"/>
      <c r="U11" s="29"/>
      <c r="V11" s="29"/>
      <c r="W11" s="29"/>
      <c r="X11" s="757"/>
      <c r="Y11" s="285"/>
      <c r="Z11" s="15"/>
      <c r="AA11" s="27"/>
      <c r="AB11" s="27"/>
      <c r="AC11" s="27"/>
    </row>
    <row r="12" spans="1:31" s="9" customFormat="1" ht="22.5" customHeight="1">
      <c r="B12" s="134"/>
      <c r="C12" s="759" t="s">
        <v>1301</v>
      </c>
      <c r="D12" s="760"/>
      <c r="E12" s="760"/>
      <c r="F12" s="760"/>
      <c r="G12" s="760"/>
      <c r="H12" s="760"/>
      <c r="I12" s="760"/>
      <c r="J12" s="760"/>
      <c r="K12" s="760"/>
      <c r="L12" s="760"/>
      <c r="M12" s="760"/>
      <c r="N12" s="760"/>
      <c r="O12" s="760"/>
      <c r="P12" s="760"/>
      <c r="Q12" s="760"/>
      <c r="R12" s="760"/>
      <c r="S12" s="760"/>
      <c r="T12" s="760"/>
      <c r="U12" s="760"/>
      <c r="V12" s="760"/>
      <c r="W12" s="760"/>
      <c r="X12" s="761"/>
      <c r="Y12" s="285"/>
      <c r="Z12" s="15"/>
      <c r="AA12" s="318"/>
      <c r="AB12" s="318"/>
      <c r="AC12" s="318"/>
      <c r="AE12" s="134"/>
    </row>
    <row r="13" spans="1:31" ht="22.5" hidden="1" customHeight="1">
      <c r="C13" s="759"/>
      <c r="D13" s="760"/>
      <c r="E13" s="760"/>
      <c r="F13" s="760"/>
      <c r="G13" s="760"/>
      <c r="H13" s="760"/>
      <c r="I13" s="760"/>
      <c r="J13" s="760"/>
      <c r="K13" s="760"/>
      <c r="L13" s="760"/>
      <c r="M13" s="760"/>
      <c r="N13" s="760"/>
      <c r="O13" s="760"/>
      <c r="P13" s="760"/>
      <c r="Q13" s="760"/>
      <c r="R13" s="760"/>
      <c r="S13" s="760"/>
      <c r="T13" s="760"/>
      <c r="U13" s="760"/>
      <c r="V13" s="760"/>
      <c r="W13" s="760"/>
      <c r="X13" s="761"/>
      <c r="Y13" s="285"/>
      <c r="Z13" s="15"/>
      <c r="AA13" s="27"/>
      <c r="AB13" s="27"/>
      <c r="AC13" s="27"/>
    </row>
    <row r="14" spans="1:31" ht="22.5" hidden="1" customHeight="1">
      <c r="C14" s="756"/>
      <c r="D14" s="29"/>
      <c r="E14" s="29"/>
      <c r="F14" s="29"/>
      <c r="G14" s="29"/>
      <c r="H14" s="29"/>
      <c r="I14" s="29"/>
      <c r="J14" s="29"/>
      <c r="K14" s="29"/>
      <c r="L14" s="29"/>
      <c r="M14" s="29"/>
      <c r="N14" s="29"/>
      <c r="O14" s="29"/>
      <c r="P14" s="29"/>
      <c r="Q14" s="29"/>
      <c r="R14" s="29"/>
      <c r="S14" s="29"/>
      <c r="T14" s="29"/>
      <c r="U14" s="29"/>
      <c r="V14" s="29"/>
      <c r="W14" s="29"/>
      <c r="X14" s="757"/>
      <c r="Y14" s="285"/>
      <c r="Z14" s="15"/>
      <c r="AA14" s="27"/>
      <c r="AB14" s="27"/>
      <c r="AC14" s="27"/>
    </row>
    <row r="15" spans="1:31" ht="22.5" hidden="1" customHeight="1">
      <c r="C15" s="759"/>
      <c r="D15" s="760"/>
      <c r="E15" s="760"/>
      <c r="F15" s="760"/>
      <c r="G15" s="760"/>
      <c r="H15" s="760"/>
      <c r="I15" s="760"/>
      <c r="J15" s="760"/>
      <c r="K15" s="760"/>
      <c r="L15" s="760"/>
      <c r="M15" s="760"/>
      <c r="N15" s="760"/>
      <c r="O15" s="760"/>
      <c r="P15" s="760"/>
      <c r="Q15" s="760"/>
      <c r="R15" s="760"/>
      <c r="S15" s="760"/>
      <c r="T15" s="760"/>
      <c r="U15" s="760"/>
      <c r="V15" s="760"/>
      <c r="W15" s="760"/>
      <c r="X15" s="761"/>
      <c r="Y15" s="285"/>
      <c r="Z15" s="15"/>
      <c r="AA15" s="27"/>
      <c r="AB15" s="27"/>
      <c r="AC15" s="27"/>
    </row>
    <row r="16" spans="1:31" s="137" customFormat="1">
      <c r="A16" s="136" t="s">
        <v>68</v>
      </c>
      <c r="B16" s="136"/>
      <c r="D16" s="136" t="s">
        <v>68</v>
      </c>
      <c r="F16" s="136" t="s">
        <v>68</v>
      </c>
      <c r="H16" s="136" t="s">
        <v>68</v>
      </c>
      <c r="J16" s="136" t="s">
        <v>68</v>
      </c>
      <c r="L16" s="136" t="s">
        <v>68</v>
      </c>
      <c r="N16" s="136" t="s">
        <v>68</v>
      </c>
      <c r="P16" s="136" t="s">
        <v>68</v>
      </c>
      <c r="T16" s="136" t="s">
        <v>68</v>
      </c>
      <c r="V16" s="136" t="s">
        <v>68</v>
      </c>
    </row>
    <row r="17" spans="2:31" ht="27" customHeight="1">
      <c r="C17" s="511" t="s">
        <v>26</v>
      </c>
      <c r="D17" s="512"/>
      <c r="E17" s="512"/>
      <c r="F17" s="513"/>
      <c r="G17" s="465"/>
      <c r="H17" s="384"/>
      <c r="I17" s="512"/>
      <c r="J17" s="513"/>
      <c r="K17" s="465"/>
      <c r="L17" s="384"/>
      <c r="M17" s="465"/>
      <c r="N17" s="384"/>
      <c r="O17" s="465"/>
      <c r="P17" s="384"/>
      <c r="Q17" s="465"/>
      <c r="R17" s="465"/>
      <c r="S17" s="465"/>
      <c r="T17" s="384"/>
      <c r="U17" s="465"/>
      <c r="V17" s="384"/>
      <c r="W17" s="465"/>
      <c r="X17" s="514"/>
      <c r="Z17" s="83"/>
    </row>
    <row r="18" spans="2:31" s="133" customFormat="1" ht="37.5" customHeight="1">
      <c r="C18" s="1023" t="s">
        <v>1125</v>
      </c>
      <c r="D18" s="1118"/>
      <c r="E18" s="1118"/>
      <c r="F18" s="1118"/>
      <c r="G18" s="1118"/>
      <c r="H18" s="1118"/>
      <c r="I18" s="1118"/>
      <c r="J18" s="1118"/>
      <c r="K18" s="1118"/>
      <c r="L18" s="1118"/>
      <c r="M18" s="1118"/>
      <c r="N18" s="1118"/>
      <c r="O18" s="1118"/>
      <c r="P18" s="1118"/>
      <c r="Q18" s="1118"/>
      <c r="R18" s="1118"/>
      <c r="S18" s="1118"/>
      <c r="T18" s="1118"/>
      <c r="U18" s="1118"/>
      <c r="V18" s="1118"/>
      <c r="W18" s="1118"/>
      <c r="X18" s="1119"/>
    </row>
    <row r="19" spans="2:31" s="133" customFormat="1" ht="22.5" customHeight="1">
      <c r="C19" s="756" t="s">
        <v>1301</v>
      </c>
      <c r="D19" s="29"/>
      <c r="E19" s="29"/>
      <c r="F19" s="29"/>
      <c r="G19" s="29"/>
      <c r="H19" s="29"/>
      <c r="I19" s="29"/>
      <c r="J19" s="29"/>
      <c r="K19" s="29"/>
      <c r="L19" s="29"/>
      <c r="M19" s="29"/>
      <c r="N19" s="29"/>
      <c r="O19" s="29"/>
      <c r="P19" s="29"/>
      <c r="Q19" s="29"/>
      <c r="R19" s="29"/>
      <c r="S19" s="29"/>
      <c r="T19" s="29"/>
      <c r="U19" s="29"/>
      <c r="V19" s="29"/>
      <c r="W19" s="29"/>
      <c r="X19" s="757"/>
    </row>
    <row r="20" spans="2:31" s="133" customFormat="1" ht="22.5" customHeight="1">
      <c r="C20" s="691" t="s">
        <v>1144</v>
      </c>
      <c r="D20" s="693"/>
      <c r="E20" s="693"/>
      <c r="F20" s="693"/>
      <c r="G20" s="693"/>
      <c r="H20" s="693"/>
      <c r="I20" s="693"/>
      <c r="J20" s="693"/>
      <c r="K20" s="693"/>
      <c r="L20" s="693"/>
      <c r="M20" s="693"/>
      <c r="N20" s="693"/>
      <c r="O20" s="693"/>
      <c r="P20" s="693"/>
      <c r="Q20" s="693"/>
      <c r="R20" s="693"/>
      <c r="S20" s="693"/>
      <c r="T20" s="693"/>
      <c r="U20" s="693"/>
      <c r="V20" s="693"/>
      <c r="W20" s="693"/>
      <c r="X20" s="694"/>
    </row>
    <row r="21" spans="2:31" s="133" customFormat="1" ht="22.5" customHeight="1">
      <c r="C21" s="691" t="s">
        <v>1298</v>
      </c>
      <c r="D21" s="693"/>
      <c r="E21" s="693"/>
      <c r="F21" s="693"/>
      <c r="G21" s="693"/>
      <c r="H21" s="693"/>
      <c r="I21" s="693"/>
      <c r="J21" s="693"/>
      <c r="K21" s="693"/>
      <c r="L21" s="693"/>
      <c r="M21" s="693"/>
      <c r="N21" s="693"/>
      <c r="O21" s="693"/>
      <c r="P21" s="693"/>
      <c r="Q21" s="693"/>
      <c r="R21" s="693"/>
      <c r="S21" s="693"/>
      <c r="T21" s="693"/>
      <c r="U21" s="693"/>
      <c r="V21" s="693"/>
      <c r="W21" s="693"/>
      <c r="X21" s="694"/>
    </row>
    <row r="22" spans="2:31" s="133" customFormat="1" ht="22.5" hidden="1" customHeight="1">
      <c r="C22" s="692"/>
      <c r="D22" s="693"/>
      <c r="E22" s="693"/>
      <c r="F22" s="693"/>
      <c r="G22" s="693"/>
      <c r="H22" s="693"/>
      <c r="I22" s="693"/>
      <c r="J22" s="693"/>
      <c r="K22" s="693"/>
      <c r="L22" s="693"/>
      <c r="M22" s="693"/>
      <c r="N22" s="693"/>
      <c r="O22" s="693"/>
      <c r="P22" s="693"/>
      <c r="Q22" s="693"/>
      <c r="R22" s="693"/>
      <c r="S22" s="693"/>
      <c r="T22" s="693"/>
      <c r="U22" s="693"/>
      <c r="V22" s="693"/>
      <c r="W22" s="693"/>
      <c r="X22" s="694"/>
    </row>
    <row r="23" spans="2:31" s="133" customFormat="1" ht="22.5" hidden="1" customHeight="1">
      <c r="C23" s="719"/>
      <c r="D23" s="720"/>
      <c r="E23" s="720"/>
      <c r="F23" s="720"/>
      <c r="G23" s="720"/>
      <c r="H23" s="720"/>
      <c r="I23" s="720"/>
      <c r="J23" s="720"/>
      <c r="K23" s="720"/>
      <c r="L23" s="720"/>
      <c r="M23" s="720"/>
      <c r="N23" s="720"/>
      <c r="O23" s="720"/>
      <c r="P23" s="720"/>
      <c r="Q23" s="720"/>
      <c r="R23" s="720"/>
      <c r="S23" s="720"/>
      <c r="T23" s="720"/>
      <c r="U23" s="720"/>
      <c r="V23" s="720"/>
      <c r="W23" s="720"/>
      <c r="X23" s="721"/>
    </row>
    <row r="24" spans="2:31" s="13" customFormat="1" ht="51">
      <c r="B24" s="138"/>
      <c r="C24" s="428" t="s">
        <v>246</v>
      </c>
      <c r="D24" s="429"/>
      <c r="E24" s="439" t="s">
        <v>240</v>
      </c>
      <c r="F24" s="429"/>
      <c r="G24" s="431" t="s">
        <v>630</v>
      </c>
      <c r="H24" s="432"/>
      <c r="I24" s="440" t="s">
        <v>650</v>
      </c>
      <c r="J24" s="432"/>
      <c r="K24" s="431" t="s">
        <v>631</v>
      </c>
      <c r="L24" s="432"/>
      <c r="M24" s="440" t="s">
        <v>569</v>
      </c>
      <c r="N24" s="432"/>
      <c r="O24" s="431" t="s">
        <v>570</v>
      </c>
      <c r="P24" s="432"/>
      <c r="Q24" s="440" t="s">
        <v>629</v>
      </c>
      <c r="R24" s="431" t="s">
        <v>274</v>
      </c>
      <c r="S24" s="440" t="s">
        <v>568</v>
      </c>
      <c r="T24" s="432"/>
      <c r="U24" s="431" t="s">
        <v>567</v>
      </c>
      <c r="V24" s="432"/>
      <c r="W24" s="493" t="s">
        <v>628</v>
      </c>
      <c r="X24" s="469" t="s">
        <v>241</v>
      </c>
      <c r="Y24" s="138"/>
      <c r="Z24" s="14"/>
      <c r="AE24" s="138"/>
    </row>
    <row r="25" spans="2:31" ht="14.45" customHeight="1">
      <c r="C25" s="256" t="str" cm="1">
        <f t="array" aca="1" ref="C25" ca="1">INDIRECT(_xlfn.CONCAT($AC$3,D25))</f>
        <v>Ref 3 Grondstof 1</v>
      </c>
      <c r="D25" s="87" t="s">
        <v>136</v>
      </c>
      <c r="E25" s="265" t="str" cm="1">
        <f t="array" aca="1" ref="E25" ca="1">_xlfn.SWITCH(INDIRECT(_xlfn.CONCAT($AC$3,F25)),"-","-",0,"-",INDIRECT(_xlfn.CONCAT($AC$3,F25)))</f>
        <v>-</v>
      </c>
      <c r="F25" s="87" t="s">
        <v>142</v>
      </c>
      <c r="G25" s="265" t="str" cm="1">
        <f t="array" aca="1" ref="G25" ca="1">_xlfn.SWITCH(INDIRECT(_xlfn.CONCAT($AC$2,H25)),"-","-",0,"-",INDIRECT(_xlfn.CONCAT($AC$2,H25)))</f>
        <v>-</v>
      </c>
      <c r="H25" s="87" t="s">
        <v>154</v>
      </c>
      <c r="I25" s="265" t="str" cm="1">
        <f t="array" aca="1" ref="I25" ca="1">_xlfn.SWITCH(INDIRECT(_xlfn.CONCAT($AC$2,J25)),"-","-",0,"-",INDIRECT(_xlfn.CONCAT($AC$2,J25)))</f>
        <v>-</v>
      </c>
      <c r="J25" s="87" t="s">
        <v>146</v>
      </c>
      <c r="K25" s="265" t="str" cm="1">
        <f t="array" aca="1" ref="K25" ca="1">_xlfn.SWITCH(INDIRECT(_xlfn.CONCAT($AC$2,L25)),"-","-",0,"-",INDIRECT(_xlfn.CONCAT($AC$2,L25)))</f>
        <v>-</v>
      </c>
      <c r="L25" s="87" t="s">
        <v>766</v>
      </c>
      <c r="M25" s="935" t="str" cm="1">
        <f t="array" aca="1" ref="M25" ca="1">_xlfn.SWITCH(INDIRECT(_xlfn.CONCAT($AC$3,N25)),"-","-",0,"-",INDIRECT(_xlfn.CONCAT($AC$3,N25)))</f>
        <v>-</v>
      </c>
      <c r="N25" s="503" t="s">
        <v>154</v>
      </c>
      <c r="O25" s="935" t="str" cm="1">
        <f t="array" aca="1" ref="O25" ca="1">_xlfn.SWITCH(INDIRECT(_xlfn.CONCAT($AC$3,P25)),"-","-",0,"-",INDIRECT(_xlfn.CONCAT($AC$3,P25)))</f>
        <v>-</v>
      </c>
      <c r="P25" s="502" t="s">
        <v>158</v>
      </c>
      <c r="Q25" s="900" t="s">
        <v>6</v>
      </c>
      <c r="R25" s="808" t="s">
        <v>6</v>
      </c>
      <c r="S25" s="612" t="str" cm="1">
        <f t="array" aca="1" ref="S25" ca="1">_xlfn.SWITCH(INDIRECT(_xlfn.CONCAT($AC$3,T25)),"-","-",0,"-",INDIRECT(_xlfn.CONCAT($AC$3,T25)))</f>
        <v>-</v>
      </c>
      <c r="T25" s="936" t="s">
        <v>146</v>
      </c>
      <c r="U25" s="612" t="str" cm="1">
        <f t="array" aca="1" ref="U25" ca="1">_xlfn.SWITCH(INDIRECT(_xlfn.CONCAT($AC$3,V25)),"-","-",0,"-",INDIRECT(_xlfn.CONCAT($AC$3,V25)))</f>
        <v>-</v>
      </c>
      <c r="V25" s="936" t="s">
        <v>150</v>
      </c>
      <c r="W25" s="937" t="str">
        <f t="shared" ref="W25:W39" ca="1" si="0">IFERROR(IF(R25="ton CO2eq/MWh",U25*Q25,S25*Q25),"-")</f>
        <v>-</v>
      </c>
      <c r="X25" s="475" t="str">
        <f t="shared" ref="X25:X39" ca="1" si="1">HYPERLINK(_xlfn.CONCAT("#'",$AB$1,"'!",A96),A96)</f>
        <v>$A$96</v>
      </c>
      <c r="Y25" s="138"/>
      <c r="Z25" s="70"/>
    </row>
    <row r="26" spans="2:31">
      <c r="C26" s="258" t="str" cm="1">
        <f t="array" aca="1" ref="C26" ca="1">INDIRECT(_xlfn.CONCAT($AC$3,D26))</f>
        <v>Ref 3 Grondstof 2</v>
      </c>
      <c r="D26" s="4" t="s">
        <v>137</v>
      </c>
      <c r="E26" s="266" t="str" cm="1">
        <f t="array" aca="1" ref="E26" ca="1">_xlfn.SWITCH(INDIRECT(_xlfn.CONCAT($AC$3,F26)),"-","-",0,"-",INDIRECT(_xlfn.CONCAT($AC$3,F26)))</f>
        <v>-</v>
      </c>
      <c r="F26" s="4" t="s">
        <v>143</v>
      </c>
      <c r="G26" s="729" t="str" cm="1">
        <f t="array" aca="1" ref="G26" ca="1">_xlfn.SWITCH(INDIRECT(_xlfn.CONCAT($AC$2,H26)),"-","-",0,"-",INDIRECT(_xlfn.CONCAT($AC$2,H26)))</f>
        <v>-</v>
      </c>
      <c r="H26" s="4" t="s">
        <v>155</v>
      </c>
      <c r="I26" s="730" t="str" cm="1">
        <f t="array" aca="1" ref="I26" ca="1">_xlfn.SWITCH(INDIRECT(_xlfn.CONCAT($AC$2,J26)),"-","-",0,"-",INDIRECT(_xlfn.CONCAT($AC$2,J26)))</f>
        <v>-</v>
      </c>
      <c r="J26" s="4" t="s">
        <v>147</v>
      </c>
      <c r="K26" s="729" t="str" cm="1">
        <f t="array" aca="1" ref="K26" ca="1">_xlfn.SWITCH(INDIRECT(_xlfn.CONCAT($AC$2,L26)),"-","-",0,"-",INDIRECT(_xlfn.CONCAT($AC$2,L26)))</f>
        <v>-</v>
      </c>
      <c r="L26" s="4" t="s">
        <v>767</v>
      </c>
      <c r="M26" s="491" t="str" cm="1">
        <f t="array" aca="1" ref="M26" ca="1">_xlfn.SWITCH(INDIRECT(_xlfn.CONCAT($AC$3,N26)),"-","-",0,"-",INDIRECT(_xlfn.CONCAT($AC$3,N26)))</f>
        <v>-</v>
      </c>
      <c r="N26" s="98" t="s">
        <v>155</v>
      </c>
      <c r="O26" s="97" t="str" cm="1">
        <f t="array" aca="1" ref="O26" ca="1">_xlfn.SWITCH(INDIRECT(_xlfn.CONCAT($AC$3,P26)),"-","-",0,"-",INDIRECT(_xlfn.CONCAT($AC$3,P26)))</f>
        <v>-</v>
      </c>
      <c r="P26" s="85" t="s">
        <v>159</v>
      </c>
      <c r="Q26" s="901" t="s">
        <v>6</v>
      </c>
      <c r="R26" s="811" t="s">
        <v>6</v>
      </c>
      <c r="S26" s="488" t="str" cm="1">
        <f t="array" aca="1" ref="S26" ca="1">_xlfn.SWITCH(INDIRECT(_xlfn.CONCAT($AC$3,T26)),"-","-",0,"-",INDIRECT(_xlfn.CONCAT($AC$3,T26)))</f>
        <v>-</v>
      </c>
      <c r="T26" s="938" t="s">
        <v>147</v>
      </c>
      <c r="U26" s="939" t="str" cm="1">
        <f t="array" aca="1" ref="U26" ca="1">_xlfn.SWITCH(INDIRECT(_xlfn.CONCAT($AC$3,V26)),"-","-",0,"-",INDIRECT(_xlfn.CONCAT($AC$3,V26)))</f>
        <v>-</v>
      </c>
      <c r="V26" s="938" t="s">
        <v>151</v>
      </c>
      <c r="W26" s="488" t="str">
        <f t="shared" ca="1" si="0"/>
        <v>-</v>
      </c>
      <c r="X26" s="479" t="str">
        <f t="shared" ca="1" si="1"/>
        <v>$A$97</v>
      </c>
      <c r="Y26" s="138"/>
      <c r="Z26" s="70"/>
    </row>
    <row r="27" spans="2:31">
      <c r="C27" s="258" t="str" cm="1">
        <f t="array" aca="1" ref="C27" ca="1">INDIRECT(_xlfn.CONCAT($AC$3,D27))</f>
        <v>Ref 3 Grondstof 3</v>
      </c>
      <c r="D27" s="4" t="s">
        <v>140</v>
      </c>
      <c r="E27" s="266" t="str" cm="1">
        <f t="array" aca="1" ref="E27" ca="1">_xlfn.SWITCH(INDIRECT(_xlfn.CONCAT($AC$3,F27)),"-","-",0,"-",INDIRECT(_xlfn.CONCAT($AC$3,F27)))</f>
        <v>-</v>
      </c>
      <c r="F27" s="4" t="s">
        <v>144</v>
      </c>
      <c r="G27" s="729" t="str" cm="1">
        <f t="array" aca="1" ref="G27" ca="1">_xlfn.SWITCH(INDIRECT(_xlfn.CONCAT($AC$2,H27)),"-","-",0,"-",INDIRECT(_xlfn.CONCAT($AC$2,H27)))</f>
        <v>-</v>
      </c>
      <c r="H27" s="4" t="s">
        <v>156</v>
      </c>
      <c r="I27" s="730" t="str" cm="1">
        <f t="array" aca="1" ref="I27" ca="1">_xlfn.SWITCH(INDIRECT(_xlfn.CONCAT($AC$2,J27)),"-","-",0,"-",INDIRECT(_xlfn.CONCAT($AC$2,J27)))</f>
        <v>-</v>
      </c>
      <c r="J27" s="4" t="s">
        <v>148</v>
      </c>
      <c r="K27" s="729" t="str" cm="1">
        <f t="array" aca="1" ref="K27" ca="1">_xlfn.SWITCH(INDIRECT(_xlfn.CONCAT($AC$2,L27)),"-","-",0,"-",INDIRECT(_xlfn.CONCAT($AC$2,L27)))</f>
        <v>-</v>
      </c>
      <c r="L27" s="4" t="s">
        <v>768</v>
      </c>
      <c r="M27" s="491" t="str" cm="1">
        <f t="array" aca="1" ref="M27" ca="1">_xlfn.SWITCH(INDIRECT(_xlfn.CONCAT($AC$3,N27)),"-","-",0,"-",INDIRECT(_xlfn.CONCAT($AC$3,N27)))</f>
        <v>-</v>
      </c>
      <c r="N27" s="98" t="s">
        <v>156</v>
      </c>
      <c r="O27" s="97" t="str" cm="1">
        <f t="array" aca="1" ref="O27" ca="1">_xlfn.SWITCH(INDIRECT(_xlfn.CONCAT($AC$3,P27)),"-","-",0,"-",INDIRECT(_xlfn.CONCAT($AC$3,P27)))</f>
        <v>-</v>
      </c>
      <c r="P27" s="85" t="s">
        <v>160</v>
      </c>
      <c r="Q27" s="901" t="s">
        <v>6</v>
      </c>
      <c r="R27" s="811" t="s">
        <v>6</v>
      </c>
      <c r="S27" s="488" t="str" cm="1">
        <f t="array" aca="1" ref="S27" ca="1">_xlfn.SWITCH(INDIRECT(_xlfn.CONCAT($AC$3,T27)),"-","-",0,"-",INDIRECT(_xlfn.CONCAT($AC$3,T27)))</f>
        <v>-</v>
      </c>
      <c r="T27" s="938" t="s">
        <v>148</v>
      </c>
      <c r="U27" s="939" t="str" cm="1">
        <f t="array" aca="1" ref="U27" ca="1">_xlfn.SWITCH(INDIRECT(_xlfn.CONCAT($AC$3,V27)),"-","-",0,"-",INDIRECT(_xlfn.CONCAT($AC$3,V27)))</f>
        <v>-</v>
      </c>
      <c r="V27" s="938" t="s">
        <v>152</v>
      </c>
      <c r="W27" s="488" t="str">
        <f t="shared" ca="1" si="0"/>
        <v>-</v>
      </c>
      <c r="X27" s="479" t="str">
        <f t="shared" ca="1" si="1"/>
        <v>$A$98</v>
      </c>
      <c r="Z27" s="70"/>
    </row>
    <row r="28" spans="2:31">
      <c r="C28" s="258" t="str" cm="1">
        <f t="array" aca="1" ref="C28" ca="1">INDIRECT(_xlfn.CONCAT($AC$3,D28))</f>
        <v>Ref 3 Grondstof 4</v>
      </c>
      <c r="D28" s="4" t="s">
        <v>141</v>
      </c>
      <c r="E28" s="266" t="str" cm="1">
        <f t="array" aca="1" ref="E28" ca="1">_xlfn.SWITCH(INDIRECT(_xlfn.CONCAT($AC$3,F28)),"-","-",0,"-",INDIRECT(_xlfn.CONCAT($AC$3,F28)))</f>
        <v>-</v>
      </c>
      <c r="F28" s="4" t="s">
        <v>145</v>
      </c>
      <c r="G28" s="729" t="str" cm="1">
        <f t="array" aca="1" ref="G28" ca="1">_xlfn.SWITCH(INDIRECT(_xlfn.CONCAT($AC$2,H28)),"-","-",0,"-",INDIRECT(_xlfn.CONCAT($AC$2,H28)))</f>
        <v>-</v>
      </c>
      <c r="H28" s="4" t="s">
        <v>157</v>
      </c>
      <c r="I28" s="730" t="str" cm="1">
        <f t="array" aca="1" ref="I28" ca="1">_xlfn.SWITCH(INDIRECT(_xlfn.CONCAT($AC$2,J28)),"-","-",0,"-",INDIRECT(_xlfn.CONCAT($AC$2,J28)))</f>
        <v>-</v>
      </c>
      <c r="J28" s="4" t="s">
        <v>149</v>
      </c>
      <c r="K28" s="729" t="str" cm="1">
        <f t="array" aca="1" ref="K28" ca="1">_xlfn.SWITCH(INDIRECT(_xlfn.CONCAT($AC$2,L28)),"-","-",0,"-",INDIRECT(_xlfn.CONCAT($AC$2,L28)))</f>
        <v>-</v>
      </c>
      <c r="L28" s="4" t="s">
        <v>769</v>
      </c>
      <c r="M28" s="491" t="str" cm="1">
        <f t="array" aca="1" ref="M28" ca="1">_xlfn.SWITCH(INDIRECT(_xlfn.CONCAT($AC$3,N28)),"-","-",0,"-",INDIRECT(_xlfn.CONCAT($AC$3,N28)))</f>
        <v>-</v>
      </c>
      <c r="N28" s="98" t="s">
        <v>157</v>
      </c>
      <c r="O28" s="97" t="str" cm="1">
        <f t="array" aca="1" ref="O28" ca="1">_xlfn.SWITCH(INDIRECT(_xlfn.CONCAT($AC$3,P28)),"-","-",0,"-",INDIRECT(_xlfn.CONCAT($AC$3,P28)))</f>
        <v>-</v>
      </c>
      <c r="P28" s="85" t="s">
        <v>161</v>
      </c>
      <c r="Q28" s="901" t="s">
        <v>6</v>
      </c>
      <c r="R28" s="811" t="s">
        <v>6</v>
      </c>
      <c r="S28" s="488" t="str" cm="1">
        <f t="array" aca="1" ref="S28" ca="1">_xlfn.SWITCH(INDIRECT(_xlfn.CONCAT($AC$3,T28)),"-","-",0,"-",INDIRECT(_xlfn.CONCAT($AC$3,T28)))</f>
        <v>-</v>
      </c>
      <c r="T28" s="938" t="s">
        <v>149</v>
      </c>
      <c r="U28" s="939" t="str" cm="1">
        <f t="array" aca="1" ref="U28" ca="1">_xlfn.SWITCH(INDIRECT(_xlfn.CONCAT($AC$3,V28)),"-","-",0,"-",INDIRECT(_xlfn.CONCAT($AC$3,V28)))</f>
        <v>-</v>
      </c>
      <c r="V28" s="938" t="s">
        <v>153</v>
      </c>
      <c r="W28" s="488" t="str">
        <f t="shared" ca="1" si="0"/>
        <v>-</v>
      </c>
      <c r="X28" s="479" t="str">
        <f t="shared" ca="1" si="1"/>
        <v>$A$99</v>
      </c>
      <c r="Z28" s="70"/>
    </row>
    <row r="29" spans="2:31">
      <c r="C29" s="258" t="str" cm="1">
        <f t="array" aca="1" ref="C29" ca="1">INDIRECT(_xlfn.CONCAT($AC$3,D29))</f>
        <v>Ref 3 Grondstof 5</v>
      </c>
      <c r="D29" s="4" t="s">
        <v>244</v>
      </c>
      <c r="E29" s="266" t="str" cm="1">
        <f t="array" aca="1" ref="E29" ca="1">_xlfn.SWITCH(INDIRECT(_xlfn.CONCAT($AC$3,F29)),"-","-",0,"-",INDIRECT(_xlfn.CONCAT($AC$3,F29)))</f>
        <v>-</v>
      </c>
      <c r="F29" s="4" t="s">
        <v>256</v>
      </c>
      <c r="G29" s="729" t="str" cm="1">
        <f t="array" aca="1" ref="G29" ca="1">_xlfn.SWITCH(INDIRECT(_xlfn.CONCAT($AC$2,H29)),"-","-",0,"-",INDIRECT(_xlfn.CONCAT($AC$2,H29)))</f>
        <v>-</v>
      </c>
      <c r="H29" s="4" t="s">
        <v>264</v>
      </c>
      <c r="I29" s="730" t="str" cm="1">
        <f t="array" aca="1" ref="I29" ca="1">_xlfn.SWITCH(INDIRECT(_xlfn.CONCAT($AC$2,J29)),"-","-",0,"-",INDIRECT(_xlfn.CONCAT($AC$2,J29)))</f>
        <v>-</v>
      </c>
      <c r="J29" s="4" t="s">
        <v>261</v>
      </c>
      <c r="K29" s="729" t="str" cm="1">
        <f t="array" aca="1" ref="K29" ca="1">_xlfn.SWITCH(INDIRECT(_xlfn.CONCAT($AC$2,L29)),"-","-",0,"-",INDIRECT(_xlfn.CONCAT($AC$2,L29)))</f>
        <v>-</v>
      </c>
      <c r="L29" s="4" t="s">
        <v>770</v>
      </c>
      <c r="M29" s="491" t="str" cm="1">
        <f t="array" aca="1" ref="M29" ca="1">_xlfn.SWITCH(INDIRECT(_xlfn.CONCAT($AC$3,N29)),"-","-",0,"-",INDIRECT(_xlfn.CONCAT($AC$3,N29)))</f>
        <v>-</v>
      </c>
      <c r="N29" s="98" t="s">
        <v>264</v>
      </c>
      <c r="O29" s="97" t="str" cm="1">
        <f t="array" aca="1" ref="O29" ca="1">_xlfn.SWITCH(INDIRECT(_xlfn.CONCAT($AC$3,P29)),"-","-",0,"-",INDIRECT(_xlfn.CONCAT($AC$3,P29)))</f>
        <v>-</v>
      </c>
      <c r="P29" s="85" t="s">
        <v>267</v>
      </c>
      <c r="Q29" s="901" t="s">
        <v>6</v>
      </c>
      <c r="R29" s="811" t="s">
        <v>6</v>
      </c>
      <c r="S29" s="488" t="str" cm="1">
        <f t="array" aca="1" ref="S29" ca="1">_xlfn.SWITCH(INDIRECT(_xlfn.CONCAT($AC$3,T29)),"-","-",0,"-",INDIRECT(_xlfn.CONCAT($AC$3,T29)))</f>
        <v>-</v>
      </c>
      <c r="T29" s="938" t="s">
        <v>261</v>
      </c>
      <c r="U29" s="939" t="str" cm="1">
        <f t="array" aca="1" ref="U29" ca="1">_xlfn.SWITCH(INDIRECT(_xlfn.CONCAT($AC$3,V29)),"-","-",0,"-",INDIRECT(_xlfn.CONCAT($AC$3,V29)))</f>
        <v>-</v>
      </c>
      <c r="V29" s="938" t="s">
        <v>258</v>
      </c>
      <c r="W29" s="488" t="str">
        <f t="shared" ca="1" si="0"/>
        <v>-</v>
      </c>
      <c r="X29" s="479" t="str">
        <f t="shared" ca="1" si="1"/>
        <v>$A$100</v>
      </c>
      <c r="Z29" s="70"/>
    </row>
    <row r="30" spans="2:31">
      <c r="C30" s="258" t="str" cm="1">
        <f t="array" aca="1" ref="C30" ca="1">INDIRECT(_xlfn.CONCAT($AC$3,D30))</f>
        <v>Ref 3 Grondstof 6</v>
      </c>
      <c r="D30" s="4" t="s">
        <v>245</v>
      </c>
      <c r="E30" s="266" t="str" cm="1">
        <f t="array" aca="1" ref="E30" ca="1">_xlfn.SWITCH(INDIRECT(_xlfn.CONCAT($AC$3,F30)),"-","-",0,"-",INDIRECT(_xlfn.CONCAT($AC$3,F30)))</f>
        <v>-</v>
      </c>
      <c r="F30" s="4" t="s">
        <v>257</v>
      </c>
      <c r="G30" s="729" t="str" cm="1">
        <f t="array" aca="1" ref="G30" ca="1">_xlfn.SWITCH(INDIRECT(_xlfn.CONCAT($AC$2,H30)),"-","-",0,"-",INDIRECT(_xlfn.CONCAT($AC$2,H30)))</f>
        <v>-</v>
      </c>
      <c r="H30" s="4" t="s">
        <v>265</v>
      </c>
      <c r="I30" s="730" t="str" cm="1">
        <f t="array" aca="1" ref="I30" ca="1">_xlfn.SWITCH(INDIRECT(_xlfn.CONCAT($AC$2,J30)),"-","-",0,"-",INDIRECT(_xlfn.CONCAT($AC$2,J30)))</f>
        <v>-</v>
      </c>
      <c r="J30" s="4" t="s">
        <v>262</v>
      </c>
      <c r="K30" s="729" t="str" cm="1">
        <f t="array" aca="1" ref="K30" ca="1">_xlfn.SWITCH(INDIRECT(_xlfn.CONCAT($AC$2,L30)),"-","-",0,"-",INDIRECT(_xlfn.CONCAT($AC$2,L30)))</f>
        <v>-</v>
      </c>
      <c r="L30" s="4" t="s">
        <v>771</v>
      </c>
      <c r="M30" s="491" t="str" cm="1">
        <f t="array" aca="1" ref="M30" ca="1">_xlfn.SWITCH(INDIRECT(_xlfn.CONCAT($AC$3,N30)),"-","-",0,"-",INDIRECT(_xlfn.CONCAT($AC$3,N30)))</f>
        <v>-</v>
      </c>
      <c r="N30" s="98" t="s">
        <v>265</v>
      </c>
      <c r="O30" s="97" t="str" cm="1">
        <f t="array" aca="1" ref="O30" ca="1">_xlfn.SWITCH(INDIRECT(_xlfn.CONCAT($AC$3,P30)),"-","-",0,"-",INDIRECT(_xlfn.CONCAT($AC$3,P30)))</f>
        <v>-</v>
      </c>
      <c r="P30" s="85" t="s">
        <v>268</v>
      </c>
      <c r="Q30" s="901" t="s">
        <v>6</v>
      </c>
      <c r="R30" s="811" t="s">
        <v>6</v>
      </c>
      <c r="S30" s="488" t="str" cm="1">
        <f t="array" aca="1" ref="S30" ca="1">_xlfn.SWITCH(INDIRECT(_xlfn.CONCAT($AC$3,T30)),"-","-",0,"-",INDIRECT(_xlfn.CONCAT($AC$3,T30)))</f>
        <v>-</v>
      </c>
      <c r="T30" s="938" t="s">
        <v>262</v>
      </c>
      <c r="U30" s="939" t="str" cm="1">
        <f t="array" aca="1" ref="U30" ca="1">_xlfn.SWITCH(INDIRECT(_xlfn.CONCAT($AC$3,V30)),"-","-",0,"-",INDIRECT(_xlfn.CONCAT($AC$3,V30)))</f>
        <v>-</v>
      </c>
      <c r="V30" s="938" t="s">
        <v>259</v>
      </c>
      <c r="W30" s="488" t="str">
        <f t="shared" ca="1" si="0"/>
        <v>-</v>
      </c>
      <c r="X30" s="479" t="str">
        <f t="shared" ca="1" si="1"/>
        <v>$A$101</v>
      </c>
      <c r="Z30" s="70"/>
    </row>
    <row r="31" spans="2:31">
      <c r="C31" s="258" t="str" cm="1">
        <f t="array" aca="1" ref="C31" ca="1">INDIRECT(_xlfn.CONCAT($AC$3,D31))</f>
        <v>Ref 3 Grondstof 7</v>
      </c>
      <c r="D31" s="4" t="s">
        <v>250</v>
      </c>
      <c r="E31" s="266" t="str" cm="1">
        <f t="array" aca="1" ref="E31" ca="1">_xlfn.SWITCH(INDIRECT(_xlfn.CONCAT($AC$3,F31)),"-","-",0,"-",INDIRECT(_xlfn.CONCAT($AC$3,F31)))</f>
        <v>-</v>
      </c>
      <c r="F31" s="4" t="s">
        <v>260</v>
      </c>
      <c r="G31" s="729" t="str" cm="1">
        <f t="array" aca="1" ref="G31" ca="1">_xlfn.SWITCH(INDIRECT(_xlfn.CONCAT($AC$2,H31)),"-","-",0,"-",INDIRECT(_xlfn.CONCAT($AC$2,H31)))</f>
        <v>-</v>
      </c>
      <c r="H31" s="4" t="s">
        <v>266</v>
      </c>
      <c r="I31" s="730" t="str" cm="1">
        <f t="array" aca="1" ref="I31" ca="1">_xlfn.SWITCH(INDIRECT(_xlfn.CONCAT($AC$2,J31)),"-","-",0,"-",INDIRECT(_xlfn.CONCAT($AC$2,J31)))</f>
        <v>-</v>
      </c>
      <c r="J31" s="4" t="s">
        <v>263</v>
      </c>
      <c r="K31" s="729" t="str" cm="1">
        <f t="array" aca="1" ref="K31" ca="1">_xlfn.SWITCH(INDIRECT(_xlfn.CONCAT($AC$2,L31)),"-","-",0,"-",INDIRECT(_xlfn.CONCAT($AC$2,L31)))</f>
        <v>-</v>
      </c>
      <c r="L31" s="4" t="s">
        <v>772</v>
      </c>
      <c r="M31" s="491" t="str" cm="1">
        <f t="array" aca="1" ref="M31" ca="1">_xlfn.SWITCH(INDIRECT(_xlfn.CONCAT($AC$3,N31)),"-","-",0,"-",INDIRECT(_xlfn.CONCAT($AC$3,N31)))</f>
        <v>-</v>
      </c>
      <c r="N31" s="98" t="s">
        <v>266</v>
      </c>
      <c r="O31" s="97" t="str" cm="1">
        <f t="array" aca="1" ref="O31" ca="1">_xlfn.SWITCH(INDIRECT(_xlfn.CONCAT($AC$3,P31)),"-","-",0,"-",INDIRECT(_xlfn.CONCAT($AC$3,P31)))</f>
        <v>-</v>
      </c>
      <c r="P31" s="85" t="s">
        <v>329</v>
      </c>
      <c r="Q31" s="901" t="s">
        <v>6</v>
      </c>
      <c r="R31" s="811" t="s">
        <v>6</v>
      </c>
      <c r="S31" s="488" t="str" cm="1">
        <f t="array" aca="1" ref="S31" ca="1">_xlfn.SWITCH(INDIRECT(_xlfn.CONCAT($AC$3,T31)),"-","-",0,"-",INDIRECT(_xlfn.CONCAT($AC$3,T31)))</f>
        <v>-</v>
      </c>
      <c r="T31" s="938" t="s">
        <v>263</v>
      </c>
      <c r="U31" s="939" t="str" cm="1">
        <f t="array" aca="1" ref="U31" ca="1">_xlfn.SWITCH(INDIRECT(_xlfn.CONCAT($AC$3,V31)),"-","-",0,"-",INDIRECT(_xlfn.CONCAT($AC$3,V31)))</f>
        <v>-</v>
      </c>
      <c r="V31" s="938" t="s">
        <v>320</v>
      </c>
      <c r="W31" s="488" t="str">
        <f t="shared" ca="1" si="0"/>
        <v>-</v>
      </c>
      <c r="X31" s="479" t="str">
        <f t="shared" ca="1" si="1"/>
        <v>$A$102</v>
      </c>
      <c r="Z31" s="70"/>
    </row>
    <row r="32" spans="2:31">
      <c r="C32" s="258" t="str" cm="1">
        <f t="array" aca="1" ref="C32" ca="1">INDIRECT(_xlfn.CONCAT($AC$3,D32))</f>
        <v>Ref 3 Grondstof 8</v>
      </c>
      <c r="D32" s="4" t="s">
        <v>281</v>
      </c>
      <c r="E32" s="266" t="str" cm="1">
        <f t="array" aca="1" ref="E32" ca="1">_xlfn.SWITCH(INDIRECT(_xlfn.CONCAT($AC$3,F32)),"-","-",0,"-",INDIRECT(_xlfn.CONCAT($AC$3,F32)))</f>
        <v>-</v>
      </c>
      <c r="F32" s="4" t="s">
        <v>292</v>
      </c>
      <c r="G32" s="729" t="str" cm="1">
        <f t="array" aca="1" ref="G32" ca="1">_xlfn.SWITCH(INDIRECT(_xlfn.CONCAT($AC$2,H32)),"-","-",0,"-",INDIRECT(_xlfn.CONCAT($AC$2,H32)))</f>
        <v>-</v>
      </c>
      <c r="H32" s="4" t="s">
        <v>312</v>
      </c>
      <c r="I32" s="730" t="str" cm="1">
        <f t="array" aca="1" ref="I32" ca="1">_xlfn.SWITCH(INDIRECT(_xlfn.CONCAT($AC$2,J32)),"-","-",0,"-",INDIRECT(_xlfn.CONCAT($AC$2,J32)))</f>
        <v>-</v>
      </c>
      <c r="J32" s="4" t="s">
        <v>304</v>
      </c>
      <c r="K32" s="729" t="str" cm="1">
        <f t="array" aca="1" ref="K32" ca="1">_xlfn.SWITCH(INDIRECT(_xlfn.CONCAT($AC$2,L32)),"-","-",0,"-",INDIRECT(_xlfn.CONCAT($AC$2,L32)))</f>
        <v>-</v>
      </c>
      <c r="L32" s="4" t="s">
        <v>773</v>
      </c>
      <c r="M32" s="491" t="str" cm="1">
        <f t="array" aca="1" ref="M32" ca="1">_xlfn.SWITCH(INDIRECT(_xlfn.CONCAT($AC$3,N32)),"-","-",0,"-",INDIRECT(_xlfn.CONCAT($AC$3,N32)))</f>
        <v>-</v>
      </c>
      <c r="N32" s="98" t="s">
        <v>312</v>
      </c>
      <c r="O32" s="97" t="str" cm="1">
        <f t="array" aca="1" ref="O32" ca="1">_xlfn.SWITCH(INDIRECT(_xlfn.CONCAT($AC$3,P32)),"-","-",0,"-",INDIRECT(_xlfn.CONCAT($AC$3,P32)))</f>
        <v>-</v>
      </c>
      <c r="P32" s="85" t="s">
        <v>330</v>
      </c>
      <c r="Q32" s="901" t="s">
        <v>6</v>
      </c>
      <c r="R32" s="811" t="s">
        <v>6</v>
      </c>
      <c r="S32" s="488" t="str" cm="1">
        <f t="array" aca="1" ref="S32" ca="1">_xlfn.SWITCH(INDIRECT(_xlfn.CONCAT($AC$3,T32)),"-","-",0,"-",INDIRECT(_xlfn.CONCAT($AC$3,T32)))</f>
        <v>-</v>
      </c>
      <c r="T32" s="938" t="s">
        <v>304</v>
      </c>
      <c r="U32" s="939" t="str" cm="1">
        <f t="array" aca="1" ref="U32" ca="1">_xlfn.SWITCH(INDIRECT(_xlfn.CONCAT($AC$3,V32)),"-","-",0,"-",INDIRECT(_xlfn.CONCAT($AC$3,V32)))</f>
        <v>-</v>
      </c>
      <c r="V32" s="938" t="s">
        <v>321</v>
      </c>
      <c r="W32" s="488" t="str">
        <f t="shared" ca="1" si="0"/>
        <v>-</v>
      </c>
      <c r="X32" s="479" t="str">
        <f t="shared" ca="1" si="1"/>
        <v>$A$103</v>
      </c>
      <c r="Z32" s="70"/>
    </row>
    <row r="33" spans="3:26">
      <c r="C33" s="258" t="str" cm="1">
        <f t="array" aca="1" ref="C33" ca="1">INDIRECT(_xlfn.CONCAT($AC$3,D33))</f>
        <v>Ref 3 Grondstof 9</v>
      </c>
      <c r="D33" s="4" t="s">
        <v>282</v>
      </c>
      <c r="E33" s="266" t="str" cm="1">
        <f t="array" aca="1" ref="E33" ca="1">_xlfn.SWITCH(INDIRECT(_xlfn.CONCAT($AC$3,F33)),"-","-",0,"-",INDIRECT(_xlfn.CONCAT($AC$3,F33)))</f>
        <v>-</v>
      </c>
      <c r="F33" s="4" t="s">
        <v>293</v>
      </c>
      <c r="G33" s="729" t="str" cm="1">
        <f t="array" aca="1" ref="G33" ca="1">_xlfn.SWITCH(INDIRECT(_xlfn.CONCAT($AC$2,H33)),"-","-",0,"-",INDIRECT(_xlfn.CONCAT($AC$2,H33)))</f>
        <v>-</v>
      </c>
      <c r="H33" s="4" t="s">
        <v>313</v>
      </c>
      <c r="I33" s="730" t="str" cm="1">
        <f t="array" aca="1" ref="I33" ca="1">_xlfn.SWITCH(INDIRECT(_xlfn.CONCAT($AC$2,J33)),"-","-",0,"-",INDIRECT(_xlfn.CONCAT($AC$2,J33)))</f>
        <v>-</v>
      </c>
      <c r="J33" s="4" t="s">
        <v>305</v>
      </c>
      <c r="K33" s="729" t="str" cm="1">
        <f t="array" aca="1" ref="K33" ca="1">_xlfn.SWITCH(INDIRECT(_xlfn.CONCAT($AC$2,L33)),"-","-",0,"-",INDIRECT(_xlfn.CONCAT($AC$2,L33)))</f>
        <v>-</v>
      </c>
      <c r="L33" s="4" t="s">
        <v>774</v>
      </c>
      <c r="M33" s="491" t="str" cm="1">
        <f t="array" aca="1" ref="M33" ca="1">_xlfn.SWITCH(INDIRECT(_xlfn.CONCAT($AC$3,N33)),"-","-",0,"-",INDIRECT(_xlfn.CONCAT($AC$3,N33)))</f>
        <v>-</v>
      </c>
      <c r="N33" s="98" t="s">
        <v>313</v>
      </c>
      <c r="O33" s="97" t="str" cm="1">
        <f t="array" aca="1" ref="O33" ca="1">_xlfn.SWITCH(INDIRECT(_xlfn.CONCAT($AC$3,P33)),"-","-",0,"-",INDIRECT(_xlfn.CONCAT($AC$3,P33)))</f>
        <v>-</v>
      </c>
      <c r="P33" s="85" t="s">
        <v>331</v>
      </c>
      <c r="Q33" s="901" t="s">
        <v>6</v>
      </c>
      <c r="R33" s="811" t="s">
        <v>6</v>
      </c>
      <c r="S33" s="488" t="str" cm="1">
        <f t="array" aca="1" ref="S33" ca="1">_xlfn.SWITCH(INDIRECT(_xlfn.CONCAT($AC$3,T33)),"-","-",0,"-",INDIRECT(_xlfn.CONCAT($AC$3,T33)))</f>
        <v>-</v>
      </c>
      <c r="T33" s="938" t="s">
        <v>305</v>
      </c>
      <c r="U33" s="939" t="str" cm="1">
        <f t="array" aca="1" ref="U33" ca="1">_xlfn.SWITCH(INDIRECT(_xlfn.CONCAT($AC$3,V33)),"-","-",0,"-",INDIRECT(_xlfn.CONCAT($AC$3,V33)))</f>
        <v>-</v>
      </c>
      <c r="V33" s="938" t="s">
        <v>322</v>
      </c>
      <c r="W33" s="488" t="str">
        <f t="shared" ca="1" si="0"/>
        <v>-</v>
      </c>
      <c r="X33" s="479" t="str">
        <f t="shared" ca="1" si="1"/>
        <v>$A$104</v>
      </c>
      <c r="Z33" s="70"/>
    </row>
    <row r="34" spans="3:26">
      <c r="C34" s="258" t="str" cm="1">
        <f t="array" aca="1" ref="C34" ca="1">INDIRECT(_xlfn.CONCAT($AC$3,D34))</f>
        <v>Ref 3 Grondstof 10</v>
      </c>
      <c r="D34" s="4" t="s">
        <v>283</v>
      </c>
      <c r="E34" s="266" t="str" cm="1">
        <f t="array" aca="1" ref="E34" ca="1">_xlfn.SWITCH(INDIRECT(_xlfn.CONCAT($AC$3,F34)),"-","-",0,"-",INDIRECT(_xlfn.CONCAT($AC$3,F34)))</f>
        <v>-</v>
      </c>
      <c r="F34" s="4" t="s">
        <v>294</v>
      </c>
      <c r="G34" s="729" t="str" cm="1">
        <f t="array" aca="1" ref="G34" ca="1">_xlfn.SWITCH(INDIRECT(_xlfn.CONCAT($AC$2,H34)),"-","-",0,"-",INDIRECT(_xlfn.CONCAT($AC$2,H34)))</f>
        <v>-</v>
      </c>
      <c r="H34" s="4" t="s">
        <v>314</v>
      </c>
      <c r="I34" s="730" t="str" cm="1">
        <f t="array" aca="1" ref="I34" ca="1">_xlfn.SWITCH(INDIRECT(_xlfn.CONCAT($AC$2,J34)),"-","-",0,"-",INDIRECT(_xlfn.CONCAT($AC$2,J34)))</f>
        <v>-</v>
      </c>
      <c r="J34" s="4" t="s">
        <v>306</v>
      </c>
      <c r="K34" s="729" t="str" cm="1">
        <f t="array" aca="1" ref="K34" ca="1">_xlfn.SWITCH(INDIRECT(_xlfn.CONCAT($AC$2,L34)),"-","-",0,"-",INDIRECT(_xlfn.CONCAT($AC$2,L34)))</f>
        <v>-</v>
      </c>
      <c r="L34" s="4" t="s">
        <v>775</v>
      </c>
      <c r="M34" s="491" t="str" cm="1">
        <f t="array" aca="1" ref="M34" ca="1">_xlfn.SWITCH(INDIRECT(_xlfn.CONCAT($AC$3,N34)),"-","-",0,"-",INDIRECT(_xlfn.CONCAT($AC$3,N34)))</f>
        <v>-</v>
      </c>
      <c r="N34" s="98" t="s">
        <v>314</v>
      </c>
      <c r="O34" s="97" t="str" cm="1">
        <f t="array" aca="1" ref="O34" ca="1">_xlfn.SWITCH(INDIRECT(_xlfn.CONCAT($AC$3,P34)),"-","-",0,"-",INDIRECT(_xlfn.CONCAT($AC$3,P34)))</f>
        <v>-</v>
      </c>
      <c r="P34" s="85" t="s">
        <v>332</v>
      </c>
      <c r="Q34" s="901" t="s">
        <v>6</v>
      </c>
      <c r="R34" s="811" t="s">
        <v>6</v>
      </c>
      <c r="S34" s="488" t="str" cm="1">
        <f t="array" aca="1" ref="S34" ca="1">_xlfn.SWITCH(INDIRECT(_xlfn.CONCAT($AC$3,T34)),"-","-",0,"-",INDIRECT(_xlfn.CONCAT($AC$3,T34)))</f>
        <v>-</v>
      </c>
      <c r="T34" s="938" t="s">
        <v>306</v>
      </c>
      <c r="U34" s="939" t="str" cm="1">
        <f t="array" aca="1" ref="U34" ca="1">_xlfn.SWITCH(INDIRECT(_xlfn.CONCAT($AC$3,V34)),"-","-",0,"-",INDIRECT(_xlfn.CONCAT($AC$3,V34)))</f>
        <v>-</v>
      </c>
      <c r="V34" s="938" t="s">
        <v>323</v>
      </c>
      <c r="W34" s="488" t="str">
        <f t="shared" ca="1" si="0"/>
        <v>-</v>
      </c>
      <c r="X34" s="479" t="str">
        <f t="shared" ca="1" si="1"/>
        <v>$A$105</v>
      </c>
      <c r="Z34" s="70"/>
    </row>
    <row r="35" spans="3:26">
      <c r="C35" s="256" t="str" cm="1">
        <f t="array" aca="1" ref="C35" ca="1">INDIRECT(_xlfn.CONCAT($AC$3,D35))</f>
        <v>Ref 3 Energie 1</v>
      </c>
      <c r="D35" s="87" t="s">
        <v>284</v>
      </c>
      <c r="E35" s="265" t="str" cm="1">
        <f t="array" aca="1" ref="E35" ca="1">_xlfn.SWITCH(INDIRECT(_xlfn.CONCAT($AC$3,F35)),"-","-",0,"-",INDIRECT(_xlfn.CONCAT($AC$3,F35)))</f>
        <v>-</v>
      </c>
      <c r="F35" s="87" t="s">
        <v>295</v>
      </c>
      <c r="G35" s="728" t="str" cm="1">
        <f t="array" aca="1" ref="G35" ca="1">_xlfn.SWITCH(INDIRECT(_xlfn.CONCAT($AC$2,H35)),"-","-",0,"-",INDIRECT(_xlfn.CONCAT($AC$2,H35)))</f>
        <v>-</v>
      </c>
      <c r="H35" s="87" t="s">
        <v>315</v>
      </c>
      <c r="I35" s="727" t="str" cm="1">
        <f t="array" aca="1" ref="I35" ca="1">_xlfn.SWITCH(INDIRECT(_xlfn.CONCAT($AC$2,J35)),"-","-",0,"-",INDIRECT(_xlfn.CONCAT($AC$2,J35)))</f>
        <v>-</v>
      </c>
      <c r="J35" s="87" t="s">
        <v>307</v>
      </c>
      <c r="K35" s="728" t="str" cm="1">
        <f t="array" aca="1" ref="K35" ca="1">_xlfn.SWITCH(INDIRECT(_xlfn.CONCAT($AC$2,L35)),"-","-",0,"-",INDIRECT(_xlfn.CONCAT($AC$2,L35)))</f>
        <v>Nee</v>
      </c>
      <c r="L35" s="87" t="s">
        <v>776</v>
      </c>
      <c r="M35" s="490" t="str" cm="1">
        <f t="array" aca="1" ref="M35" ca="1">_xlfn.SWITCH(INDIRECT(_xlfn.CONCAT($AC$3,N35)),"-","-",0,"-",INDIRECT(_xlfn.CONCAT($AC$3,N35)))</f>
        <v>-</v>
      </c>
      <c r="N35" s="503" t="s">
        <v>315</v>
      </c>
      <c r="O35" s="472" t="str" cm="1">
        <f t="array" aca="1" ref="O35" ca="1">_xlfn.SWITCH(INDIRECT(_xlfn.CONCAT($AC$3,P35)),"-","-",0,"-",INDIRECT(_xlfn.CONCAT($AC$3,P35)))</f>
        <v>-</v>
      </c>
      <c r="P35" s="502" t="s">
        <v>333</v>
      </c>
      <c r="Q35" s="900" t="s">
        <v>6</v>
      </c>
      <c r="R35" s="808" t="s">
        <v>6</v>
      </c>
      <c r="S35" s="937" t="str" cm="1">
        <f t="array" aca="1" ref="S35" ca="1">_xlfn.SWITCH(INDIRECT(_xlfn.CONCAT($AC$3,T35)),"-","-",0,"-",INDIRECT(_xlfn.CONCAT($AC$3,T35)))</f>
        <v>-</v>
      </c>
      <c r="T35" s="936" t="s">
        <v>307</v>
      </c>
      <c r="U35" s="940" t="str" cm="1">
        <f t="array" aca="1" ref="U35" ca="1">_xlfn.SWITCH(INDIRECT(_xlfn.CONCAT($AC$3,V35)),"-","-",0,"-",INDIRECT(_xlfn.CONCAT($AC$3,V35)))</f>
        <v>-</v>
      </c>
      <c r="V35" s="936" t="s">
        <v>324</v>
      </c>
      <c r="W35" s="937" t="str">
        <f t="shared" ca="1" si="0"/>
        <v>-</v>
      </c>
      <c r="X35" s="475" t="str">
        <f t="shared" ca="1" si="1"/>
        <v>$A$106</v>
      </c>
      <c r="Z35" s="71"/>
    </row>
    <row r="36" spans="3:26">
      <c r="C36" s="258" t="str" cm="1">
        <f t="array" aca="1" ref="C36" ca="1">INDIRECT(_xlfn.CONCAT($AC$3,D36))</f>
        <v>Ref 3 Energie 2</v>
      </c>
      <c r="D36" s="4" t="s">
        <v>285</v>
      </c>
      <c r="E36" s="266" t="str" cm="1">
        <f t="array" aca="1" ref="E36" ca="1">_xlfn.SWITCH(INDIRECT(_xlfn.CONCAT($AC$3,F36)),"-","-",0,"-",INDIRECT(_xlfn.CONCAT($AC$3,F36)))</f>
        <v>-</v>
      </c>
      <c r="F36" s="4" t="s">
        <v>296</v>
      </c>
      <c r="G36" s="729" t="str" cm="1">
        <f t="array" aca="1" ref="G36" ca="1">_xlfn.SWITCH(INDIRECT(_xlfn.CONCAT($AC$2,H36)),"-","-",0,"-",INDIRECT(_xlfn.CONCAT($AC$2,H36)))</f>
        <v>-</v>
      </c>
      <c r="H36" s="4" t="s">
        <v>316</v>
      </c>
      <c r="I36" s="730" t="str" cm="1">
        <f t="array" aca="1" ref="I36" ca="1">_xlfn.SWITCH(INDIRECT(_xlfn.CONCAT($AC$2,J36)),"-","-",0,"-",INDIRECT(_xlfn.CONCAT($AC$2,J36)))</f>
        <v>-</v>
      </c>
      <c r="J36" s="4" t="s">
        <v>308</v>
      </c>
      <c r="K36" s="729" t="str" cm="1">
        <f t="array" aca="1" ref="K36" ca="1">_xlfn.SWITCH(INDIRECT(_xlfn.CONCAT($AC$2,L36)),"-","-",0,"-",INDIRECT(_xlfn.CONCAT($AC$2,L36)))</f>
        <v>Nee</v>
      </c>
      <c r="L36" s="4" t="s">
        <v>777</v>
      </c>
      <c r="M36" s="491" t="str" cm="1">
        <f t="array" aca="1" ref="M36" ca="1">_xlfn.SWITCH(INDIRECT(_xlfn.CONCAT($AC$3,N36)),"-","-",0,"-",INDIRECT(_xlfn.CONCAT($AC$3,N36)))</f>
        <v>-</v>
      </c>
      <c r="N36" s="98" t="s">
        <v>316</v>
      </c>
      <c r="O36" s="97" t="str" cm="1">
        <f t="array" aca="1" ref="O36" ca="1">_xlfn.SWITCH(INDIRECT(_xlfn.CONCAT($AC$3,P36)),"-","-",0,"-",INDIRECT(_xlfn.CONCAT($AC$3,P36)))</f>
        <v>-</v>
      </c>
      <c r="P36" s="85" t="s">
        <v>334</v>
      </c>
      <c r="Q36" s="901" t="s">
        <v>6</v>
      </c>
      <c r="R36" s="811" t="s">
        <v>6</v>
      </c>
      <c r="S36" s="488" t="str" cm="1">
        <f t="array" aca="1" ref="S36" ca="1">_xlfn.SWITCH(INDIRECT(_xlfn.CONCAT($AC$3,T36)),"-","-",0,"-",INDIRECT(_xlfn.CONCAT($AC$3,T36)))</f>
        <v>-</v>
      </c>
      <c r="T36" s="938" t="s">
        <v>308</v>
      </c>
      <c r="U36" s="939" t="str" cm="1">
        <f t="array" aca="1" ref="U36" ca="1">_xlfn.SWITCH(INDIRECT(_xlfn.CONCAT($AC$3,V36)),"-","-",0,"-",INDIRECT(_xlfn.CONCAT($AC$3,V36)))</f>
        <v>-</v>
      </c>
      <c r="V36" s="938" t="s">
        <v>325</v>
      </c>
      <c r="W36" s="488" t="str">
        <f t="shared" ca="1" si="0"/>
        <v>-</v>
      </c>
      <c r="X36" s="479" t="str">
        <f t="shared" ca="1" si="1"/>
        <v>$A$107</v>
      </c>
      <c r="Z36" s="70"/>
    </row>
    <row r="37" spans="3:26">
      <c r="C37" s="258" t="str" cm="1">
        <f t="array" aca="1" ref="C37" ca="1">INDIRECT(_xlfn.CONCAT($AC$3,D37))</f>
        <v>Ref 3 Energie 3</v>
      </c>
      <c r="D37" s="4" t="s">
        <v>297</v>
      </c>
      <c r="E37" s="266" t="str" cm="1">
        <f t="array" aca="1" ref="E37" ca="1">_xlfn.SWITCH(INDIRECT(_xlfn.CONCAT($AC$3,F37)),"-","-",0,"-",INDIRECT(_xlfn.CONCAT($AC$3,F37)))</f>
        <v>-</v>
      </c>
      <c r="F37" s="4" t="s">
        <v>301</v>
      </c>
      <c r="G37" s="729" t="str" cm="1">
        <f t="array" aca="1" ref="G37" ca="1">_xlfn.SWITCH(INDIRECT(_xlfn.CONCAT($AC$2,H37)),"-","-",0,"-",INDIRECT(_xlfn.CONCAT($AC$2,H37)))</f>
        <v>-</v>
      </c>
      <c r="H37" s="4" t="s">
        <v>317</v>
      </c>
      <c r="I37" s="730" t="str" cm="1">
        <f t="array" aca="1" ref="I37" ca="1">_xlfn.SWITCH(INDIRECT(_xlfn.CONCAT($AC$2,J37)),"-","-",0,"-",INDIRECT(_xlfn.CONCAT($AC$2,J37)))</f>
        <v>-</v>
      </c>
      <c r="J37" s="4" t="s">
        <v>309</v>
      </c>
      <c r="K37" s="729" t="str" cm="1">
        <f t="array" aca="1" ref="K37" ca="1">_xlfn.SWITCH(INDIRECT(_xlfn.CONCAT($AC$2,L37)),"-","-",0,"-",INDIRECT(_xlfn.CONCAT($AC$2,L37)))</f>
        <v>Nee</v>
      </c>
      <c r="L37" s="4" t="s">
        <v>778</v>
      </c>
      <c r="M37" s="491" t="str" cm="1">
        <f t="array" aca="1" ref="M37" ca="1">_xlfn.SWITCH(INDIRECT(_xlfn.CONCAT($AC$3,N37)),"-","-",0,"-",INDIRECT(_xlfn.CONCAT($AC$3,N37)))</f>
        <v>-</v>
      </c>
      <c r="N37" s="98" t="s">
        <v>317</v>
      </c>
      <c r="O37" s="97" t="str" cm="1">
        <f t="array" aca="1" ref="O37" ca="1">_xlfn.SWITCH(INDIRECT(_xlfn.CONCAT($AC$3,P37)),"-","-",0,"-",INDIRECT(_xlfn.CONCAT($AC$3,P37)))</f>
        <v>-</v>
      </c>
      <c r="P37" s="85" t="s">
        <v>335</v>
      </c>
      <c r="Q37" s="901" t="s">
        <v>6</v>
      </c>
      <c r="R37" s="811" t="s">
        <v>6</v>
      </c>
      <c r="S37" s="488" t="str" cm="1">
        <f t="array" aca="1" ref="S37" ca="1">_xlfn.SWITCH(INDIRECT(_xlfn.CONCAT($AC$3,T37)),"-","-",0,"-",INDIRECT(_xlfn.CONCAT($AC$3,T37)))</f>
        <v>-</v>
      </c>
      <c r="T37" s="938" t="s">
        <v>309</v>
      </c>
      <c r="U37" s="939" t="str" cm="1">
        <f t="array" aca="1" ref="U37" ca="1">_xlfn.SWITCH(INDIRECT(_xlfn.CONCAT($AC$3,V37)),"-","-",0,"-",INDIRECT(_xlfn.CONCAT($AC$3,V37)))</f>
        <v>-</v>
      </c>
      <c r="V37" s="938" t="s">
        <v>326</v>
      </c>
      <c r="W37" s="488" t="str">
        <f t="shared" ca="1" si="0"/>
        <v>-</v>
      </c>
      <c r="X37" s="479" t="str">
        <f t="shared" ca="1" si="1"/>
        <v>$A$108</v>
      </c>
      <c r="Z37" s="70"/>
    </row>
    <row r="38" spans="3:26">
      <c r="C38" s="258" t="str" cm="1">
        <f t="array" aca="1" ref="C38" ca="1">INDIRECT(_xlfn.CONCAT($AC$3,D38))</f>
        <v>Ref 3 Energie 4</v>
      </c>
      <c r="D38" s="4" t="s">
        <v>299</v>
      </c>
      <c r="E38" s="266" t="str" cm="1">
        <f t="array" aca="1" ref="E38" ca="1">_xlfn.SWITCH(INDIRECT(_xlfn.CONCAT($AC$3,F38)),"-","-",0,"-",INDIRECT(_xlfn.CONCAT($AC$3,F38)))</f>
        <v>-</v>
      </c>
      <c r="F38" s="4" t="s">
        <v>302</v>
      </c>
      <c r="G38" s="729" t="str" cm="1">
        <f t="array" aca="1" ref="G38" ca="1">_xlfn.SWITCH(INDIRECT(_xlfn.CONCAT($AC$2,H38)),"-","-",0,"-",INDIRECT(_xlfn.CONCAT($AC$2,H38)))</f>
        <v>-</v>
      </c>
      <c r="H38" s="4" t="s">
        <v>318</v>
      </c>
      <c r="I38" s="730" t="str" cm="1">
        <f t="array" aca="1" ref="I38" ca="1">_xlfn.SWITCH(INDIRECT(_xlfn.CONCAT($AC$2,J38)),"-","-",0,"-",INDIRECT(_xlfn.CONCAT($AC$2,J38)))</f>
        <v>-</v>
      </c>
      <c r="J38" s="4" t="s">
        <v>310</v>
      </c>
      <c r="K38" s="729" t="str" cm="1">
        <f t="array" aca="1" ref="K38" ca="1">_xlfn.SWITCH(INDIRECT(_xlfn.CONCAT($AC$2,L38)),"-","-",0,"-",INDIRECT(_xlfn.CONCAT($AC$2,L38)))</f>
        <v>Nee</v>
      </c>
      <c r="L38" s="4" t="s">
        <v>779</v>
      </c>
      <c r="M38" s="491" t="str" cm="1">
        <f t="array" aca="1" ref="M38" ca="1">_xlfn.SWITCH(INDIRECT(_xlfn.CONCAT($AC$3,N38)),"-","-",0,"-",INDIRECT(_xlfn.CONCAT($AC$3,N38)))</f>
        <v>-</v>
      </c>
      <c r="N38" s="98" t="s">
        <v>318</v>
      </c>
      <c r="O38" s="97" t="str" cm="1">
        <f t="array" aca="1" ref="O38" ca="1">_xlfn.SWITCH(INDIRECT(_xlfn.CONCAT($AC$3,P38)),"-","-",0,"-",INDIRECT(_xlfn.CONCAT($AC$3,P38)))</f>
        <v>-</v>
      </c>
      <c r="P38" s="85" t="s">
        <v>336</v>
      </c>
      <c r="Q38" s="901" t="s">
        <v>6</v>
      </c>
      <c r="R38" s="811" t="s">
        <v>6</v>
      </c>
      <c r="S38" s="488" t="str" cm="1">
        <f t="array" aca="1" ref="S38" ca="1">_xlfn.SWITCH(INDIRECT(_xlfn.CONCAT($AC$3,T38)),"-","-",0,"-",INDIRECT(_xlfn.CONCAT($AC$3,T38)))</f>
        <v>-</v>
      </c>
      <c r="T38" s="938" t="s">
        <v>310</v>
      </c>
      <c r="U38" s="939" t="str" cm="1">
        <f t="array" aca="1" ref="U38" ca="1">_xlfn.SWITCH(INDIRECT(_xlfn.CONCAT($AC$3,V38)),"-","-",0,"-",INDIRECT(_xlfn.CONCAT($AC$3,V38)))</f>
        <v>-</v>
      </c>
      <c r="V38" s="938" t="s">
        <v>327</v>
      </c>
      <c r="W38" s="488" t="str">
        <f t="shared" ca="1" si="0"/>
        <v>-</v>
      </c>
      <c r="X38" s="479" t="str">
        <f t="shared" ca="1" si="1"/>
        <v>$A$109</v>
      </c>
      <c r="Z38" s="70"/>
    </row>
    <row r="39" spans="3:26">
      <c r="C39" s="259" t="str" cm="1">
        <f t="array" aca="1" ref="C39" ca="1">INDIRECT(_xlfn.CONCAT($AC$3,D39))</f>
        <v>Ref 3 Energie 5</v>
      </c>
      <c r="D39" s="66" t="s">
        <v>300</v>
      </c>
      <c r="E39" s="47" t="str" cm="1">
        <f t="array" aca="1" ref="E39" ca="1">_xlfn.SWITCH(INDIRECT(_xlfn.CONCAT($AC$3,F39)),"-","-",0,"-",INDIRECT(_xlfn.CONCAT($AC$3,F39)))</f>
        <v>-</v>
      </c>
      <c r="F39" s="66" t="s">
        <v>303</v>
      </c>
      <c r="G39" s="731" t="str" cm="1">
        <f t="array" aca="1" ref="G39" ca="1">_xlfn.SWITCH(INDIRECT(_xlfn.CONCAT($AC$2,H39)),"-","-",0,"-",INDIRECT(_xlfn.CONCAT($AC$2,H39)))</f>
        <v>-</v>
      </c>
      <c r="H39" s="66" t="s">
        <v>319</v>
      </c>
      <c r="I39" s="733" t="str" cm="1">
        <f t="array" aca="1" ref="I39" ca="1">_xlfn.SWITCH(INDIRECT(_xlfn.CONCAT($AC$2,J39)),"-","-",0,"-",INDIRECT(_xlfn.CONCAT($AC$2,J39)))</f>
        <v>-</v>
      </c>
      <c r="J39" s="66" t="s">
        <v>311</v>
      </c>
      <c r="K39" s="731" t="str" cm="1">
        <f t="array" aca="1" ref="K39" ca="1">_xlfn.SWITCH(INDIRECT(_xlfn.CONCAT($AC$2,L39)),"-","-",0,"-",INDIRECT(_xlfn.CONCAT($AC$2,L39)))</f>
        <v>Nee</v>
      </c>
      <c r="L39" s="66" t="s">
        <v>780</v>
      </c>
      <c r="M39" s="492" t="str" cm="1">
        <f t="array" aca="1" ref="M39" ca="1">_xlfn.SWITCH(INDIRECT(_xlfn.CONCAT($AC$3,N39)),"-","-",0,"-",INDIRECT(_xlfn.CONCAT($AC$3,N39)))</f>
        <v>-</v>
      </c>
      <c r="N39" s="505" t="s">
        <v>319</v>
      </c>
      <c r="O39" s="482" t="str" cm="1">
        <f t="array" aca="1" ref="O39" ca="1">_xlfn.SWITCH(INDIRECT(_xlfn.CONCAT($AC$3,P39)),"-","-",0,"-",INDIRECT(_xlfn.CONCAT($AC$3,P39)))</f>
        <v>-</v>
      </c>
      <c r="P39" s="504" t="s">
        <v>337</v>
      </c>
      <c r="Q39" s="902" t="s">
        <v>6</v>
      </c>
      <c r="R39" s="814" t="s">
        <v>6</v>
      </c>
      <c r="S39" s="489" t="str" cm="1">
        <f t="array" aca="1" ref="S39" ca="1">_xlfn.SWITCH(INDIRECT(_xlfn.CONCAT($AC$3,T39)),"-","-",0,"-",INDIRECT(_xlfn.CONCAT($AC$3,T39)))</f>
        <v>-</v>
      </c>
      <c r="T39" s="941" t="s">
        <v>311</v>
      </c>
      <c r="U39" s="942" t="str" cm="1">
        <f t="array" aca="1" ref="U39" ca="1">_xlfn.SWITCH(INDIRECT(_xlfn.CONCAT($AC$3,V39)),"-","-",0,"-",INDIRECT(_xlfn.CONCAT($AC$3,V39)))</f>
        <v>-</v>
      </c>
      <c r="V39" s="941" t="s">
        <v>328</v>
      </c>
      <c r="W39" s="489" t="str">
        <f t="shared" ca="1" si="0"/>
        <v>-</v>
      </c>
      <c r="X39" s="485" t="str">
        <f t="shared" ca="1" si="1"/>
        <v>$A$110</v>
      </c>
      <c r="Z39" s="70"/>
    </row>
    <row r="40" spans="3:26" s="137" customFormat="1">
      <c r="M40" s="291"/>
      <c r="N40" s="291"/>
      <c r="O40" s="291"/>
      <c r="P40" s="291"/>
      <c r="W40" s="291"/>
    </row>
    <row r="41" spans="3:26" ht="21">
      <c r="C41" s="167" t="s">
        <v>338</v>
      </c>
      <c r="D41" s="508"/>
      <c r="E41" s="509"/>
      <c r="F41" s="510"/>
      <c r="G41" s="314"/>
      <c r="H41" s="313"/>
      <c r="I41" s="314"/>
      <c r="J41" s="313"/>
      <c r="K41" s="314"/>
      <c r="L41" s="313"/>
      <c r="M41" s="348"/>
      <c r="N41" s="252"/>
      <c r="O41" s="348"/>
      <c r="P41" s="252"/>
      <c r="Q41" s="348"/>
      <c r="R41" s="348"/>
      <c r="S41" s="499">
        <f ca="1">SUM(S25:S39)</f>
        <v>0</v>
      </c>
      <c r="T41" s="460"/>
      <c r="U41" s="499">
        <f ca="1">SUM(U25:U39)</f>
        <v>0</v>
      </c>
      <c r="V41" s="460"/>
      <c r="W41" s="499">
        <f ca="1">SUM(W25:W39)</f>
        <v>0</v>
      </c>
      <c r="X41" s="352"/>
    </row>
    <row r="42" spans="3:26" s="137" customFormat="1">
      <c r="C42" s="284"/>
      <c r="D42" s="284"/>
      <c r="E42" s="284"/>
      <c r="F42" s="284"/>
      <c r="S42" s="293"/>
      <c r="T42" s="293"/>
      <c r="U42" s="293"/>
      <c r="V42" s="293"/>
      <c r="X42" s="417"/>
    </row>
    <row r="43" spans="3:26" ht="24.75" customHeight="1">
      <c r="C43" s="423" t="s">
        <v>255</v>
      </c>
      <c r="D43" s="500"/>
      <c r="E43" s="213"/>
      <c r="F43" s="501"/>
      <c r="G43" s="424"/>
      <c r="H43" s="425"/>
      <c r="I43" s="213"/>
      <c r="J43" s="466"/>
      <c r="K43" s="424"/>
      <c r="L43" s="425"/>
      <c r="M43" s="424"/>
      <c r="N43" s="425"/>
      <c r="O43" s="424"/>
      <c r="P43" s="425"/>
      <c r="Q43" s="424"/>
      <c r="R43" s="424"/>
      <c r="S43" s="424"/>
      <c r="T43" s="425"/>
      <c r="U43" s="424"/>
      <c r="V43" s="425"/>
      <c r="W43" s="424"/>
      <c r="X43" s="427"/>
    </row>
    <row r="44" spans="3:26" s="133" customFormat="1" ht="22.5" customHeight="1">
      <c r="C44" s="1023" t="s">
        <v>1126</v>
      </c>
      <c r="D44" s="1118"/>
      <c r="E44" s="1118"/>
      <c r="F44" s="1118"/>
      <c r="G44" s="1118"/>
      <c r="H44" s="1118"/>
      <c r="I44" s="1118"/>
      <c r="J44" s="1118"/>
      <c r="K44" s="1118"/>
      <c r="L44" s="1118"/>
      <c r="M44" s="1118"/>
      <c r="N44" s="1118"/>
      <c r="O44" s="1118"/>
      <c r="P44" s="1118"/>
      <c r="Q44" s="1118"/>
      <c r="R44" s="1118"/>
      <c r="S44" s="1118"/>
      <c r="T44" s="1118"/>
      <c r="U44" s="1118"/>
      <c r="V44" s="1118"/>
      <c r="W44" s="1118"/>
      <c r="X44" s="1119"/>
    </row>
    <row r="45" spans="3:26" s="133" customFormat="1" ht="22.5" customHeight="1">
      <c r="C45" s="691" t="s">
        <v>1146</v>
      </c>
      <c r="D45" s="693"/>
      <c r="E45" s="693"/>
      <c r="F45" s="693"/>
      <c r="G45" s="693"/>
      <c r="H45" s="693"/>
      <c r="I45" s="693"/>
      <c r="J45" s="693"/>
      <c r="K45" s="693"/>
      <c r="L45" s="693"/>
      <c r="M45" s="693"/>
      <c r="N45" s="693"/>
      <c r="O45" s="693"/>
      <c r="P45" s="693"/>
      <c r="Q45" s="693"/>
      <c r="R45" s="693"/>
      <c r="S45" s="693"/>
      <c r="T45" s="693"/>
      <c r="U45" s="693"/>
      <c r="V45" s="693"/>
      <c r="W45" s="693"/>
      <c r="X45" s="694"/>
    </row>
    <row r="46" spans="3:26" s="133" customFormat="1" ht="22.5" customHeight="1">
      <c r="C46" s="691" t="s">
        <v>1145</v>
      </c>
      <c r="D46" s="693"/>
      <c r="E46" s="693"/>
      <c r="F46" s="693"/>
      <c r="G46" s="693"/>
      <c r="H46" s="693"/>
      <c r="I46" s="693"/>
      <c r="J46" s="693"/>
      <c r="K46" s="693"/>
      <c r="L46" s="693"/>
      <c r="M46" s="693"/>
      <c r="N46" s="693"/>
      <c r="O46" s="693"/>
      <c r="P46" s="693"/>
      <c r="Q46" s="693"/>
      <c r="R46" s="693"/>
      <c r="S46" s="693"/>
      <c r="T46" s="693"/>
      <c r="U46" s="693"/>
      <c r="V46" s="693"/>
      <c r="W46" s="693"/>
      <c r="X46" s="694"/>
    </row>
    <row r="47" spans="3:26" s="133" customFormat="1" ht="22.5" hidden="1" customHeight="1">
      <c r="C47" s="692"/>
      <c r="D47" s="693"/>
      <c r="E47" s="693"/>
      <c r="F47" s="693"/>
      <c r="G47" s="693"/>
      <c r="H47" s="693"/>
      <c r="I47" s="693"/>
      <c r="J47" s="693"/>
      <c r="K47" s="693"/>
      <c r="L47" s="693"/>
      <c r="M47" s="693"/>
      <c r="N47" s="693"/>
      <c r="O47" s="693"/>
      <c r="P47" s="693"/>
      <c r="Q47" s="693"/>
      <c r="R47" s="693"/>
      <c r="S47" s="693"/>
      <c r="T47" s="693"/>
      <c r="U47" s="693"/>
      <c r="V47" s="693"/>
      <c r="W47" s="693"/>
      <c r="X47" s="694"/>
    </row>
    <row r="48" spans="3:26" s="133" customFormat="1" ht="22.5" hidden="1" customHeight="1">
      <c r="C48" s="692"/>
      <c r="D48" s="693"/>
      <c r="E48" s="693"/>
      <c r="F48" s="693"/>
      <c r="G48" s="693"/>
      <c r="H48" s="693"/>
      <c r="I48" s="693"/>
      <c r="J48" s="693"/>
      <c r="K48" s="693"/>
      <c r="L48" s="693"/>
      <c r="M48" s="693"/>
      <c r="N48" s="693"/>
      <c r="O48" s="693"/>
      <c r="P48" s="693"/>
      <c r="Q48" s="693"/>
      <c r="R48" s="693"/>
      <c r="S48" s="693"/>
      <c r="T48" s="693"/>
      <c r="U48" s="693"/>
      <c r="V48" s="693"/>
      <c r="W48" s="693"/>
      <c r="X48" s="694"/>
    </row>
    <row r="49" spans="1:31" s="133" customFormat="1" ht="22.5" hidden="1" customHeight="1">
      <c r="C49" s="719"/>
      <c r="D49" s="720"/>
      <c r="E49" s="720"/>
      <c r="F49" s="720"/>
      <c r="G49" s="720"/>
      <c r="H49" s="720"/>
      <c r="I49" s="720"/>
      <c r="J49" s="720"/>
      <c r="K49" s="720"/>
      <c r="L49" s="720"/>
      <c r="M49" s="720"/>
      <c r="N49" s="720"/>
      <c r="O49" s="720"/>
      <c r="P49" s="720"/>
      <c r="Q49" s="720"/>
      <c r="R49" s="720"/>
      <c r="S49" s="720"/>
      <c r="T49" s="720"/>
      <c r="U49" s="720"/>
      <c r="V49" s="720"/>
      <c r="W49" s="720"/>
      <c r="X49" s="721"/>
    </row>
    <row r="50" spans="1:31" s="13" customFormat="1" ht="51">
      <c r="B50" s="138"/>
      <c r="C50" s="467" t="s">
        <v>238</v>
      </c>
      <c r="D50" s="432"/>
      <c r="E50" s="440" t="s">
        <v>237</v>
      </c>
      <c r="F50" s="432"/>
      <c r="G50" s="431" t="s">
        <v>630</v>
      </c>
      <c r="H50" s="432"/>
      <c r="I50" s="440" t="s">
        <v>352</v>
      </c>
      <c r="J50" s="432"/>
      <c r="K50" s="431" t="s">
        <v>462</v>
      </c>
      <c r="L50" s="432"/>
      <c r="M50" s="440" t="s">
        <v>569</v>
      </c>
      <c r="N50" s="432"/>
      <c r="O50" s="431" t="s">
        <v>570</v>
      </c>
      <c r="P50" s="432"/>
      <c r="Q50" s="440" t="s">
        <v>629</v>
      </c>
      <c r="R50" s="431" t="s">
        <v>274</v>
      </c>
      <c r="S50" s="440" t="s">
        <v>568</v>
      </c>
      <c r="T50" s="432"/>
      <c r="U50" s="431" t="s">
        <v>567</v>
      </c>
      <c r="V50" s="432"/>
      <c r="W50" s="493" t="s">
        <v>628</v>
      </c>
      <c r="X50" s="469" t="s">
        <v>241</v>
      </c>
      <c r="Y50" s="138"/>
      <c r="Z50" s="14"/>
      <c r="AE50" s="138"/>
    </row>
    <row r="51" spans="1:31">
      <c r="C51" s="258" t="str" cm="1">
        <f t="array" aca="1" ref="C51" ca="1">INDIRECT(_xlfn.CONCAT($AC$3,D51))</f>
        <v>Ref 3 Emissie 1</v>
      </c>
      <c r="D51" s="4" t="s">
        <v>347</v>
      </c>
      <c r="E51" s="265" t="str" cm="1">
        <f t="array" aca="1" ref="E51" ca="1">_xlfn.SWITCH(INDIRECT(_xlfn.CONCAT($AC$3,F51)),"-","-",0,"-",INDIRECT(_xlfn.CONCAT($AC$3,F51)))</f>
        <v>-</v>
      </c>
      <c r="F51" s="4" t="s">
        <v>192</v>
      </c>
      <c r="G51" s="265" t="str" cm="1">
        <f t="array" aca="1" ref="G51" ca="1">_xlfn.SWITCH(INDIRECT(_xlfn.CONCAT($AC$2,H51)),"-","-",0,"-",INDIRECT(_xlfn.CONCAT($AC$2,H51)))</f>
        <v>-</v>
      </c>
      <c r="H51" s="4" t="s">
        <v>786</v>
      </c>
      <c r="I51" s="486"/>
      <c r="K51" s="265" t="str" cm="1">
        <f t="array" aca="1" ref="K51" ca="1">_xlfn.SWITCH(INDIRECT(_xlfn.CONCAT($AC$2,L51)),"-","-",0,"-",INDIRECT(_xlfn.CONCAT($AC$2,L51)))</f>
        <v>Verbranding</v>
      </c>
      <c r="L51" s="4" t="s">
        <v>796</v>
      </c>
      <c r="M51" s="935" t="str" cm="1">
        <f t="array" aca="1" ref="M51" ca="1">_xlfn.SWITCH(INDIRECT(_xlfn.CONCAT($AC$3,N51)),"-","-",0,"-",INDIRECT(_xlfn.CONCAT($AC$3,N51)))</f>
        <v>-</v>
      </c>
      <c r="N51" s="98" t="s">
        <v>386</v>
      </c>
      <c r="O51" s="935" t="str" cm="1">
        <f t="array" aca="1" ref="O51" ca="1">_xlfn.SWITCH(INDIRECT(_xlfn.CONCAT($AC$3,P51)),"-","-",0,"-",INDIRECT(_xlfn.CONCAT($AC$3,P51)))</f>
        <v>-</v>
      </c>
      <c r="P51" s="85" t="s">
        <v>358</v>
      </c>
      <c r="Q51" s="901" t="s">
        <v>6</v>
      </c>
      <c r="R51" s="811" t="s">
        <v>6</v>
      </c>
      <c r="S51" s="612" t="str" cm="1">
        <f t="array" aca="1" ref="S51" ca="1">_xlfn.SWITCH(INDIRECT(_xlfn.CONCAT($AC$3,T51)),"-","-",0,"-",INDIRECT(_xlfn.CONCAT($AC$3,T51)))</f>
        <v>-</v>
      </c>
      <c r="T51" s="938" t="s">
        <v>366</v>
      </c>
      <c r="U51" s="612" t="str" cm="1">
        <f t="array" aca="1" ref="U51" ca="1">_xlfn.SWITCH(INDIRECT(_xlfn.CONCAT($AC$3,V51)),"-","-",0,"-",INDIRECT(_xlfn.CONCAT($AC$3,V51)))</f>
        <v>-</v>
      </c>
      <c r="V51" s="938" t="s">
        <v>376</v>
      </c>
      <c r="W51" s="495" t="str">
        <f t="shared" ref="W51:W61" ca="1" si="2">IFERROR(IF(R51="ton CO2eq/MWh",U51*Q51,S51*Q51),"-")</f>
        <v>-</v>
      </c>
      <c r="X51" s="479" t="str">
        <f t="shared" ref="X51:X61" ca="1" si="3">HYPERLINK(_xlfn.CONCAT("#'",$AB$1,"'!",A114),A114)</f>
        <v>$A$114</v>
      </c>
      <c r="Z51" s="70"/>
    </row>
    <row r="52" spans="1:31">
      <c r="C52" s="258" t="str" cm="1">
        <f t="array" aca="1" ref="C52" ca="1">INDIRECT(_xlfn.CONCAT($AC$3,D52))</f>
        <v>Ref 3 Emissie 2</v>
      </c>
      <c r="D52" s="4" t="s">
        <v>348</v>
      </c>
      <c r="E52" s="266" t="str" cm="1">
        <f t="array" aca="1" ref="E52" ca="1">_xlfn.SWITCH(INDIRECT(_xlfn.CONCAT($AC$3,F52)),"-","-",0,"-",INDIRECT(_xlfn.CONCAT($AC$3,F52)))</f>
        <v>-</v>
      </c>
      <c r="F52" s="4" t="s">
        <v>193</v>
      </c>
      <c r="G52" s="729" t="str" cm="1">
        <f t="array" aca="1" ref="G52" ca="1">_xlfn.SWITCH(INDIRECT(_xlfn.CONCAT($AC$2,H52)),"-","-",0,"-",INDIRECT(_xlfn.CONCAT($AC$2,H52)))</f>
        <v>-</v>
      </c>
      <c r="H52" s="4" t="s">
        <v>787</v>
      </c>
      <c r="I52" s="486"/>
      <c r="K52" s="729" t="str" cm="1">
        <f t="array" aca="1" ref="K52" ca="1">_xlfn.SWITCH(INDIRECT(_xlfn.CONCAT($AC$2,L52)),"-","-",0,"-",INDIRECT(_xlfn.CONCAT($AC$2,L52)))</f>
        <v>Verbranding</v>
      </c>
      <c r="L52" s="4" t="s">
        <v>797</v>
      </c>
      <c r="M52" s="491" t="str" cm="1">
        <f t="array" aca="1" ref="M52" ca="1">_xlfn.SWITCH(INDIRECT(_xlfn.CONCAT($AC$3,N52)),"-","-",0,"-",INDIRECT(_xlfn.CONCAT($AC$3,N52)))</f>
        <v>-</v>
      </c>
      <c r="N52" s="98" t="s">
        <v>387</v>
      </c>
      <c r="O52" s="97" t="str" cm="1">
        <f t="array" aca="1" ref="O52" ca="1">_xlfn.SWITCH(INDIRECT(_xlfn.CONCAT($AC$3,P52)),"-","-",0,"-",INDIRECT(_xlfn.CONCAT($AC$3,P52)))</f>
        <v>-</v>
      </c>
      <c r="P52" s="85" t="s">
        <v>359</v>
      </c>
      <c r="Q52" s="901" t="s">
        <v>6</v>
      </c>
      <c r="R52" s="811" t="s">
        <v>6</v>
      </c>
      <c r="S52" s="488" t="str" cm="1">
        <f t="array" aca="1" ref="S52" ca="1">_xlfn.SWITCH(INDIRECT(_xlfn.CONCAT($AC$3,T52)),"-","-",0,"-",INDIRECT(_xlfn.CONCAT($AC$3,T52)))</f>
        <v>-</v>
      </c>
      <c r="T52" s="938" t="s">
        <v>367</v>
      </c>
      <c r="U52" s="939" t="str" cm="1">
        <f t="array" aca="1" ref="U52" ca="1">_xlfn.SWITCH(INDIRECT(_xlfn.CONCAT($AC$3,V52)),"-","-",0,"-",INDIRECT(_xlfn.CONCAT($AC$3,V52)))</f>
        <v>-</v>
      </c>
      <c r="V52" s="938" t="s">
        <v>377</v>
      </c>
      <c r="W52" s="495" t="str">
        <f t="shared" ca="1" si="2"/>
        <v>-</v>
      </c>
      <c r="X52" s="479" t="str">
        <f t="shared" ca="1" si="3"/>
        <v>$A$115</v>
      </c>
      <c r="Z52" s="70"/>
    </row>
    <row r="53" spans="1:31">
      <c r="C53" s="258" t="str" cm="1">
        <f t="array" aca="1" ref="C53" ca="1">INDIRECT(_xlfn.CONCAT($AC$3,D53))</f>
        <v>Ref 3 Emissie 3</v>
      </c>
      <c r="D53" s="4" t="s">
        <v>349</v>
      </c>
      <c r="E53" s="266" t="str" cm="1">
        <f t="array" aca="1" ref="E53" ca="1">_xlfn.SWITCH(INDIRECT(_xlfn.CONCAT($AC$3,F53)),"-","-",0,"-",INDIRECT(_xlfn.CONCAT($AC$3,F53)))</f>
        <v>-</v>
      </c>
      <c r="F53" s="4" t="s">
        <v>194</v>
      </c>
      <c r="G53" s="729" t="str" cm="1">
        <f t="array" aca="1" ref="G53" ca="1">_xlfn.SWITCH(INDIRECT(_xlfn.CONCAT($AC$2,H53)),"-","-",0,"-",INDIRECT(_xlfn.CONCAT($AC$2,H53)))</f>
        <v>-</v>
      </c>
      <c r="H53" s="4" t="s">
        <v>788</v>
      </c>
      <c r="I53" s="486"/>
      <c r="K53" s="729" t="str" cm="1">
        <f t="array" aca="1" ref="K53" ca="1">_xlfn.SWITCH(INDIRECT(_xlfn.CONCAT($AC$2,L53)),"-","-",0,"-",INDIRECT(_xlfn.CONCAT($AC$2,L53)))</f>
        <v>Verbranding</v>
      </c>
      <c r="L53" s="4" t="s">
        <v>798</v>
      </c>
      <c r="M53" s="491" t="str" cm="1">
        <f t="array" aca="1" ref="M53" ca="1">_xlfn.SWITCH(INDIRECT(_xlfn.CONCAT($AC$3,N53)),"-","-",0,"-",INDIRECT(_xlfn.CONCAT($AC$3,N53)))</f>
        <v>-</v>
      </c>
      <c r="N53" s="98" t="s">
        <v>388</v>
      </c>
      <c r="O53" s="97" t="str" cm="1">
        <f t="array" aca="1" ref="O53" ca="1">_xlfn.SWITCH(INDIRECT(_xlfn.CONCAT($AC$3,P53)),"-","-",0,"-",INDIRECT(_xlfn.CONCAT($AC$3,P53)))</f>
        <v>-</v>
      </c>
      <c r="P53" s="85" t="s">
        <v>360</v>
      </c>
      <c r="Q53" s="901" t="s">
        <v>6</v>
      </c>
      <c r="R53" s="811" t="s">
        <v>6</v>
      </c>
      <c r="S53" s="488" t="str" cm="1">
        <f t="array" aca="1" ref="S53" ca="1">_xlfn.SWITCH(INDIRECT(_xlfn.CONCAT($AC$3,T53)),"-","-",0,"-",INDIRECT(_xlfn.CONCAT($AC$3,T53)))</f>
        <v>-</v>
      </c>
      <c r="T53" s="938" t="s">
        <v>368</v>
      </c>
      <c r="U53" s="939" t="str" cm="1">
        <f t="array" aca="1" ref="U53" ca="1">_xlfn.SWITCH(INDIRECT(_xlfn.CONCAT($AC$3,V53)),"-","-",0,"-",INDIRECT(_xlfn.CONCAT($AC$3,V53)))</f>
        <v>-</v>
      </c>
      <c r="V53" s="938" t="s">
        <v>378</v>
      </c>
      <c r="W53" s="495" t="str">
        <f t="shared" ca="1" si="2"/>
        <v>-</v>
      </c>
      <c r="X53" s="479" t="str">
        <f t="shared" ca="1" si="3"/>
        <v>$A$116</v>
      </c>
      <c r="Z53" s="70"/>
    </row>
    <row r="54" spans="1:31">
      <c r="C54" s="258" t="str" cm="1">
        <f t="array" aca="1" ref="C54" ca="1">INDIRECT(_xlfn.CONCAT($AC$3,D54))</f>
        <v>Ref 3 Emissie 4</v>
      </c>
      <c r="D54" s="4" t="s">
        <v>350</v>
      </c>
      <c r="E54" s="266" t="str" cm="1">
        <f t="array" aca="1" ref="E54" ca="1">_xlfn.SWITCH(INDIRECT(_xlfn.CONCAT($AC$3,F54)),"-","-",0,"-",INDIRECT(_xlfn.CONCAT($AC$3,F54)))</f>
        <v>-</v>
      </c>
      <c r="F54" s="4" t="s">
        <v>195</v>
      </c>
      <c r="G54" s="729" t="str" cm="1">
        <f t="array" aca="1" ref="G54" ca="1">_xlfn.SWITCH(INDIRECT(_xlfn.CONCAT($AC$2,H54)),"-","-",0,"-",INDIRECT(_xlfn.CONCAT($AC$2,H54)))</f>
        <v>-</v>
      </c>
      <c r="H54" s="4" t="s">
        <v>789</v>
      </c>
      <c r="I54" s="486"/>
      <c r="K54" s="729" t="str" cm="1">
        <f t="array" aca="1" ref="K54" ca="1">_xlfn.SWITCH(INDIRECT(_xlfn.CONCAT($AC$2,L54)),"-","-",0,"-",INDIRECT(_xlfn.CONCAT($AC$2,L54)))</f>
        <v>Verbranding</v>
      </c>
      <c r="L54" s="4" t="s">
        <v>799</v>
      </c>
      <c r="M54" s="491" t="str" cm="1">
        <f t="array" aca="1" ref="M54" ca="1">_xlfn.SWITCH(INDIRECT(_xlfn.CONCAT($AC$3,N54)),"-","-",0,"-",INDIRECT(_xlfn.CONCAT($AC$3,N54)))</f>
        <v>-</v>
      </c>
      <c r="N54" s="98" t="s">
        <v>389</v>
      </c>
      <c r="O54" s="97" t="str" cm="1">
        <f t="array" aca="1" ref="O54" ca="1">_xlfn.SWITCH(INDIRECT(_xlfn.CONCAT($AC$3,P54)),"-","-",0,"-",INDIRECT(_xlfn.CONCAT($AC$3,P54)))</f>
        <v>-</v>
      </c>
      <c r="P54" s="85" t="s">
        <v>361</v>
      </c>
      <c r="Q54" s="901" t="s">
        <v>6</v>
      </c>
      <c r="R54" s="811" t="s">
        <v>6</v>
      </c>
      <c r="S54" s="488" t="str" cm="1">
        <f t="array" aca="1" ref="S54" ca="1">_xlfn.SWITCH(INDIRECT(_xlfn.CONCAT($AC$3,T54)),"-","-",0,"-",INDIRECT(_xlfn.CONCAT($AC$3,T54)))</f>
        <v>-</v>
      </c>
      <c r="T54" s="938" t="s">
        <v>369</v>
      </c>
      <c r="U54" s="939" t="str" cm="1">
        <f t="array" aca="1" ref="U54" ca="1">_xlfn.SWITCH(INDIRECT(_xlfn.CONCAT($AC$3,V54)),"-","-",0,"-",INDIRECT(_xlfn.CONCAT($AC$3,V54)))</f>
        <v>-</v>
      </c>
      <c r="V54" s="938" t="s">
        <v>379</v>
      </c>
      <c r="W54" s="495" t="str">
        <f t="shared" ca="1" si="2"/>
        <v>-</v>
      </c>
      <c r="X54" s="479" t="str">
        <f t="shared" ca="1" si="3"/>
        <v>$A$117</v>
      </c>
      <c r="Z54" s="70"/>
    </row>
    <row r="55" spans="1:31">
      <c r="C55" s="259" t="str" cm="1">
        <f t="array" aca="1" ref="C55" ca="1">INDIRECT(_xlfn.CONCAT($AC$3,D55))</f>
        <v>Ref 3 Emissie 5</v>
      </c>
      <c r="D55" s="66" t="s">
        <v>351</v>
      </c>
      <c r="E55" s="47" t="str" cm="1">
        <f t="array" aca="1" ref="E55" ca="1">_xlfn.SWITCH(INDIRECT(_xlfn.CONCAT($AC$3,F55)),"-","-",0,"-",INDIRECT(_xlfn.CONCAT($AC$3,F55)))</f>
        <v>-</v>
      </c>
      <c r="F55" s="66" t="s">
        <v>298</v>
      </c>
      <c r="G55" s="731" t="str" cm="1">
        <f t="array" aca="1" ref="G55" ca="1">_xlfn.SWITCH(INDIRECT(_xlfn.CONCAT($AC$2,H55)),"-","-",0,"-",INDIRECT(_xlfn.CONCAT($AC$2,H55)))</f>
        <v>-</v>
      </c>
      <c r="H55" s="66" t="s">
        <v>790</v>
      </c>
      <c r="I55" s="487"/>
      <c r="J55" s="66"/>
      <c r="K55" s="731" t="str" cm="1">
        <f t="array" aca="1" ref="K55" ca="1">_xlfn.SWITCH(INDIRECT(_xlfn.CONCAT($AC$2,L55)),"-","-",0,"-",INDIRECT(_xlfn.CONCAT($AC$2,L55)))</f>
        <v>Verbranding</v>
      </c>
      <c r="L55" s="66" t="s">
        <v>800</v>
      </c>
      <c r="M55" s="492" t="str" cm="1">
        <f t="array" aca="1" ref="M55" ca="1">_xlfn.SWITCH(INDIRECT(_xlfn.CONCAT($AC$3,N55)),"-","-",0,"-",INDIRECT(_xlfn.CONCAT($AC$3,N55)))</f>
        <v>-</v>
      </c>
      <c r="N55" s="505" t="s">
        <v>390</v>
      </c>
      <c r="O55" s="482" t="str" cm="1">
        <f t="array" aca="1" ref="O55" ca="1">_xlfn.SWITCH(INDIRECT(_xlfn.CONCAT($AC$3,P55)),"-","-",0,"-",INDIRECT(_xlfn.CONCAT($AC$3,P55)))</f>
        <v>-</v>
      </c>
      <c r="P55" s="504" t="s">
        <v>362</v>
      </c>
      <c r="Q55" s="902" t="s">
        <v>6</v>
      </c>
      <c r="R55" s="811" t="s">
        <v>6</v>
      </c>
      <c r="S55" s="489" t="str" cm="1">
        <f t="array" aca="1" ref="S55" ca="1">_xlfn.SWITCH(INDIRECT(_xlfn.CONCAT($AC$3,T55)),"-","-",0,"-",INDIRECT(_xlfn.CONCAT($AC$3,T55)))</f>
        <v>-</v>
      </c>
      <c r="T55" s="941" t="s">
        <v>370</v>
      </c>
      <c r="U55" s="942" t="str" cm="1">
        <f t="array" aca="1" ref="U55" ca="1">_xlfn.SWITCH(INDIRECT(_xlfn.CONCAT($AC$3,V55)),"-","-",0,"-",INDIRECT(_xlfn.CONCAT($AC$3,V55)))</f>
        <v>-</v>
      </c>
      <c r="V55" s="941" t="s">
        <v>380</v>
      </c>
      <c r="W55" s="496" t="str">
        <f t="shared" ca="1" si="2"/>
        <v>-</v>
      </c>
      <c r="X55" s="485" t="str">
        <f t="shared" ca="1" si="3"/>
        <v>$A$118</v>
      </c>
      <c r="Z55" s="70"/>
    </row>
    <row r="56" spans="1:31">
      <c r="C56" s="258" t="str" cm="1">
        <f t="array" aca="1" ref="C56" ca="1">INDIRECT(_xlfn.CONCAT($AC$3,D56))</f>
        <v>Ref 3 Afvalstof 1</v>
      </c>
      <c r="D56" s="4" t="s">
        <v>978</v>
      </c>
      <c r="E56" s="266" t="str" cm="1">
        <f t="array" aca="1" ref="E56" ca="1">_xlfn.SWITCH(INDIRECT(_xlfn.CONCAT($AC$3,F56)),"-","-",0,"-",INDIRECT(_xlfn.CONCAT($AC$3,F56)))</f>
        <v>-</v>
      </c>
      <c r="F56" s="4" t="s">
        <v>450</v>
      </c>
      <c r="G56" s="729" t="str" cm="1">
        <f t="array" aca="1" ref="G56" ca="1">_xlfn.SWITCH(INDIRECT(_xlfn.CONCAT($AC$2,H56)),"-","-",0,"-",INDIRECT(_xlfn.CONCAT($AC$2,H56)))</f>
        <v>-</v>
      </c>
      <c r="H56" s="4" t="s">
        <v>1020</v>
      </c>
      <c r="I56" s="486"/>
      <c r="K56" s="729" t="str" cm="1">
        <f t="array" aca="1" ref="K56" ca="1">_xlfn.SWITCH(INDIRECT(_xlfn.CONCAT($AC$2,L56)),"-","-",0,"-",INDIRECT(_xlfn.CONCAT($AC$2,L56)))</f>
        <v>Verbranding</v>
      </c>
      <c r="L56" s="4" t="s">
        <v>1021</v>
      </c>
      <c r="M56" s="491" t="str" cm="1">
        <f t="array" aca="1" ref="M56" ca="1">_xlfn.SWITCH(INDIRECT(_xlfn.CONCAT($AC$3,N56)),"-","-",0,"-",INDIRECT(_xlfn.CONCAT($AC$3,N56)))</f>
        <v>-</v>
      </c>
      <c r="N56" s="98" t="s">
        <v>983</v>
      </c>
      <c r="O56" s="97" t="str" cm="1">
        <f t="array" aca="1" ref="O56" ca="1">_xlfn.SWITCH(INDIRECT(_xlfn.CONCAT($AC$3,P56)),"-","-",0,"-",INDIRECT(_xlfn.CONCAT($AC$3,P56)))</f>
        <v>-</v>
      </c>
      <c r="P56" s="85" t="s">
        <v>984</v>
      </c>
      <c r="Q56" s="901" t="s">
        <v>6</v>
      </c>
      <c r="R56" s="810" t="s">
        <v>6</v>
      </c>
      <c r="S56" s="488" t="str" cm="1">
        <f t="array" aca="1" ref="S56" ca="1">_xlfn.SWITCH(INDIRECT(_xlfn.CONCAT($AC$3,T56)),"-","-",0,"-",INDIRECT(_xlfn.CONCAT($AC$3,T56)))</f>
        <v>-</v>
      </c>
      <c r="T56" s="938" t="s">
        <v>981</v>
      </c>
      <c r="U56" s="939" t="str" cm="1">
        <f t="array" aca="1" ref="U56" ca="1">_xlfn.SWITCH(INDIRECT(_xlfn.CONCAT($AC$3,V56)),"-","-",0,"-",INDIRECT(_xlfn.CONCAT($AC$3,V56)))</f>
        <v>-</v>
      </c>
      <c r="V56" s="938" t="s">
        <v>982</v>
      </c>
      <c r="W56" s="495" t="str">
        <f t="shared" ca="1" si="2"/>
        <v>-</v>
      </c>
      <c r="X56" s="479" t="str">
        <f t="shared" ca="1" si="3"/>
        <v>$A$119</v>
      </c>
      <c r="Z56" s="70"/>
    </row>
    <row r="57" spans="1:31">
      <c r="C57" s="258" t="str" cm="1">
        <f t="array" aca="1" ref="C57" ca="1">INDIRECT(_xlfn.CONCAT($AC$3,D57))</f>
        <v>Ref 3 Afvalstof 2</v>
      </c>
      <c r="D57" s="4" t="s">
        <v>985</v>
      </c>
      <c r="E57" s="266" t="str" cm="1">
        <f t="array" aca="1" ref="E57" ca="1">_xlfn.SWITCH(INDIRECT(_xlfn.CONCAT($AC$3,F57)),"-","-",0,"-",INDIRECT(_xlfn.CONCAT($AC$3,F57)))</f>
        <v>-</v>
      </c>
      <c r="F57" s="4" t="s">
        <v>451</v>
      </c>
      <c r="G57" s="729" t="str" cm="1">
        <f t="array" aca="1" ref="G57" ca="1">_xlfn.SWITCH(INDIRECT(_xlfn.CONCAT($AC$2,H57)),"-","-",0,"-",INDIRECT(_xlfn.CONCAT($AC$2,H57)))</f>
        <v>-</v>
      </c>
      <c r="H57" s="4" t="s">
        <v>1022</v>
      </c>
      <c r="I57" s="486"/>
      <c r="K57" s="729" t="str" cm="1">
        <f t="array" aca="1" ref="K57" ca="1">_xlfn.SWITCH(INDIRECT(_xlfn.CONCAT($AC$2,L57)),"-","-",0,"-",INDIRECT(_xlfn.CONCAT($AC$2,L57)))</f>
        <v>Verbranding</v>
      </c>
      <c r="L57" s="4" t="s">
        <v>1023</v>
      </c>
      <c r="M57" s="491" t="str" cm="1">
        <f t="array" aca="1" ref="M57" ca="1">_xlfn.SWITCH(INDIRECT(_xlfn.CONCAT($AC$3,N57)),"-","-",0,"-",INDIRECT(_xlfn.CONCAT($AC$3,N57)))</f>
        <v>-</v>
      </c>
      <c r="N57" s="98" t="s">
        <v>990</v>
      </c>
      <c r="O57" s="97" t="str" cm="1">
        <f t="array" aca="1" ref="O57" ca="1">_xlfn.SWITCH(INDIRECT(_xlfn.CONCAT($AC$3,P57)),"-","-",0,"-",INDIRECT(_xlfn.CONCAT($AC$3,P57)))</f>
        <v>-</v>
      </c>
      <c r="P57" s="85" t="s">
        <v>991</v>
      </c>
      <c r="Q57" s="901" t="s">
        <v>6</v>
      </c>
      <c r="R57" s="813" t="s">
        <v>6</v>
      </c>
      <c r="S57" s="488" t="str" cm="1">
        <f t="array" aca="1" ref="S57" ca="1">_xlfn.SWITCH(INDIRECT(_xlfn.CONCAT($AC$3,T57)),"-","-",0,"-",INDIRECT(_xlfn.CONCAT($AC$3,T57)))</f>
        <v>-</v>
      </c>
      <c r="T57" s="938" t="s">
        <v>988</v>
      </c>
      <c r="U57" s="939" t="str" cm="1">
        <f t="array" aca="1" ref="U57" ca="1">_xlfn.SWITCH(INDIRECT(_xlfn.CONCAT($AC$3,V57)),"-","-",0,"-",INDIRECT(_xlfn.CONCAT($AC$3,V57)))</f>
        <v>-</v>
      </c>
      <c r="V57" s="938" t="s">
        <v>989</v>
      </c>
      <c r="W57" s="495" t="str">
        <f t="shared" ca="1" si="2"/>
        <v>-</v>
      </c>
      <c r="X57" s="479" t="str">
        <f t="shared" ca="1" si="3"/>
        <v>$A$120</v>
      </c>
      <c r="Z57" s="70"/>
    </row>
    <row r="58" spans="1:31">
      <c r="C58" s="258" t="str" cm="1">
        <f t="array" aca="1" ref="C58" ca="1">INDIRECT(_xlfn.CONCAT($AC$3,D58))</f>
        <v>Ref 3 Afvalstof 3</v>
      </c>
      <c r="D58" s="4" t="s">
        <v>992</v>
      </c>
      <c r="E58" s="266" t="str" cm="1">
        <f t="array" aca="1" ref="E58" ca="1">_xlfn.SWITCH(INDIRECT(_xlfn.CONCAT($AC$3,F58)),"-","-",0,"-",INDIRECT(_xlfn.CONCAT($AC$3,F58)))</f>
        <v>-</v>
      </c>
      <c r="F58" s="4" t="s">
        <v>452</v>
      </c>
      <c r="G58" s="729" t="str" cm="1">
        <f t="array" aca="1" ref="G58" ca="1">_xlfn.SWITCH(INDIRECT(_xlfn.CONCAT($AC$2,H58)),"-","-",0,"-",INDIRECT(_xlfn.CONCAT($AC$2,H58)))</f>
        <v>-</v>
      </c>
      <c r="H58" s="4" t="s">
        <v>1024</v>
      </c>
      <c r="I58" s="486"/>
      <c r="K58" s="729" t="str" cm="1">
        <f t="array" aca="1" ref="K58" ca="1">_xlfn.SWITCH(INDIRECT(_xlfn.CONCAT($AC$2,L58)),"-","-",0,"-",INDIRECT(_xlfn.CONCAT($AC$2,L58)))</f>
        <v>Verbranding</v>
      </c>
      <c r="L58" s="4" t="s">
        <v>1025</v>
      </c>
      <c r="M58" s="491" t="str" cm="1">
        <f t="array" aca="1" ref="M58" ca="1">_xlfn.SWITCH(INDIRECT(_xlfn.CONCAT($AC$3,N58)),"-","-",0,"-",INDIRECT(_xlfn.CONCAT($AC$3,N58)))</f>
        <v>-</v>
      </c>
      <c r="N58" s="98" t="s">
        <v>997</v>
      </c>
      <c r="O58" s="97" t="str" cm="1">
        <f t="array" aca="1" ref="O58" ca="1">_xlfn.SWITCH(INDIRECT(_xlfn.CONCAT($AC$3,P58)),"-","-",0,"-",INDIRECT(_xlfn.CONCAT($AC$3,P58)))</f>
        <v>-</v>
      </c>
      <c r="P58" s="85" t="s">
        <v>998</v>
      </c>
      <c r="Q58" s="901" t="s">
        <v>6</v>
      </c>
      <c r="R58" s="813" t="s">
        <v>6</v>
      </c>
      <c r="S58" s="488" t="str" cm="1">
        <f t="array" aca="1" ref="S58" ca="1">_xlfn.SWITCH(INDIRECT(_xlfn.CONCAT($AC$3,T58)),"-","-",0,"-",INDIRECT(_xlfn.CONCAT($AC$3,T58)))</f>
        <v>-</v>
      </c>
      <c r="T58" s="938" t="s">
        <v>995</v>
      </c>
      <c r="U58" s="939" t="str" cm="1">
        <f t="array" aca="1" ref="U58" ca="1">_xlfn.SWITCH(INDIRECT(_xlfn.CONCAT($AC$3,V58)),"-","-",0,"-",INDIRECT(_xlfn.CONCAT($AC$3,V58)))</f>
        <v>-</v>
      </c>
      <c r="V58" s="938" t="s">
        <v>996</v>
      </c>
      <c r="W58" s="495" t="str">
        <f t="shared" ca="1" si="2"/>
        <v>-</v>
      </c>
      <c r="X58" s="479" t="str">
        <f t="shared" ca="1" si="3"/>
        <v>$A$121</v>
      </c>
      <c r="Z58" s="70"/>
    </row>
    <row r="59" spans="1:31">
      <c r="C59" s="258" t="str" cm="1">
        <f t="array" aca="1" ref="C59" ca="1">INDIRECT(_xlfn.CONCAT($AC$3,D59))</f>
        <v>Ref 3 Afvalstof 4</v>
      </c>
      <c r="D59" s="4" t="s">
        <v>999</v>
      </c>
      <c r="E59" s="266" t="str" cm="1">
        <f t="array" aca="1" ref="E59" ca="1">_xlfn.SWITCH(INDIRECT(_xlfn.CONCAT($AC$3,F59)),"-","-",0,"-",INDIRECT(_xlfn.CONCAT($AC$3,F59)))</f>
        <v>-</v>
      </c>
      <c r="F59" s="4" t="s">
        <v>453</v>
      </c>
      <c r="G59" s="729" t="str" cm="1">
        <f t="array" aca="1" ref="G59" ca="1">_xlfn.SWITCH(INDIRECT(_xlfn.CONCAT($AC$2,H59)),"-","-",0,"-",INDIRECT(_xlfn.CONCAT($AC$2,H59)))</f>
        <v>-</v>
      </c>
      <c r="H59" s="4" t="s">
        <v>1026</v>
      </c>
      <c r="I59" s="486"/>
      <c r="K59" s="729" t="str" cm="1">
        <f t="array" aca="1" ref="K59" ca="1">_xlfn.SWITCH(INDIRECT(_xlfn.CONCAT($AC$2,L59)),"-","-",0,"-",INDIRECT(_xlfn.CONCAT($AC$2,L59)))</f>
        <v>Verbranding</v>
      </c>
      <c r="L59" s="4" t="s">
        <v>1027</v>
      </c>
      <c r="M59" s="491" t="str" cm="1">
        <f t="array" aca="1" ref="M59" ca="1">_xlfn.SWITCH(INDIRECT(_xlfn.CONCAT($AC$3,N59)),"-","-",0,"-",INDIRECT(_xlfn.CONCAT($AC$3,N59)))</f>
        <v>-</v>
      </c>
      <c r="N59" s="98" t="s">
        <v>1004</v>
      </c>
      <c r="O59" s="97" t="str" cm="1">
        <f t="array" aca="1" ref="O59" ca="1">_xlfn.SWITCH(INDIRECT(_xlfn.CONCAT($AC$3,P59)),"-","-",0,"-",INDIRECT(_xlfn.CONCAT($AC$3,P59)))</f>
        <v>-</v>
      </c>
      <c r="P59" s="85" t="s">
        <v>1005</v>
      </c>
      <c r="Q59" s="901" t="s">
        <v>6</v>
      </c>
      <c r="R59" s="813" t="s">
        <v>6</v>
      </c>
      <c r="S59" s="488" t="str" cm="1">
        <f t="array" aca="1" ref="S59" ca="1">_xlfn.SWITCH(INDIRECT(_xlfn.CONCAT($AC$3,T59)),"-","-",0,"-",INDIRECT(_xlfn.CONCAT($AC$3,T59)))</f>
        <v>-</v>
      </c>
      <c r="T59" s="938" t="s">
        <v>1002</v>
      </c>
      <c r="U59" s="939" t="str" cm="1">
        <f t="array" aca="1" ref="U59" ca="1">_xlfn.SWITCH(INDIRECT(_xlfn.CONCAT($AC$3,V59)),"-","-",0,"-",INDIRECT(_xlfn.CONCAT($AC$3,V59)))</f>
        <v>-</v>
      </c>
      <c r="V59" s="938" t="s">
        <v>1003</v>
      </c>
      <c r="W59" s="495" t="str">
        <f t="shared" ca="1" si="2"/>
        <v>-</v>
      </c>
      <c r="X59" s="479" t="str">
        <f t="shared" ca="1" si="3"/>
        <v>$A$122</v>
      </c>
      <c r="Z59" s="70"/>
    </row>
    <row r="60" spans="1:31">
      <c r="C60" s="259" t="str" cm="1">
        <f t="array" aca="1" ref="C60" ca="1">INDIRECT(_xlfn.CONCAT($AC$3,D60))</f>
        <v>Ref 3 Afvalstof 5</v>
      </c>
      <c r="D60" s="66" t="s">
        <v>1006</v>
      </c>
      <c r="E60" s="47" t="str" cm="1">
        <f t="array" aca="1" ref="E60" ca="1">_xlfn.SWITCH(INDIRECT(_xlfn.CONCAT($AC$3,F60)),"-","-",0,"-",INDIRECT(_xlfn.CONCAT($AC$3,F60)))</f>
        <v>-</v>
      </c>
      <c r="F60" s="66" t="s">
        <v>129</v>
      </c>
      <c r="G60" s="731" t="str" cm="1">
        <f t="array" aca="1" ref="G60" ca="1">_xlfn.SWITCH(INDIRECT(_xlfn.CONCAT($AC$2,H60)),"-","-",0,"-",INDIRECT(_xlfn.CONCAT($AC$2,H60)))</f>
        <v>-</v>
      </c>
      <c r="H60" s="66" t="s">
        <v>1028</v>
      </c>
      <c r="I60" s="487"/>
      <c r="J60" s="66"/>
      <c r="K60" s="731" t="str" cm="1">
        <f t="array" aca="1" ref="K60" ca="1">_xlfn.SWITCH(INDIRECT(_xlfn.CONCAT($AC$2,L60)),"-","-",0,"-",INDIRECT(_xlfn.CONCAT($AC$2,L60)))</f>
        <v>Verbranding</v>
      </c>
      <c r="L60" s="66" t="s">
        <v>1029</v>
      </c>
      <c r="M60" s="492" t="str" cm="1">
        <f t="array" aca="1" ref="M60" ca="1">_xlfn.SWITCH(INDIRECT(_xlfn.CONCAT($AC$3,N60)),"-","-",0,"-",INDIRECT(_xlfn.CONCAT($AC$3,N60)))</f>
        <v>-</v>
      </c>
      <c r="N60" s="505" t="s">
        <v>1011</v>
      </c>
      <c r="O60" s="482" t="str" cm="1">
        <f t="array" aca="1" ref="O60" ca="1">_xlfn.SWITCH(INDIRECT(_xlfn.CONCAT($AC$3,P60)),"-","-",0,"-",INDIRECT(_xlfn.CONCAT($AC$3,P60)))</f>
        <v>-</v>
      </c>
      <c r="P60" s="504" t="s">
        <v>1012</v>
      </c>
      <c r="Q60" s="902" t="s">
        <v>6</v>
      </c>
      <c r="R60" s="816" t="s">
        <v>6</v>
      </c>
      <c r="S60" s="489" t="str" cm="1">
        <f t="array" aca="1" ref="S60" ca="1">_xlfn.SWITCH(INDIRECT(_xlfn.CONCAT($AC$3,T60)),"-","-",0,"-",INDIRECT(_xlfn.CONCAT($AC$3,T60)))</f>
        <v>-</v>
      </c>
      <c r="T60" s="941" t="s">
        <v>1009</v>
      </c>
      <c r="U60" s="942" t="str" cm="1">
        <f t="array" aca="1" ref="U60" ca="1">_xlfn.SWITCH(INDIRECT(_xlfn.CONCAT($AC$3,V60)),"-","-",0,"-",INDIRECT(_xlfn.CONCAT($AC$3,V60)))</f>
        <v>-</v>
      </c>
      <c r="V60" s="941" t="s">
        <v>1010</v>
      </c>
      <c r="W60" s="496" t="str">
        <f t="shared" ca="1" si="2"/>
        <v>-</v>
      </c>
      <c r="X60" s="485" t="str">
        <f t="shared" ca="1" si="3"/>
        <v>$A$123</v>
      </c>
      <c r="Z60" s="70"/>
    </row>
    <row r="61" spans="1:31">
      <c r="C61" s="710" t="str" cm="1">
        <f t="array" aca="1" ref="C61" ca="1">INDIRECT(_xlfn.CONCAT($AC$3,D61))</f>
        <v>Ref 3 Overige BKG emissies</v>
      </c>
      <c r="D61" s="252" t="s">
        <v>1013</v>
      </c>
      <c r="E61" s="711" t="str" cm="1">
        <f t="array" aca="1" ref="E61" ca="1">_xlfn.SWITCH(INDIRECT(_xlfn.CONCAT($AC$3,F61)),"-","-",0,"-",INDIRECT(_xlfn.CONCAT($AC$3,F61)))</f>
        <v>-</v>
      </c>
      <c r="F61" s="252" t="s">
        <v>130</v>
      </c>
      <c r="G61" s="734" t="str" cm="1">
        <f t="array" aca="1" ref="G61" ca="1">_xlfn.SWITCH(INDIRECT(_xlfn.CONCAT($AC$2,H61)),"-","-",0,"-",INDIRECT(_xlfn.CONCAT($AC$2,H61)))</f>
        <v>-</v>
      </c>
      <c r="H61" s="252" t="s">
        <v>1030</v>
      </c>
      <c r="I61" s="714"/>
      <c r="J61" s="252"/>
      <c r="K61" s="734" t="str" cm="1">
        <f t="array" aca="1" ref="K61" ca="1">_xlfn.SWITCH(INDIRECT(_xlfn.CONCAT($AC$2,L61)),"-","-",0,"-",INDIRECT(_xlfn.CONCAT($AC$2,L61)))</f>
        <v>Verbranding</v>
      </c>
      <c r="L61" s="252" t="s">
        <v>1031</v>
      </c>
      <c r="M61" s="715" t="str" cm="1">
        <f t="array" aca="1" ref="M61" ca="1">_xlfn.SWITCH(INDIRECT(_xlfn.CONCAT($AC$3,N61)),"-","-",0,"-",INDIRECT(_xlfn.CONCAT($AC$3,N61)))</f>
        <v>-</v>
      </c>
      <c r="N61" s="712" t="s">
        <v>1018</v>
      </c>
      <c r="O61" s="715" t="str" cm="1">
        <f t="array" aca="1" ref="O61" ca="1">_xlfn.SWITCH(INDIRECT(_xlfn.CONCAT($AC$3,P61)),"-","-",0,"-",INDIRECT(_xlfn.CONCAT($AC$3,P61)))</f>
        <v>-</v>
      </c>
      <c r="P61" s="460" t="s">
        <v>1019</v>
      </c>
      <c r="Q61" s="912" t="s">
        <v>6</v>
      </c>
      <c r="R61" s="711" t="s">
        <v>823</v>
      </c>
      <c r="S61" s="463" t="str" cm="1">
        <f t="array" aca="1" ref="S61" ca="1">_xlfn.SWITCH(INDIRECT(_xlfn.CONCAT($AC$3,T61)),"-","-",0,"-",INDIRECT(_xlfn.CONCAT($AC$3,T61)))</f>
        <v>-</v>
      </c>
      <c r="T61" s="943" t="s">
        <v>1016</v>
      </c>
      <c r="U61" s="463" t="str" cm="1">
        <f t="array" aca="1" ref="U61" ca="1">_xlfn.SWITCH(INDIRECT(_xlfn.CONCAT($AC$3,V61)),"-","-",0,"-",INDIRECT(_xlfn.CONCAT($AC$3,V61)))</f>
        <v>-</v>
      </c>
      <c r="V61" s="943" t="s">
        <v>1017</v>
      </c>
      <c r="W61" s="718" t="str">
        <f t="shared" ca="1" si="2"/>
        <v>-</v>
      </c>
      <c r="X61" s="713" t="str">
        <f t="shared" ca="1" si="3"/>
        <v>$A$124</v>
      </c>
      <c r="Z61" s="70"/>
    </row>
    <row r="62" spans="1:31" s="137" customFormat="1">
      <c r="I62" s="293"/>
    </row>
    <row r="63" spans="1:31" ht="18.75">
      <c r="C63" s="167" t="s">
        <v>338</v>
      </c>
      <c r="D63" s="456"/>
      <c r="E63" s="457"/>
      <c r="F63" s="497"/>
      <c r="G63" s="348"/>
      <c r="H63" s="252"/>
      <c r="I63" s="348"/>
      <c r="J63" s="252"/>
      <c r="K63" s="348"/>
      <c r="L63" s="252"/>
      <c r="M63" s="348"/>
      <c r="N63" s="252"/>
      <c r="O63" s="348"/>
      <c r="P63" s="252"/>
      <c r="Q63" s="348"/>
      <c r="R63" s="348"/>
      <c r="S63" s="499">
        <f ca="1">SUM(S51:S61)</f>
        <v>0</v>
      </c>
      <c r="T63" s="498"/>
      <c r="U63" s="499">
        <f ca="1">SUM(U51:U61)</f>
        <v>0</v>
      </c>
      <c r="V63" s="460"/>
      <c r="W63" s="464">
        <f ca="1">SUM(W51:W61)</f>
        <v>0</v>
      </c>
      <c r="X63" s="352"/>
    </row>
    <row r="64" spans="1:31" s="137" customFormat="1">
      <c r="A64" s="137" t="s">
        <v>54</v>
      </c>
      <c r="C64" s="284"/>
      <c r="D64" s="284"/>
      <c r="E64" s="284"/>
      <c r="F64" s="284"/>
      <c r="S64" s="293"/>
      <c r="T64" s="293"/>
      <c r="U64" s="293"/>
      <c r="V64" s="293"/>
      <c r="W64" s="417"/>
    </row>
    <row r="65" spans="2:31" ht="24.75" customHeight="1">
      <c r="C65" s="423" t="s">
        <v>339</v>
      </c>
      <c r="D65" s="465"/>
      <c r="E65" s="465"/>
      <c r="F65" s="384"/>
      <c r="G65" s="424"/>
      <c r="H65" s="425"/>
      <c r="I65" s="465"/>
      <c r="J65" s="466"/>
      <c r="K65" s="424"/>
      <c r="L65" s="425"/>
      <c r="M65" s="424"/>
      <c r="N65" s="425"/>
      <c r="O65" s="424"/>
      <c r="P65" s="425"/>
      <c r="Q65" s="424"/>
      <c r="R65" s="424"/>
      <c r="S65" s="424"/>
      <c r="T65" s="425"/>
      <c r="U65" s="424"/>
      <c r="V65" s="425"/>
      <c r="W65" s="424"/>
      <c r="X65" s="427"/>
      <c r="Z65" s="72"/>
    </row>
    <row r="66" spans="2:31" s="133" customFormat="1" ht="22.5" customHeight="1">
      <c r="C66" s="764" t="s">
        <v>1127</v>
      </c>
      <c r="D66" s="762"/>
      <c r="E66" s="762"/>
      <c r="F66" s="762"/>
      <c r="G66" s="762"/>
      <c r="H66" s="762"/>
      <c r="I66" s="762"/>
      <c r="J66" s="762"/>
      <c r="K66" s="762"/>
      <c r="L66" s="762"/>
      <c r="M66" s="762"/>
      <c r="N66" s="762"/>
      <c r="O66" s="762"/>
      <c r="P66" s="762"/>
      <c r="Q66" s="762"/>
      <c r="R66" s="762"/>
      <c r="S66" s="762"/>
      <c r="T66" s="762"/>
      <c r="U66" s="762"/>
      <c r="V66" s="762"/>
      <c r="W66" s="762"/>
      <c r="X66" s="763"/>
    </row>
    <row r="67" spans="2:31" s="133" customFormat="1" ht="37.5" customHeight="1">
      <c r="C67" s="1029" t="s">
        <v>1407</v>
      </c>
      <c r="D67" s="1030"/>
      <c r="E67" s="1030"/>
      <c r="F67" s="1030"/>
      <c r="G67" s="1030"/>
      <c r="H67" s="1030"/>
      <c r="I67" s="1030"/>
      <c r="J67" s="1030"/>
      <c r="K67" s="1030"/>
      <c r="L67" s="1030"/>
      <c r="M67" s="1030"/>
      <c r="N67" s="1030"/>
      <c r="O67" s="1030"/>
      <c r="P67" s="1030"/>
      <c r="Q67" s="1030"/>
      <c r="R67" s="1030"/>
      <c r="S67" s="1030"/>
      <c r="T67" s="1030"/>
      <c r="U67" s="1030"/>
      <c r="V67" s="1030"/>
      <c r="W67" s="1030"/>
      <c r="X67" s="1031"/>
    </row>
    <row r="68" spans="2:31" s="133" customFormat="1" ht="22.5" hidden="1" customHeight="1">
      <c r="C68" s="692"/>
      <c r="D68" s="693"/>
      <c r="E68" s="693"/>
      <c r="F68" s="693"/>
      <c r="G68" s="693"/>
      <c r="H68" s="693"/>
      <c r="I68" s="693"/>
      <c r="J68" s="693"/>
      <c r="K68" s="693"/>
      <c r="L68" s="693"/>
      <c r="M68" s="693"/>
      <c r="N68" s="693"/>
      <c r="O68" s="693"/>
      <c r="P68" s="693"/>
      <c r="Q68" s="693"/>
      <c r="R68" s="693"/>
      <c r="S68" s="693"/>
      <c r="T68" s="693"/>
      <c r="U68" s="693"/>
      <c r="V68" s="693"/>
      <c r="W68" s="693"/>
      <c r="X68" s="694"/>
    </row>
    <row r="69" spans="2:31" s="133" customFormat="1" ht="22.5" hidden="1" customHeight="1">
      <c r="C69" s="692"/>
      <c r="D69" s="693"/>
      <c r="E69" s="693"/>
      <c r="F69" s="693"/>
      <c r="G69" s="693"/>
      <c r="H69" s="693"/>
      <c r="I69" s="693"/>
      <c r="J69" s="693"/>
      <c r="K69" s="693"/>
      <c r="L69" s="693"/>
      <c r="M69" s="693"/>
      <c r="N69" s="693"/>
      <c r="O69" s="693"/>
      <c r="P69" s="693"/>
      <c r="Q69" s="693"/>
      <c r="R69" s="693"/>
      <c r="S69" s="693"/>
      <c r="T69" s="693"/>
      <c r="U69" s="693"/>
      <c r="V69" s="693"/>
      <c r="W69" s="693"/>
      <c r="X69" s="694"/>
    </row>
    <row r="70" spans="2:31" s="133" customFormat="1" ht="22.5" hidden="1" customHeight="1">
      <c r="C70" s="692"/>
      <c r="D70" s="693"/>
      <c r="E70" s="693"/>
      <c r="F70" s="693"/>
      <c r="G70" s="693"/>
      <c r="H70" s="693"/>
      <c r="I70" s="693"/>
      <c r="J70" s="693"/>
      <c r="K70" s="693"/>
      <c r="L70" s="693"/>
      <c r="M70" s="693"/>
      <c r="N70" s="693"/>
      <c r="O70" s="693"/>
      <c r="P70" s="693"/>
      <c r="Q70" s="693"/>
      <c r="R70" s="693"/>
      <c r="S70" s="693"/>
      <c r="T70" s="693"/>
      <c r="U70" s="693"/>
      <c r="V70" s="693"/>
      <c r="W70" s="693"/>
      <c r="X70" s="694"/>
    </row>
    <row r="71" spans="2:31" s="133" customFormat="1" ht="22.5" hidden="1" customHeight="1">
      <c r="C71" s="692"/>
      <c r="D71" s="693"/>
      <c r="E71" s="693"/>
      <c r="F71" s="693"/>
      <c r="G71" s="693"/>
      <c r="H71" s="693"/>
      <c r="I71" s="693"/>
      <c r="J71" s="693"/>
      <c r="K71" s="693"/>
      <c r="L71" s="693"/>
      <c r="M71" s="693"/>
      <c r="N71" s="693"/>
      <c r="O71" s="693"/>
      <c r="P71" s="693"/>
      <c r="Q71" s="693"/>
      <c r="R71" s="693"/>
      <c r="S71" s="693"/>
      <c r="T71" s="693"/>
      <c r="U71" s="693"/>
      <c r="V71" s="693"/>
      <c r="W71" s="693"/>
      <c r="X71" s="694"/>
    </row>
    <row r="72" spans="2:31" s="14" customFormat="1" ht="51">
      <c r="B72" s="163"/>
      <c r="C72" s="467" t="s">
        <v>238</v>
      </c>
      <c r="D72" s="432"/>
      <c r="E72" s="440" t="s">
        <v>237</v>
      </c>
      <c r="F72" s="432"/>
      <c r="G72" s="431" t="s">
        <v>630</v>
      </c>
      <c r="H72" s="432"/>
      <c r="I72" s="440" t="s">
        <v>230</v>
      </c>
      <c r="J72" s="432"/>
      <c r="K72" s="431" t="s">
        <v>462</v>
      </c>
      <c r="L72" s="432"/>
      <c r="M72" s="440" t="s">
        <v>569</v>
      </c>
      <c r="N72" s="432"/>
      <c r="O72" s="431" t="s">
        <v>570</v>
      </c>
      <c r="P72" s="432"/>
      <c r="Q72" s="440" t="s">
        <v>629</v>
      </c>
      <c r="R72" s="431" t="s">
        <v>274</v>
      </c>
      <c r="S72" s="440" t="s">
        <v>568</v>
      </c>
      <c r="T72" s="432"/>
      <c r="U72" s="431" t="s">
        <v>567</v>
      </c>
      <c r="V72" s="432"/>
      <c r="W72" s="493" t="s">
        <v>628</v>
      </c>
      <c r="X72" s="469" t="s">
        <v>241</v>
      </c>
      <c r="Y72" s="163"/>
      <c r="AE72" s="163"/>
    </row>
    <row r="73" spans="2:31">
      <c r="C73" s="256" t="str" cm="1">
        <f t="array" aca="1" ref="C73" ca="1">INDIRECT(_xlfn.CONCAT($AC$3,D73))</f>
        <v>Ref 3 product 1</v>
      </c>
      <c r="D73" s="87" t="s">
        <v>391</v>
      </c>
      <c r="E73" s="265" t="str" cm="1">
        <f t="array" aca="1" ref="E73" ca="1">_xlfn.SWITCH(INDIRECT(_xlfn.CONCAT($AC$3,F73)),"-","-",0,"-",INDIRECT(_xlfn.CONCAT($AC$3,F73)))</f>
        <v>-</v>
      </c>
      <c r="F73" s="87" t="s">
        <v>55</v>
      </c>
      <c r="G73" s="265" t="str" cm="1">
        <f t="array" aca="1" ref="G73" ca="1">_xlfn.SWITCH(INDIRECT(_xlfn.CONCAT($AC$2,H73)),"-","-",0,"-",INDIRECT(_xlfn.CONCAT($AC$2,H73)))</f>
        <v>-</v>
      </c>
      <c r="H73" s="87" t="s">
        <v>725</v>
      </c>
      <c r="I73" s="265" t="str" cm="1">
        <f t="array" aca="1" ref="I73" ca="1">_xlfn.SWITCH(INDIRECT(_xlfn.CONCAT($AC$2,J73)),"-","-",0,"-",INDIRECT(_xlfn.CONCAT($AC$2,J73)))</f>
        <v>-</v>
      </c>
      <c r="J73" s="87" t="s">
        <v>801</v>
      </c>
      <c r="K73" s="265" t="str" cm="1">
        <f t="array" aca="1" ref="K73" ca="1">_xlfn.SWITCH(INDIRECT(_xlfn.CONCAT($AC$2,L73)),"-","-",0,"-",INDIRECT(_xlfn.CONCAT($AC$2,L73)))</f>
        <v>-</v>
      </c>
      <c r="L73" s="87" t="s">
        <v>811</v>
      </c>
      <c r="M73" s="935" t="str" cm="1">
        <f t="array" aca="1" ref="M73" ca="1">_xlfn.SWITCH(INDIRECT(_xlfn.CONCAT($AC$3,N73)),"-","-",0,"-",INDIRECT(_xlfn.CONCAT($AC$3,N73)))</f>
        <v>-</v>
      </c>
      <c r="N73" s="473" t="s">
        <v>93</v>
      </c>
      <c r="O73" s="935" t="str" cm="1">
        <f t="array" aca="1" ref="O73" ca="1">_xlfn.SWITCH(INDIRECT(_xlfn.CONCAT($AC$3,P73)),"-","-",0,"-",INDIRECT(_xlfn.CONCAT($AC$3,P73)))</f>
        <v>-</v>
      </c>
      <c r="P73" s="87" t="s">
        <v>402</v>
      </c>
      <c r="Q73" s="900" t="s">
        <v>6</v>
      </c>
      <c r="R73" s="808" t="s">
        <v>6</v>
      </c>
      <c r="S73" s="612" t="str" cm="1">
        <f t="array" aca="1" ref="S73" ca="1">_xlfn.SWITCH(INDIRECT(_xlfn.CONCAT($AC$3,T73)),"-","-",0,"-",INDIRECT(_xlfn.CONCAT($AC$3,T73)))</f>
        <v>-</v>
      </c>
      <c r="T73" s="471" t="s">
        <v>69</v>
      </c>
      <c r="U73" s="612" t="str" cm="1">
        <f t="array" aca="1" ref="U73" ca="1">_xlfn.SWITCH(INDIRECT(_xlfn.CONCAT($AC$3,V73)),"-","-",0,"-",INDIRECT(_xlfn.CONCAT($AC$3,V73)))</f>
        <v>-</v>
      </c>
      <c r="V73" s="471" t="s">
        <v>97</v>
      </c>
      <c r="W73" s="494" t="str">
        <f t="shared" ref="W73:W87" ca="1" si="4">IFERROR(IF(R73="ton CO2eq/MWh",U73*Q73,S73*Q73),"-")</f>
        <v>-</v>
      </c>
      <c r="X73" s="475" t="str">
        <f t="shared" ref="X73:X82" ca="1" si="5">HYPERLINK(_xlfn.CONCAT("#'",$AB$1,"'!",A128),A128)</f>
        <v>$A$128</v>
      </c>
      <c r="Z73" s="70"/>
    </row>
    <row r="74" spans="2:31">
      <c r="C74" s="258" t="str" cm="1">
        <f t="array" aca="1" ref="C74" ca="1">INDIRECT(_xlfn.CONCAT($AC$3,D74))</f>
        <v>Ref 3 product 2</v>
      </c>
      <c r="D74" s="4" t="s">
        <v>392</v>
      </c>
      <c r="E74" s="266" t="str" cm="1">
        <f t="array" aca="1" ref="E74" ca="1">_xlfn.SWITCH(INDIRECT(_xlfn.CONCAT($AC$3,F74)),"-","-",0,"-",INDIRECT(_xlfn.CONCAT($AC$3,F74)))</f>
        <v>-</v>
      </c>
      <c r="F74" s="4" t="s">
        <v>56</v>
      </c>
      <c r="G74" s="729" t="str" cm="1">
        <f t="array" aca="1" ref="G74" ca="1">_xlfn.SWITCH(INDIRECT(_xlfn.CONCAT($AC$2,H74)),"-","-",0,"-",INDIRECT(_xlfn.CONCAT($AC$2,H74)))</f>
        <v>-</v>
      </c>
      <c r="H74" s="4" t="s">
        <v>726</v>
      </c>
      <c r="I74" s="730" t="str" cm="1">
        <f t="array" aca="1" ref="I74" ca="1">_xlfn.SWITCH(INDIRECT(_xlfn.CONCAT($AC$2,J74)),"-","-",0,"-",INDIRECT(_xlfn.CONCAT($AC$2,J74)))</f>
        <v>-</v>
      </c>
      <c r="J74" s="4" t="s">
        <v>802</v>
      </c>
      <c r="K74" s="729" t="str" cm="1">
        <f t="array" aca="1" ref="K74" ca="1">_xlfn.SWITCH(INDIRECT(_xlfn.CONCAT($AC$2,L74)),"-","-",0,"-",INDIRECT(_xlfn.CONCAT($AC$2,L74)))</f>
        <v>-</v>
      </c>
      <c r="L74" s="4" t="s">
        <v>812</v>
      </c>
      <c r="M74" s="730" t="str" cm="1">
        <f t="array" aca="1" ref="M74" ca="1">_xlfn.SWITCH(INDIRECT(_xlfn.CONCAT($AC$3,N74)),"-","-",0,"-",INDIRECT(_xlfn.CONCAT($AC$3,N74)))</f>
        <v>-</v>
      </c>
      <c r="N74" s="4" t="s">
        <v>94</v>
      </c>
      <c r="O74" s="729" t="str" cm="1">
        <f t="array" aca="1" ref="O74" ca="1">_xlfn.SWITCH(INDIRECT(_xlfn.CONCAT($AC$3,P74)),"-","-",0,"-",INDIRECT(_xlfn.CONCAT($AC$3,P74)))</f>
        <v>-</v>
      </c>
      <c r="P74" s="4" t="s">
        <v>403</v>
      </c>
      <c r="Q74" s="901" t="s">
        <v>6</v>
      </c>
      <c r="R74" s="811" t="s">
        <v>6</v>
      </c>
      <c r="S74" s="488" t="str" cm="1">
        <f t="array" aca="1" ref="S74" ca="1">_xlfn.SWITCH(INDIRECT(_xlfn.CONCAT($AC$3,T74)),"-","-",0,"-",INDIRECT(_xlfn.CONCAT($AC$3,T74)))</f>
        <v>-</v>
      </c>
      <c r="T74" s="476" t="s">
        <v>70</v>
      </c>
      <c r="U74" s="939" t="str" cm="1">
        <f t="array" aca="1" ref="U74" ca="1">_xlfn.SWITCH(INDIRECT(_xlfn.CONCAT($AC$3,V74)),"-","-",0,"-",INDIRECT(_xlfn.CONCAT($AC$3,V74)))</f>
        <v>-</v>
      </c>
      <c r="V74" s="476" t="s">
        <v>98</v>
      </c>
      <c r="W74" s="495" t="str">
        <f t="shared" ca="1" si="4"/>
        <v>-</v>
      </c>
      <c r="X74" s="479" t="str">
        <f t="shared" ca="1" si="5"/>
        <v>$A$129</v>
      </c>
      <c r="Z74" s="70"/>
    </row>
    <row r="75" spans="2:31">
      <c r="C75" s="258" t="str" cm="1">
        <f t="array" aca="1" ref="C75" ca="1">INDIRECT(_xlfn.CONCAT($AC$3,D75))</f>
        <v>Ref 3 product 3</v>
      </c>
      <c r="D75" s="4" t="s">
        <v>393</v>
      </c>
      <c r="E75" s="266" t="str" cm="1">
        <f t="array" aca="1" ref="E75" ca="1">_xlfn.SWITCH(INDIRECT(_xlfn.CONCAT($AC$3,F75)),"-","-",0,"-",INDIRECT(_xlfn.CONCAT($AC$3,F75)))</f>
        <v>-</v>
      </c>
      <c r="F75" s="4" t="s">
        <v>57</v>
      </c>
      <c r="G75" s="729" t="str" cm="1">
        <f t="array" aca="1" ref="G75" ca="1">_xlfn.SWITCH(INDIRECT(_xlfn.CONCAT($AC$2,H75)),"-","-",0,"-",INDIRECT(_xlfn.CONCAT($AC$2,H75)))</f>
        <v>-</v>
      </c>
      <c r="H75" s="4" t="s">
        <v>727</v>
      </c>
      <c r="I75" s="730" t="str" cm="1">
        <f t="array" aca="1" ref="I75" ca="1">_xlfn.SWITCH(INDIRECT(_xlfn.CONCAT($AC$2,J75)),"-","-",0,"-",INDIRECT(_xlfn.CONCAT($AC$2,J75)))</f>
        <v>-</v>
      </c>
      <c r="J75" s="4" t="s">
        <v>803</v>
      </c>
      <c r="K75" s="729" t="str" cm="1">
        <f t="array" aca="1" ref="K75" ca="1">_xlfn.SWITCH(INDIRECT(_xlfn.CONCAT($AC$2,L75)),"-","-",0,"-",INDIRECT(_xlfn.CONCAT($AC$2,L75)))</f>
        <v>-</v>
      </c>
      <c r="L75" s="4" t="s">
        <v>813</v>
      </c>
      <c r="M75" s="730" t="str" cm="1">
        <f t="array" aca="1" ref="M75" ca="1">_xlfn.SWITCH(INDIRECT(_xlfn.CONCAT($AC$3,N75)),"-","-",0,"-",INDIRECT(_xlfn.CONCAT($AC$3,N75)))</f>
        <v>-</v>
      </c>
      <c r="N75" s="4" t="s">
        <v>95</v>
      </c>
      <c r="O75" s="729" t="str" cm="1">
        <f t="array" aca="1" ref="O75" ca="1">_xlfn.SWITCH(INDIRECT(_xlfn.CONCAT($AC$3,P75)),"-","-",0,"-",INDIRECT(_xlfn.CONCAT($AC$3,P75)))</f>
        <v>-</v>
      </c>
      <c r="P75" s="4" t="s">
        <v>404</v>
      </c>
      <c r="Q75" s="901" t="s">
        <v>6</v>
      </c>
      <c r="R75" s="811" t="s">
        <v>6</v>
      </c>
      <c r="S75" s="488" t="str" cm="1">
        <f t="array" aca="1" ref="S75" ca="1">_xlfn.SWITCH(INDIRECT(_xlfn.CONCAT($AC$3,T75)),"-","-",0,"-",INDIRECT(_xlfn.CONCAT($AC$3,T75)))</f>
        <v>-</v>
      </c>
      <c r="T75" s="476" t="s">
        <v>71</v>
      </c>
      <c r="U75" s="939" t="str" cm="1">
        <f t="array" aca="1" ref="U75" ca="1">_xlfn.SWITCH(INDIRECT(_xlfn.CONCAT($AC$3,V75)),"-","-",0,"-",INDIRECT(_xlfn.CONCAT($AC$3,V75)))</f>
        <v>-</v>
      </c>
      <c r="V75" s="476" t="s">
        <v>99</v>
      </c>
      <c r="W75" s="495" t="str">
        <f t="shared" ca="1" si="4"/>
        <v>-</v>
      </c>
      <c r="X75" s="479" t="str">
        <f t="shared" ca="1" si="5"/>
        <v>$A$130</v>
      </c>
      <c r="Z75" s="70"/>
    </row>
    <row r="76" spans="2:31">
      <c r="C76" s="258" t="str" cm="1">
        <f t="array" aca="1" ref="C76" ca="1">INDIRECT(_xlfn.CONCAT($AC$3,D76))</f>
        <v>Ref 3 product 4</v>
      </c>
      <c r="D76" s="4" t="s">
        <v>394</v>
      </c>
      <c r="E76" s="266" t="str" cm="1">
        <f t="array" aca="1" ref="E76" ca="1">_xlfn.SWITCH(INDIRECT(_xlfn.CONCAT($AC$3,F76)),"-","-",0,"-",INDIRECT(_xlfn.CONCAT($AC$3,F76)))</f>
        <v>-</v>
      </c>
      <c r="F76" s="4" t="s">
        <v>58</v>
      </c>
      <c r="G76" s="729" t="str" cm="1">
        <f t="array" aca="1" ref="G76" ca="1">_xlfn.SWITCH(INDIRECT(_xlfn.CONCAT($AC$2,H76)),"-","-",0,"-",INDIRECT(_xlfn.CONCAT($AC$2,H76)))</f>
        <v>-</v>
      </c>
      <c r="H76" s="4" t="s">
        <v>728</v>
      </c>
      <c r="I76" s="730" t="str" cm="1">
        <f t="array" aca="1" ref="I76" ca="1">_xlfn.SWITCH(INDIRECT(_xlfn.CONCAT($AC$2,J76)),"-","-",0,"-",INDIRECT(_xlfn.CONCAT($AC$2,J76)))</f>
        <v>-</v>
      </c>
      <c r="J76" s="4" t="s">
        <v>804</v>
      </c>
      <c r="K76" s="729" t="str" cm="1">
        <f t="array" aca="1" ref="K76" ca="1">_xlfn.SWITCH(INDIRECT(_xlfn.CONCAT($AC$2,L76)),"-","-",0,"-",INDIRECT(_xlfn.CONCAT($AC$2,L76)))</f>
        <v>-</v>
      </c>
      <c r="L76" s="4" t="s">
        <v>814</v>
      </c>
      <c r="M76" s="730" t="str" cm="1">
        <f t="array" aca="1" ref="M76" ca="1">_xlfn.SWITCH(INDIRECT(_xlfn.CONCAT($AC$3,N76)),"-","-",0,"-",INDIRECT(_xlfn.CONCAT($AC$3,N76)))</f>
        <v>-</v>
      </c>
      <c r="N76" s="4" t="s">
        <v>96</v>
      </c>
      <c r="O76" s="729" t="str" cm="1">
        <f t="array" aca="1" ref="O76" ca="1">_xlfn.SWITCH(INDIRECT(_xlfn.CONCAT($AC$3,P76)),"-","-",0,"-",INDIRECT(_xlfn.CONCAT($AC$3,P76)))</f>
        <v>-</v>
      </c>
      <c r="P76" s="4" t="s">
        <v>405</v>
      </c>
      <c r="Q76" s="901" t="s">
        <v>6</v>
      </c>
      <c r="R76" s="811" t="s">
        <v>6</v>
      </c>
      <c r="S76" s="488" t="str" cm="1">
        <f t="array" aca="1" ref="S76" ca="1">_xlfn.SWITCH(INDIRECT(_xlfn.CONCAT($AC$3,T76)),"-","-",0,"-",INDIRECT(_xlfn.CONCAT($AC$3,T76)))</f>
        <v>-</v>
      </c>
      <c r="T76" s="476" t="s">
        <v>72</v>
      </c>
      <c r="U76" s="939" t="str" cm="1">
        <f t="array" aca="1" ref="U76" ca="1">_xlfn.SWITCH(INDIRECT(_xlfn.CONCAT($AC$3,V76)),"-","-",0,"-",INDIRECT(_xlfn.CONCAT($AC$3,V76)))</f>
        <v>-</v>
      </c>
      <c r="V76" s="476" t="s">
        <v>100</v>
      </c>
      <c r="W76" s="495" t="str">
        <f t="shared" ca="1" si="4"/>
        <v>-</v>
      </c>
      <c r="X76" s="479" t="str">
        <f t="shared" ca="1" si="5"/>
        <v>$A$131</v>
      </c>
      <c r="Z76" s="70"/>
    </row>
    <row r="77" spans="2:31">
      <c r="C77" s="258" t="str" cm="1">
        <f t="array" aca="1" ref="C77" ca="1">INDIRECT(_xlfn.CONCAT($AC$3,D77))</f>
        <v>Ref 3 product 5</v>
      </c>
      <c r="D77" s="4" t="s">
        <v>395</v>
      </c>
      <c r="E77" s="266" t="str" cm="1">
        <f t="array" aca="1" ref="E77" ca="1">_xlfn.SWITCH(INDIRECT(_xlfn.CONCAT($AC$3,F77)),"-","-",0,"-",INDIRECT(_xlfn.CONCAT($AC$3,F77)))</f>
        <v>-</v>
      </c>
      <c r="F77" s="4" t="s">
        <v>103</v>
      </c>
      <c r="G77" s="729" t="str" cm="1">
        <f t="array" aca="1" ref="G77" ca="1">_xlfn.SWITCH(INDIRECT(_xlfn.CONCAT($AC$2,H77)),"-","-",0,"-",INDIRECT(_xlfn.CONCAT($AC$2,H77)))</f>
        <v>-</v>
      </c>
      <c r="H77" s="4" t="s">
        <v>729</v>
      </c>
      <c r="I77" s="730" t="str" cm="1">
        <f t="array" aca="1" ref="I77" ca="1">_xlfn.SWITCH(INDIRECT(_xlfn.CONCAT($AC$2,J77)),"-","-",0,"-",INDIRECT(_xlfn.CONCAT($AC$2,J77)))</f>
        <v>-</v>
      </c>
      <c r="J77" s="4" t="s">
        <v>805</v>
      </c>
      <c r="K77" s="729" t="str" cm="1">
        <f t="array" aca="1" ref="K77" ca="1">_xlfn.SWITCH(INDIRECT(_xlfn.CONCAT($AC$2,L77)),"-","-",0,"-",INDIRECT(_xlfn.CONCAT($AC$2,L77)))</f>
        <v>-</v>
      </c>
      <c r="L77" s="4" t="s">
        <v>815</v>
      </c>
      <c r="M77" s="730" t="str" cm="1">
        <f t="array" aca="1" ref="M77" ca="1">_xlfn.SWITCH(INDIRECT(_xlfn.CONCAT($AC$3,N77)),"-","-",0,"-",INDIRECT(_xlfn.CONCAT($AC$3,N77)))</f>
        <v>-</v>
      </c>
      <c r="N77" s="4" t="s">
        <v>105</v>
      </c>
      <c r="O77" s="729" t="str" cm="1">
        <f t="array" aca="1" ref="O77" ca="1">_xlfn.SWITCH(INDIRECT(_xlfn.CONCAT($AC$3,P77)),"-","-",0,"-",INDIRECT(_xlfn.CONCAT($AC$3,P77)))</f>
        <v>-</v>
      </c>
      <c r="P77" s="4" t="s">
        <v>406</v>
      </c>
      <c r="Q77" s="901" t="s">
        <v>6</v>
      </c>
      <c r="R77" s="811" t="s">
        <v>6</v>
      </c>
      <c r="S77" s="488" t="str" cm="1">
        <f t="array" aca="1" ref="S77" ca="1">_xlfn.SWITCH(INDIRECT(_xlfn.CONCAT($AC$3,T77)),"-","-",0,"-",INDIRECT(_xlfn.CONCAT($AC$3,T77)))</f>
        <v>-</v>
      </c>
      <c r="T77" s="476" t="s">
        <v>108</v>
      </c>
      <c r="U77" s="939" t="str" cm="1">
        <f t="array" aca="1" ref="U77" ca="1">_xlfn.SWITCH(INDIRECT(_xlfn.CONCAT($AC$3,V77)),"-","-",0,"-",INDIRECT(_xlfn.CONCAT($AC$3,V77)))</f>
        <v>-</v>
      </c>
      <c r="V77" s="476" t="s">
        <v>106</v>
      </c>
      <c r="W77" s="495" t="str">
        <f t="shared" ca="1" si="4"/>
        <v>-</v>
      </c>
      <c r="X77" s="479" t="str">
        <f t="shared" ca="1" si="5"/>
        <v>$A$132</v>
      </c>
      <c r="Z77" s="70"/>
    </row>
    <row r="78" spans="2:31">
      <c r="C78" s="258" t="str" cm="1">
        <f t="array" aca="1" ref="C78" ca="1">INDIRECT(_xlfn.CONCAT($AC$3,D78))</f>
        <v>Ref 3 product 6</v>
      </c>
      <c r="D78" s="4" t="s">
        <v>396</v>
      </c>
      <c r="E78" s="266" t="str" cm="1">
        <f t="array" aca="1" ref="E78" ca="1">_xlfn.SWITCH(INDIRECT(_xlfn.CONCAT($AC$3,F78)),"-","-",0,"-",INDIRECT(_xlfn.CONCAT($AC$3,F78)))</f>
        <v>-</v>
      </c>
      <c r="F78" s="4" t="s">
        <v>118</v>
      </c>
      <c r="G78" s="729" t="str" cm="1">
        <f t="array" aca="1" ref="G78" ca="1">_xlfn.SWITCH(INDIRECT(_xlfn.CONCAT($AC$2,H78)),"-","-",0,"-",INDIRECT(_xlfn.CONCAT($AC$2,H78)))</f>
        <v>-</v>
      </c>
      <c r="H78" s="4" t="s">
        <v>730</v>
      </c>
      <c r="I78" s="730" t="str" cm="1">
        <f t="array" aca="1" ref="I78" ca="1">_xlfn.SWITCH(INDIRECT(_xlfn.CONCAT($AC$2,J78)),"-","-",0,"-",INDIRECT(_xlfn.CONCAT($AC$2,J78)))</f>
        <v>-</v>
      </c>
      <c r="J78" s="4" t="s">
        <v>806</v>
      </c>
      <c r="K78" s="729" t="str" cm="1">
        <f t="array" aca="1" ref="K78" ca="1">_xlfn.SWITCH(INDIRECT(_xlfn.CONCAT($AC$2,L78)),"-","-",0,"-",INDIRECT(_xlfn.CONCAT($AC$2,L78)))</f>
        <v>-</v>
      </c>
      <c r="L78" s="4" t="s">
        <v>816</v>
      </c>
      <c r="M78" s="730" t="str" cm="1">
        <f t="array" aca="1" ref="M78" ca="1">_xlfn.SWITCH(INDIRECT(_xlfn.CONCAT($AC$3,N78)),"-","-",0,"-",INDIRECT(_xlfn.CONCAT($AC$3,N78)))</f>
        <v>-</v>
      </c>
      <c r="N78" s="4" t="s">
        <v>166</v>
      </c>
      <c r="O78" s="729" t="str" cm="1">
        <f t="array" aca="1" ref="O78" ca="1">_xlfn.SWITCH(INDIRECT(_xlfn.CONCAT($AC$3,P78)),"-","-",0,"-",INDIRECT(_xlfn.CONCAT($AC$3,P78)))</f>
        <v>-</v>
      </c>
      <c r="P78" s="4" t="s">
        <v>407</v>
      </c>
      <c r="Q78" s="901" t="s">
        <v>6</v>
      </c>
      <c r="R78" s="811" t="s">
        <v>6</v>
      </c>
      <c r="S78" s="488" t="str" cm="1">
        <f t="array" aca="1" ref="S78" ca="1">_xlfn.SWITCH(INDIRECT(_xlfn.CONCAT($AC$3,T78)),"-","-",0,"-",INDIRECT(_xlfn.CONCAT($AC$3,T78)))</f>
        <v>-</v>
      </c>
      <c r="T78" s="476" t="s">
        <v>174</v>
      </c>
      <c r="U78" s="939" t="str" cm="1">
        <f t="array" aca="1" ref="U78" ca="1">_xlfn.SWITCH(INDIRECT(_xlfn.CONCAT($AC$3,V78)),"-","-",0,"-",INDIRECT(_xlfn.CONCAT($AC$3,V78)))</f>
        <v>-</v>
      </c>
      <c r="V78" s="476" t="s">
        <v>170</v>
      </c>
      <c r="W78" s="495" t="str">
        <f t="shared" ca="1" si="4"/>
        <v>-</v>
      </c>
      <c r="X78" s="479" t="str">
        <f t="shared" ca="1" si="5"/>
        <v>$A$133</v>
      </c>
      <c r="Z78" s="70"/>
    </row>
    <row r="79" spans="2:31">
      <c r="C79" s="258" t="str" cm="1">
        <f t="array" aca="1" ref="C79" ca="1">INDIRECT(_xlfn.CONCAT($AC$3,D79))</f>
        <v>Ref 3 product 7</v>
      </c>
      <c r="D79" s="4" t="s">
        <v>397</v>
      </c>
      <c r="E79" s="266" t="str" cm="1">
        <f t="array" aca="1" ref="E79" ca="1">_xlfn.SWITCH(INDIRECT(_xlfn.CONCAT($AC$3,F79)),"-","-",0,"-",INDIRECT(_xlfn.CONCAT($AC$3,F79)))</f>
        <v>-</v>
      </c>
      <c r="F79" s="4" t="s">
        <v>119</v>
      </c>
      <c r="G79" s="729" t="str" cm="1">
        <f t="array" aca="1" ref="G79" ca="1">_xlfn.SWITCH(INDIRECT(_xlfn.CONCAT($AC$2,H79)),"-","-",0,"-",INDIRECT(_xlfn.CONCAT($AC$2,H79)))</f>
        <v>-</v>
      </c>
      <c r="H79" s="4" t="s">
        <v>731</v>
      </c>
      <c r="I79" s="730" t="str" cm="1">
        <f t="array" aca="1" ref="I79" ca="1">_xlfn.SWITCH(INDIRECT(_xlfn.CONCAT($AC$2,J79)),"-","-",0,"-",INDIRECT(_xlfn.CONCAT($AC$2,J79)))</f>
        <v>-</v>
      </c>
      <c r="J79" s="4" t="s">
        <v>807</v>
      </c>
      <c r="K79" s="729" t="str" cm="1">
        <f t="array" aca="1" ref="K79" ca="1">_xlfn.SWITCH(INDIRECT(_xlfn.CONCAT($AC$2,L79)),"-","-",0,"-",INDIRECT(_xlfn.CONCAT($AC$2,L79)))</f>
        <v>-</v>
      </c>
      <c r="L79" s="4" t="s">
        <v>817</v>
      </c>
      <c r="M79" s="730" t="str" cm="1">
        <f t="array" aca="1" ref="M79" ca="1">_xlfn.SWITCH(INDIRECT(_xlfn.CONCAT($AC$3,N79)),"-","-",0,"-",INDIRECT(_xlfn.CONCAT($AC$3,N79)))</f>
        <v>-</v>
      </c>
      <c r="N79" s="4" t="s">
        <v>167</v>
      </c>
      <c r="O79" s="729" t="str" cm="1">
        <f t="array" aca="1" ref="O79" ca="1">_xlfn.SWITCH(INDIRECT(_xlfn.CONCAT($AC$3,P79)),"-","-",0,"-",INDIRECT(_xlfn.CONCAT($AC$3,P79)))</f>
        <v>-</v>
      </c>
      <c r="P79" s="4" t="s">
        <v>408</v>
      </c>
      <c r="Q79" s="901" t="s">
        <v>6</v>
      </c>
      <c r="R79" s="811" t="s">
        <v>6</v>
      </c>
      <c r="S79" s="488" t="str" cm="1">
        <f t="array" aca="1" ref="S79" ca="1">_xlfn.SWITCH(INDIRECT(_xlfn.CONCAT($AC$3,T79)),"-","-",0,"-",INDIRECT(_xlfn.CONCAT($AC$3,T79)))</f>
        <v>-</v>
      </c>
      <c r="T79" s="476" t="s">
        <v>175</v>
      </c>
      <c r="U79" s="939" t="str" cm="1">
        <f t="array" aca="1" ref="U79" ca="1">_xlfn.SWITCH(INDIRECT(_xlfn.CONCAT($AC$3,V79)),"-","-",0,"-",INDIRECT(_xlfn.CONCAT($AC$3,V79)))</f>
        <v>-</v>
      </c>
      <c r="V79" s="476" t="s">
        <v>171</v>
      </c>
      <c r="W79" s="495" t="str">
        <f t="shared" ca="1" si="4"/>
        <v>-</v>
      </c>
      <c r="X79" s="479" t="str">
        <f t="shared" ca="1" si="5"/>
        <v>$A$134</v>
      </c>
      <c r="Z79" s="70"/>
    </row>
    <row r="80" spans="2:31">
      <c r="C80" s="258" t="str" cm="1">
        <f t="array" aca="1" ref="C80" ca="1">INDIRECT(_xlfn.CONCAT($AC$3,D80))</f>
        <v>Ref 3 product 8</v>
      </c>
      <c r="D80" s="4" t="s">
        <v>398</v>
      </c>
      <c r="E80" s="266" t="str" cm="1">
        <f t="array" aca="1" ref="E80" ca="1">_xlfn.SWITCH(INDIRECT(_xlfn.CONCAT($AC$3,F80)),"-","-",0,"-",INDIRECT(_xlfn.CONCAT($AC$3,F80)))</f>
        <v>-</v>
      </c>
      <c r="F80" s="4" t="s">
        <v>120</v>
      </c>
      <c r="G80" s="729" t="str" cm="1">
        <f t="array" aca="1" ref="G80" ca="1">_xlfn.SWITCH(INDIRECT(_xlfn.CONCAT($AC$2,H80)),"-","-",0,"-",INDIRECT(_xlfn.CONCAT($AC$2,H80)))</f>
        <v>-</v>
      </c>
      <c r="H80" s="4" t="s">
        <v>732</v>
      </c>
      <c r="I80" s="730" t="str" cm="1">
        <f t="array" aca="1" ref="I80" ca="1">_xlfn.SWITCH(INDIRECT(_xlfn.CONCAT($AC$2,J80)),"-","-",0,"-",INDIRECT(_xlfn.CONCAT($AC$2,J80)))</f>
        <v>-</v>
      </c>
      <c r="J80" s="4" t="s">
        <v>808</v>
      </c>
      <c r="K80" s="729" t="str" cm="1">
        <f t="array" aca="1" ref="K80" ca="1">_xlfn.SWITCH(INDIRECT(_xlfn.CONCAT($AC$2,L80)),"-","-",0,"-",INDIRECT(_xlfn.CONCAT($AC$2,L80)))</f>
        <v>-</v>
      </c>
      <c r="L80" s="4" t="s">
        <v>818</v>
      </c>
      <c r="M80" s="730" t="str" cm="1">
        <f t="array" aca="1" ref="M80" ca="1">_xlfn.SWITCH(INDIRECT(_xlfn.CONCAT($AC$3,N80)),"-","-",0,"-",INDIRECT(_xlfn.CONCAT($AC$3,N80)))</f>
        <v>-</v>
      </c>
      <c r="N80" s="4" t="s">
        <v>168</v>
      </c>
      <c r="O80" s="729" t="str" cm="1">
        <f t="array" aca="1" ref="O80" ca="1">_xlfn.SWITCH(INDIRECT(_xlfn.CONCAT($AC$3,P80)),"-","-",0,"-",INDIRECT(_xlfn.CONCAT($AC$3,P80)))</f>
        <v>-</v>
      </c>
      <c r="P80" s="4" t="s">
        <v>409</v>
      </c>
      <c r="Q80" s="901" t="s">
        <v>6</v>
      </c>
      <c r="R80" s="811" t="s">
        <v>6</v>
      </c>
      <c r="S80" s="488" t="str" cm="1">
        <f t="array" aca="1" ref="S80" ca="1">_xlfn.SWITCH(INDIRECT(_xlfn.CONCAT($AC$3,T80)),"-","-",0,"-",INDIRECT(_xlfn.CONCAT($AC$3,T80)))</f>
        <v>-</v>
      </c>
      <c r="T80" s="476" t="s">
        <v>176</v>
      </c>
      <c r="U80" s="939" t="str" cm="1">
        <f t="array" aca="1" ref="U80" ca="1">_xlfn.SWITCH(INDIRECT(_xlfn.CONCAT($AC$3,V80)),"-","-",0,"-",INDIRECT(_xlfn.CONCAT($AC$3,V80)))</f>
        <v>-</v>
      </c>
      <c r="V80" s="476" t="s">
        <v>172</v>
      </c>
      <c r="W80" s="495" t="str">
        <f t="shared" ca="1" si="4"/>
        <v>-</v>
      </c>
      <c r="X80" s="479" t="str">
        <f t="shared" ca="1" si="5"/>
        <v>$A$135</v>
      </c>
      <c r="Z80" s="70"/>
    </row>
    <row r="81" spans="1:31">
      <c r="C81" s="258" t="str" cm="1">
        <f t="array" aca="1" ref="C81" ca="1">INDIRECT(_xlfn.CONCAT($AC$3,D81))</f>
        <v>Ref 3 product 9</v>
      </c>
      <c r="D81" s="4" t="s">
        <v>399</v>
      </c>
      <c r="E81" s="266" t="str" cm="1">
        <f t="array" aca="1" ref="E81" ca="1">_xlfn.SWITCH(INDIRECT(_xlfn.CONCAT($AC$3,F81)),"-","-",0,"-",INDIRECT(_xlfn.CONCAT($AC$3,F81)))</f>
        <v>-</v>
      </c>
      <c r="F81" s="4" t="s">
        <v>121</v>
      </c>
      <c r="G81" s="729" t="str" cm="1">
        <f t="array" aca="1" ref="G81" ca="1">_xlfn.SWITCH(INDIRECT(_xlfn.CONCAT($AC$2,H81)),"-","-",0,"-",INDIRECT(_xlfn.CONCAT($AC$2,H81)))</f>
        <v>-</v>
      </c>
      <c r="H81" s="4" t="s">
        <v>733</v>
      </c>
      <c r="I81" s="730" t="str" cm="1">
        <f t="array" aca="1" ref="I81" ca="1">_xlfn.SWITCH(INDIRECT(_xlfn.CONCAT($AC$2,J81)),"-","-",0,"-",INDIRECT(_xlfn.CONCAT($AC$2,J81)))</f>
        <v>-</v>
      </c>
      <c r="J81" s="4" t="s">
        <v>809</v>
      </c>
      <c r="K81" s="729" t="str" cm="1">
        <f t="array" aca="1" ref="K81" ca="1">_xlfn.SWITCH(INDIRECT(_xlfn.CONCAT($AC$2,L81)),"-","-",0,"-",INDIRECT(_xlfn.CONCAT($AC$2,L81)))</f>
        <v>-</v>
      </c>
      <c r="L81" s="4" t="s">
        <v>819</v>
      </c>
      <c r="M81" s="730" t="str" cm="1">
        <f t="array" aca="1" ref="M81" ca="1">_xlfn.SWITCH(INDIRECT(_xlfn.CONCAT($AC$3,N81)),"-","-",0,"-",INDIRECT(_xlfn.CONCAT($AC$3,N81)))</f>
        <v>-</v>
      </c>
      <c r="N81" s="4" t="s">
        <v>169</v>
      </c>
      <c r="O81" s="729" t="str" cm="1">
        <f t="array" aca="1" ref="O81" ca="1">_xlfn.SWITCH(INDIRECT(_xlfn.CONCAT($AC$3,P81)),"-","-",0,"-",INDIRECT(_xlfn.CONCAT($AC$3,P81)))</f>
        <v>-</v>
      </c>
      <c r="P81" s="4" t="s">
        <v>410</v>
      </c>
      <c r="Q81" s="901" t="s">
        <v>6</v>
      </c>
      <c r="R81" s="811" t="s">
        <v>6</v>
      </c>
      <c r="S81" s="488" t="str" cm="1">
        <f t="array" aca="1" ref="S81" ca="1">_xlfn.SWITCH(INDIRECT(_xlfn.CONCAT($AC$3,T81)),"-","-",0,"-",INDIRECT(_xlfn.CONCAT($AC$3,T81)))</f>
        <v>-</v>
      </c>
      <c r="T81" s="476" t="s">
        <v>177</v>
      </c>
      <c r="U81" s="939" t="str" cm="1">
        <f t="array" aca="1" ref="U81" ca="1">_xlfn.SWITCH(INDIRECT(_xlfn.CONCAT($AC$3,V81)),"-","-",0,"-",INDIRECT(_xlfn.CONCAT($AC$3,V81)))</f>
        <v>-</v>
      </c>
      <c r="V81" s="476" t="s">
        <v>173</v>
      </c>
      <c r="W81" s="495" t="str">
        <f t="shared" ca="1" si="4"/>
        <v>-</v>
      </c>
      <c r="X81" s="479" t="str">
        <f t="shared" ca="1" si="5"/>
        <v>$A$136</v>
      </c>
      <c r="Z81" s="70"/>
    </row>
    <row r="82" spans="1:31">
      <c r="C82" s="259" t="str" cm="1">
        <f t="array" aca="1" ref="C82" ca="1">INDIRECT(_xlfn.CONCAT($AC$3,D82))</f>
        <v>Ref 3 product 10</v>
      </c>
      <c r="D82" s="66" t="s">
        <v>400</v>
      </c>
      <c r="E82" s="47" t="str" cm="1">
        <f t="array" aca="1" ref="E82" ca="1">_xlfn.SWITCH(INDIRECT(_xlfn.CONCAT($AC$3,F82)),"-","-",0,"-",INDIRECT(_xlfn.CONCAT($AC$3,F82)))</f>
        <v>-</v>
      </c>
      <c r="F82" s="66" t="s">
        <v>122</v>
      </c>
      <c r="G82" s="731" t="str" cm="1">
        <f t="array" aca="1" ref="G82" ca="1">_xlfn.SWITCH(INDIRECT(_xlfn.CONCAT($AC$2,H82)),"-","-",0,"-",INDIRECT(_xlfn.CONCAT($AC$2,H82)))</f>
        <v>-</v>
      </c>
      <c r="H82" s="66" t="s">
        <v>734</v>
      </c>
      <c r="I82" s="733" t="str" cm="1">
        <f t="array" aca="1" ref="I82" ca="1">_xlfn.SWITCH(INDIRECT(_xlfn.CONCAT($AC$2,J82)),"-","-",0,"-",INDIRECT(_xlfn.CONCAT($AC$2,J82)))</f>
        <v>-</v>
      </c>
      <c r="J82" s="66" t="s">
        <v>810</v>
      </c>
      <c r="K82" s="731" t="str" cm="1">
        <f t="array" aca="1" ref="K82" ca="1">_xlfn.SWITCH(INDIRECT(_xlfn.CONCAT($AC$2,L82)),"-","-",0,"-",INDIRECT(_xlfn.CONCAT($AC$2,L82)))</f>
        <v>-</v>
      </c>
      <c r="L82" s="66" t="s">
        <v>820</v>
      </c>
      <c r="M82" s="733" t="str" cm="1">
        <f t="array" aca="1" ref="M82" ca="1">_xlfn.SWITCH(INDIRECT(_xlfn.CONCAT($AC$3,N82)),"-","-",0,"-",INDIRECT(_xlfn.CONCAT($AC$3,N82)))</f>
        <v>-</v>
      </c>
      <c r="N82" s="66" t="s">
        <v>401</v>
      </c>
      <c r="O82" s="731" t="str" cm="1">
        <f t="array" aca="1" ref="O82" ca="1">_xlfn.SWITCH(INDIRECT(_xlfn.CONCAT($AC$3,P82)),"-","-",0,"-",INDIRECT(_xlfn.CONCAT($AC$3,P82)))</f>
        <v>-</v>
      </c>
      <c r="P82" s="66" t="s">
        <v>411</v>
      </c>
      <c r="Q82" s="902" t="s">
        <v>6</v>
      </c>
      <c r="R82" s="814" t="s">
        <v>6</v>
      </c>
      <c r="S82" s="489" t="str" cm="1">
        <f t="array" aca="1" ref="S82" ca="1">_xlfn.SWITCH(INDIRECT(_xlfn.CONCAT($AC$3,T82)),"-","-",0,"-",INDIRECT(_xlfn.CONCAT($AC$3,T82)))</f>
        <v>-</v>
      </c>
      <c r="T82" s="481" t="s">
        <v>412</v>
      </c>
      <c r="U82" s="942" t="str" cm="1">
        <f t="array" aca="1" ref="U82" ca="1">_xlfn.SWITCH(INDIRECT(_xlfn.CONCAT($AC$3,V82)),"-","-",0,"-",INDIRECT(_xlfn.CONCAT($AC$3,V82)))</f>
        <v>-</v>
      </c>
      <c r="V82" s="481" t="s">
        <v>413</v>
      </c>
      <c r="W82" s="496" t="str">
        <f t="shared" ca="1" si="4"/>
        <v>-</v>
      </c>
      <c r="X82" s="485" t="str">
        <f t="shared" ca="1" si="5"/>
        <v>$A$137</v>
      </c>
      <c r="Z82" s="70"/>
    </row>
    <row r="83" spans="1:31">
      <c r="C83" s="256" t="str" cm="1">
        <f t="array" aca="1" ref="C83" ca="1">INDIRECT(_xlfn.CONCAT($AC$3,D83))</f>
        <v>Ref 3 Co-product 1</v>
      </c>
      <c r="D83" s="87" t="s">
        <v>342</v>
      </c>
      <c r="E83" s="265" t="str" cm="1">
        <f t="array" aca="1" ref="E83" ca="1">_xlfn.SWITCH(INDIRECT(_xlfn.CONCAT($AC$3,F83)),"-","-",0,"-",INDIRECT(_xlfn.CONCAT($AC$3,F83)))</f>
        <v>-</v>
      </c>
      <c r="F83" s="87" t="s">
        <v>123</v>
      </c>
      <c r="G83" s="265" t="str" cm="1">
        <f t="array" aca="1" ref="G83" ca="1">_xlfn.SWITCH(INDIRECT(_xlfn.CONCAT($AC$2,H83)),"-","-",0,"-",INDIRECT(_xlfn.CONCAT($AC$2,H83)))</f>
        <v>-</v>
      </c>
      <c r="H83" s="265" t="s">
        <v>781</v>
      </c>
      <c r="I83" s="265" t="str" cm="1">
        <f t="array" aca="1" ref="I83" ca="1">_xlfn.SWITCH(INDIRECT(_xlfn.CONCAT($AC$2,J83)),"-","-",0,"-",INDIRECT(_xlfn.CONCAT($AC$2,J83)))</f>
        <v>Einde levensduur</v>
      </c>
      <c r="J83" s="265" t="s">
        <v>1032</v>
      </c>
      <c r="K83" s="265" t="str" cm="1">
        <f t="array" aca="1" ref="K83" ca="1">_xlfn.SWITCH(INDIRECT(_xlfn.CONCAT($AC$2,L83)),"-","-",0,"-",INDIRECT(_xlfn.CONCAT($AC$2,L83)))</f>
        <v>-</v>
      </c>
      <c r="L83" s="265" t="s">
        <v>791</v>
      </c>
      <c r="M83" s="728" t="str" cm="1">
        <f t="array" aca="1" ref="M83" ca="1">_xlfn.SWITCH(INDIRECT(_xlfn.CONCAT($AC$3,N83)),"-","-",0,"-",INDIRECT(_xlfn.CONCAT($AC$3,N83)))</f>
        <v>-</v>
      </c>
      <c r="N83" s="87" t="s">
        <v>381</v>
      </c>
      <c r="O83" s="727" t="str" cm="1">
        <f t="array" aca="1" ref="O83" ca="1">_xlfn.SWITCH(INDIRECT(_xlfn.CONCAT($AC$3,P83)),"-","-",0,"-",INDIRECT(_xlfn.CONCAT($AC$3,P83)))</f>
        <v>-</v>
      </c>
      <c r="P83" s="87" t="s">
        <v>353</v>
      </c>
      <c r="Q83" s="958" t="s">
        <v>6</v>
      </c>
      <c r="R83" s="265" t="s">
        <v>6</v>
      </c>
      <c r="S83" s="612" t="str" cm="1">
        <f t="array" aca="1" ref="S83" ca="1">_xlfn.SWITCH(INDIRECT(_xlfn.CONCAT($AC$3,T83)),"-","-",0,"-",INDIRECT(_xlfn.CONCAT($AC$3,T83)))</f>
        <v>-</v>
      </c>
      <c r="T83" s="612" t="s">
        <v>290</v>
      </c>
      <c r="U83" s="612" t="str" cm="1">
        <f t="array" aca="1" ref="U83" ca="1">_xlfn.SWITCH(INDIRECT(_xlfn.CONCAT($AC$3,V83)),"-","-",0,"-",INDIRECT(_xlfn.CONCAT($AC$3,V83)))</f>
        <v>-</v>
      </c>
      <c r="V83" s="471" t="s">
        <v>371</v>
      </c>
      <c r="W83" s="474" t="str">
        <f t="shared" ca="1" si="4"/>
        <v>-</v>
      </c>
      <c r="X83" s="494" t="s">
        <v>6</v>
      </c>
      <c r="Z83" s="70"/>
    </row>
    <row r="84" spans="1:31">
      <c r="C84" s="258" t="str" cm="1">
        <f t="array" aca="1" ref="C84" ca="1">INDIRECT(_xlfn.CONCAT($AC$3,D84))</f>
        <v>Ref 3 Co-product 2</v>
      </c>
      <c r="D84" s="4" t="s">
        <v>343</v>
      </c>
      <c r="E84" s="266" t="str" cm="1">
        <f t="array" aca="1" ref="E84" ca="1">_xlfn.SWITCH(INDIRECT(_xlfn.CONCAT($AC$3,F84)),"-","-",0,"-",INDIRECT(_xlfn.CONCAT($AC$3,F84)))</f>
        <v>-</v>
      </c>
      <c r="F84" s="4" t="s">
        <v>124</v>
      </c>
      <c r="G84" s="266" t="str" cm="1">
        <f t="array" aca="1" ref="G84" ca="1">_xlfn.SWITCH(INDIRECT(_xlfn.CONCAT($AC$2,H84)),"-","-",0,"-",INDIRECT(_xlfn.CONCAT($AC$2,H84)))</f>
        <v>-</v>
      </c>
      <c r="H84" s="266" t="s">
        <v>782</v>
      </c>
      <c r="I84" s="266" t="str" cm="1">
        <f t="array" aca="1" ref="I84" ca="1">_xlfn.SWITCH(INDIRECT(_xlfn.CONCAT($AC$2,J84)),"-","-",0,"-",INDIRECT(_xlfn.CONCAT($AC$2,J84)))</f>
        <v>Einde levensduur</v>
      </c>
      <c r="J84" s="266" t="s">
        <v>1033</v>
      </c>
      <c r="K84" s="266" t="str" cm="1">
        <f t="array" aca="1" ref="K84" ca="1">_xlfn.SWITCH(INDIRECT(_xlfn.CONCAT($AC$2,L84)),"-","-",0,"-",INDIRECT(_xlfn.CONCAT($AC$2,L84)))</f>
        <v>-</v>
      </c>
      <c r="L84" s="266" t="s">
        <v>792</v>
      </c>
      <c r="M84" s="729" t="str" cm="1">
        <f t="array" aca="1" ref="M84" ca="1">_xlfn.SWITCH(INDIRECT(_xlfn.CONCAT($AC$3,N84)),"-","-",0,"-",INDIRECT(_xlfn.CONCAT($AC$3,N84)))</f>
        <v>-</v>
      </c>
      <c r="N84" s="4" t="s">
        <v>382</v>
      </c>
      <c r="O84" s="730" t="str" cm="1">
        <f t="array" aca="1" ref="O84" ca="1">_xlfn.SWITCH(INDIRECT(_xlfn.CONCAT($AC$3,P84)),"-","-",0,"-",INDIRECT(_xlfn.CONCAT($AC$3,P84)))</f>
        <v>-</v>
      </c>
      <c r="P84" s="4" t="s">
        <v>354</v>
      </c>
      <c r="Q84" s="959" t="s">
        <v>6</v>
      </c>
      <c r="R84" s="266" t="s">
        <v>6</v>
      </c>
      <c r="S84" s="613" t="str" cm="1">
        <f t="array" aca="1" ref="S84" ca="1">_xlfn.SWITCH(INDIRECT(_xlfn.CONCAT($AC$3,T84)),"-","-",0,"-",INDIRECT(_xlfn.CONCAT($AC$3,T84)))</f>
        <v>-</v>
      </c>
      <c r="T84" s="613" t="s">
        <v>291</v>
      </c>
      <c r="U84" s="613" t="str" cm="1">
        <f t="array" aca="1" ref="U84" ca="1">_xlfn.SWITCH(INDIRECT(_xlfn.CONCAT($AC$3,V84)),"-","-",0,"-",INDIRECT(_xlfn.CONCAT($AC$3,V84)))</f>
        <v>-</v>
      </c>
      <c r="V84" s="476" t="s">
        <v>372</v>
      </c>
      <c r="W84" s="478" t="str">
        <f t="shared" ca="1" si="4"/>
        <v>-</v>
      </c>
      <c r="X84" s="495" t="s">
        <v>6</v>
      </c>
      <c r="Z84" s="70"/>
    </row>
    <row r="85" spans="1:31">
      <c r="C85" s="258" t="str" cm="1">
        <f t="array" aca="1" ref="C85" ca="1">INDIRECT(_xlfn.CONCAT($AC$3,D85))</f>
        <v>Ref 3 Co-product 3</v>
      </c>
      <c r="D85" s="4" t="s">
        <v>344</v>
      </c>
      <c r="E85" s="266" t="str" cm="1">
        <f t="array" aca="1" ref="E85" ca="1">_xlfn.SWITCH(INDIRECT(_xlfn.CONCAT($AC$3,F85)),"-","-",0,"-",INDIRECT(_xlfn.CONCAT($AC$3,F85)))</f>
        <v>-</v>
      </c>
      <c r="F85" s="4" t="s">
        <v>125</v>
      </c>
      <c r="G85" s="266" t="str" cm="1">
        <f t="array" aca="1" ref="G85" ca="1">_xlfn.SWITCH(INDIRECT(_xlfn.CONCAT($AC$2,H85)),"-","-",0,"-",INDIRECT(_xlfn.CONCAT($AC$2,H85)))</f>
        <v>-</v>
      </c>
      <c r="H85" s="266" t="s">
        <v>783</v>
      </c>
      <c r="I85" s="266" t="str" cm="1">
        <f t="array" aca="1" ref="I85" ca="1">_xlfn.SWITCH(INDIRECT(_xlfn.CONCAT($AC$2,J85)),"-","-",0,"-",INDIRECT(_xlfn.CONCAT($AC$2,J85)))</f>
        <v>Einde levensduur</v>
      </c>
      <c r="J85" s="266" t="s">
        <v>1034</v>
      </c>
      <c r="K85" s="266" t="str" cm="1">
        <f t="array" aca="1" ref="K85" ca="1">_xlfn.SWITCH(INDIRECT(_xlfn.CONCAT($AC$2,L85)),"-","-",0,"-",INDIRECT(_xlfn.CONCAT($AC$2,L85)))</f>
        <v>-</v>
      </c>
      <c r="L85" s="266" t="s">
        <v>793</v>
      </c>
      <c r="M85" s="729" t="str" cm="1">
        <f t="array" aca="1" ref="M85" ca="1">_xlfn.SWITCH(INDIRECT(_xlfn.CONCAT($AC$3,N85)),"-","-",0,"-",INDIRECT(_xlfn.CONCAT($AC$3,N85)))</f>
        <v>-</v>
      </c>
      <c r="N85" s="4" t="s">
        <v>383</v>
      </c>
      <c r="O85" s="730" t="str" cm="1">
        <f t="array" aca="1" ref="O85" ca="1">_xlfn.SWITCH(INDIRECT(_xlfn.CONCAT($AC$3,P85)),"-","-",0,"-",INDIRECT(_xlfn.CONCAT($AC$3,P85)))</f>
        <v>-</v>
      </c>
      <c r="P85" s="4" t="s">
        <v>355</v>
      </c>
      <c r="Q85" s="959" t="s">
        <v>6</v>
      </c>
      <c r="R85" s="266" t="s">
        <v>6</v>
      </c>
      <c r="S85" s="613" t="str" cm="1">
        <f t="array" aca="1" ref="S85" ca="1">_xlfn.SWITCH(INDIRECT(_xlfn.CONCAT($AC$3,T85)),"-","-",0,"-",INDIRECT(_xlfn.CONCAT($AC$3,T85)))</f>
        <v>-</v>
      </c>
      <c r="T85" s="613" t="s">
        <v>363</v>
      </c>
      <c r="U85" s="613" t="str" cm="1">
        <f t="array" aca="1" ref="U85" ca="1">_xlfn.SWITCH(INDIRECT(_xlfn.CONCAT($AC$3,V85)),"-","-",0,"-",INDIRECT(_xlfn.CONCAT($AC$3,V85)))</f>
        <v>-</v>
      </c>
      <c r="V85" s="476" t="s">
        <v>373</v>
      </c>
      <c r="W85" s="478" t="str">
        <f t="shared" ca="1" si="4"/>
        <v>-</v>
      </c>
      <c r="X85" s="495" t="s">
        <v>6</v>
      </c>
      <c r="Z85" s="70"/>
    </row>
    <row r="86" spans="1:31">
      <c r="C86" s="258" t="str" cm="1">
        <f t="array" aca="1" ref="C86" ca="1">INDIRECT(_xlfn.CONCAT($AC$3,D86))</f>
        <v>Ref 3 Co-product 4</v>
      </c>
      <c r="D86" s="4" t="s">
        <v>345</v>
      </c>
      <c r="E86" s="266" t="str" cm="1">
        <f t="array" aca="1" ref="E86" ca="1">_xlfn.SWITCH(INDIRECT(_xlfn.CONCAT($AC$3,F86)),"-","-",0,"-",INDIRECT(_xlfn.CONCAT($AC$3,F86)))</f>
        <v>-</v>
      </c>
      <c r="F86" s="4" t="s">
        <v>126</v>
      </c>
      <c r="G86" s="266" t="str" cm="1">
        <f t="array" aca="1" ref="G86" ca="1">_xlfn.SWITCH(INDIRECT(_xlfn.CONCAT($AC$2,H86)),"-","-",0,"-",INDIRECT(_xlfn.CONCAT($AC$2,H86)))</f>
        <v>-</v>
      </c>
      <c r="H86" s="266" t="s">
        <v>784</v>
      </c>
      <c r="I86" s="266" t="str" cm="1">
        <f t="array" aca="1" ref="I86" ca="1">_xlfn.SWITCH(INDIRECT(_xlfn.CONCAT($AC$2,J86)),"-","-",0,"-",INDIRECT(_xlfn.CONCAT($AC$2,J86)))</f>
        <v>Einde levensduur</v>
      </c>
      <c r="J86" s="266" t="s">
        <v>1035</v>
      </c>
      <c r="K86" s="266" t="str" cm="1">
        <f t="array" aca="1" ref="K86" ca="1">_xlfn.SWITCH(INDIRECT(_xlfn.CONCAT($AC$2,L86)),"-","-",0,"-",INDIRECT(_xlfn.CONCAT($AC$2,L86)))</f>
        <v>-</v>
      </c>
      <c r="L86" s="266" t="s">
        <v>794</v>
      </c>
      <c r="M86" s="729" t="str" cm="1">
        <f t="array" aca="1" ref="M86" ca="1">_xlfn.SWITCH(INDIRECT(_xlfn.CONCAT($AC$3,N86)),"-","-",0,"-",INDIRECT(_xlfn.CONCAT($AC$3,N86)))</f>
        <v>-</v>
      </c>
      <c r="N86" s="4" t="s">
        <v>384</v>
      </c>
      <c r="O86" s="730" t="str" cm="1">
        <f t="array" aca="1" ref="O86" ca="1">_xlfn.SWITCH(INDIRECT(_xlfn.CONCAT($AC$3,P86)),"-","-",0,"-",INDIRECT(_xlfn.CONCAT($AC$3,P86)))</f>
        <v>-</v>
      </c>
      <c r="P86" s="4" t="s">
        <v>356</v>
      </c>
      <c r="Q86" s="959" t="s">
        <v>6</v>
      </c>
      <c r="R86" s="266" t="s">
        <v>6</v>
      </c>
      <c r="S86" s="613" t="str" cm="1">
        <f t="array" aca="1" ref="S86" ca="1">_xlfn.SWITCH(INDIRECT(_xlfn.CONCAT($AC$3,T86)),"-","-",0,"-",INDIRECT(_xlfn.CONCAT($AC$3,T86)))</f>
        <v>-</v>
      </c>
      <c r="T86" s="613" t="s">
        <v>364</v>
      </c>
      <c r="U86" s="613" t="str" cm="1">
        <f t="array" aca="1" ref="U86" ca="1">_xlfn.SWITCH(INDIRECT(_xlfn.CONCAT($AC$3,V86)),"-","-",0,"-",INDIRECT(_xlfn.CONCAT($AC$3,V86)))</f>
        <v>-</v>
      </c>
      <c r="V86" s="476" t="s">
        <v>374</v>
      </c>
      <c r="W86" s="478" t="str">
        <f t="shared" ca="1" si="4"/>
        <v>-</v>
      </c>
      <c r="X86" s="495" t="s">
        <v>6</v>
      </c>
      <c r="Z86" s="70"/>
    </row>
    <row r="87" spans="1:31">
      <c r="C87" s="259" t="str" cm="1">
        <f t="array" aca="1" ref="C87" ca="1">INDIRECT(_xlfn.CONCAT($AC$3,D87))</f>
        <v>Ref 3 Co-product 5</v>
      </c>
      <c r="D87" s="66" t="s">
        <v>346</v>
      </c>
      <c r="E87" s="47" t="str" cm="1">
        <f t="array" aca="1" ref="E87" ca="1">_xlfn.SWITCH(INDIRECT(_xlfn.CONCAT($AC$3,F87)),"-","-",0,"-",INDIRECT(_xlfn.CONCAT($AC$3,F87)))</f>
        <v>-</v>
      </c>
      <c r="F87" s="66" t="s">
        <v>128</v>
      </c>
      <c r="G87" s="47" t="str" cm="1">
        <f t="array" aca="1" ref="G87" ca="1">_xlfn.SWITCH(INDIRECT(_xlfn.CONCAT($AC$2,H87)),"-","-",0,"-",INDIRECT(_xlfn.CONCAT($AC$2,H87)))</f>
        <v>-</v>
      </c>
      <c r="H87" s="47" t="s">
        <v>785</v>
      </c>
      <c r="I87" s="47" t="str" cm="1">
        <f t="array" aca="1" ref="I87" ca="1">_xlfn.SWITCH(INDIRECT(_xlfn.CONCAT($AC$2,J87)),"-","-",0,"-",INDIRECT(_xlfn.CONCAT($AC$2,J87)))</f>
        <v>Einde levensduur</v>
      </c>
      <c r="J87" s="47" t="s">
        <v>1036</v>
      </c>
      <c r="K87" s="47" t="str" cm="1">
        <f t="array" aca="1" ref="K87" ca="1">_xlfn.SWITCH(INDIRECT(_xlfn.CONCAT($AC$2,L87)),"-","-",0,"-",INDIRECT(_xlfn.CONCAT($AC$2,L87)))</f>
        <v>-</v>
      </c>
      <c r="L87" s="47" t="s">
        <v>795</v>
      </c>
      <c r="M87" s="731" t="str" cm="1">
        <f t="array" aca="1" ref="M87" ca="1">_xlfn.SWITCH(INDIRECT(_xlfn.CONCAT($AC$3,N87)),"-","-",0,"-",INDIRECT(_xlfn.CONCAT($AC$3,N87)))</f>
        <v>-</v>
      </c>
      <c r="N87" s="66" t="s">
        <v>385</v>
      </c>
      <c r="O87" s="733" t="str" cm="1">
        <f t="array" aca="1" ref="O87" ca="1">_xlfn.SWITCH(INDIRECT(_xlfn.CONCAT($AC$3,P87)),"-","-",0,"-",INDIRECT(_xlfn.CONCAT($AC$3,P87)))</f>
        <v>-</v>
      </c>
      <c r="P87" s="66" t="s">
        <v>357</v>
      </c>
      <c r="Q87" s="960" t="s">
        <v>6</v>
      </c>
      <c r="R87" s="47" t="s">
        <v>6</v>
      </c>
      <c r="S87" s="614" t="str" cm="1">
        <f t="array" aca="1" ref="S87" ca="1">_xlfn.SWITCH(INDIRECT(_xlfn.CONCAT($AC$3,T87)),"-","-",0,"-",INDIRECT(_xlfn.CONCAT($AC$3,T87)))</f>
        <v>-</v>
      </c>
      <c r="T87" s="614" t="s">
        <v>365</v>
      </c>
      <c r="U87" s="614" t="str" cm="1">
        <f t="array" aca="1" ref="U87" ca="1">_xlfn.SWITCH(INDIRECT(_xlfn.CONCAT($AC$3,V87)),"-","-",0,"-",INDIRECT(_xlfn.CONCAT($AC$3,V87)))</f>
        <v>-</v>
      </c>
      <c r="V87" s="481" t="s">
        <v>375</v>
      </c>
      <c r="W87" s="484" t="str">
        <f t="shared" ca="1" si="4"/>
        <v>-</v>
      </c>
      <c r="X87" s="496" t="s">
        <v>6</v>
      </c>
      <c r="Z87" s="70"/>
    </row>
    <row r="88" spans="1:31" s="137" customFormat="1"/>
    <row r="89" spans="1:31" ht="18.75">
      <c r="C89" s="167" t="s">
        <v>338</v>
      </c>
      <c r="D89" s="456"/>
      <c r="E89" s="457"/>
      <c r="F89" s="458"/>
      <c r="G89" s="457"/>
      <c r="H89" s="456"/>
      <c r="I89" s="457"/>
      <c r="J89" s="456"/>
      <c r="K89" s="457"/>
      <c r="L89" s="456"/>
      <c r="M89" s="457"/>
      <c r="N89" s="252"/>
      <c r="O89" s="457"/>
      <c r="P89" s="252"/>
      <c r="Q89" s="457"/>
      <c r="R89" s="457"/>
      <c r="S89" s="463">
        <f ca="1">SUM(S73:T87)</f>
        <v>0</v>
      </c>
      <c r="T89" s="459"/>
      <c r="U89" s="463">
        <f ca="1">SUM(U73:V87)</f>
        <v>0</v>
      </c>
      <c r="V89" s="460"/>
      <c r="W89" s="461">
        <f ca="1">SUM(W73:W87)</f>
        <v>0</v>
      </c>
      <c r="X89" s="462"/>
    </row>
    <row r="90" spans="1:31" s="137" customFormat="1"/>
    <row r="91" spans="1:31" s="137" customFormat="1"/>
    <row r="92" spans="1:31" ht="15.75">
      <c r="C92" s="755" t="s">
        <v>637</v>
      </c>
      <c r="D92" s="454"/>
      <c r="E92" s="454"/>
      <c r="F92" s="454"/>
      <c r="G92" s="454"/>
      <c r="H92" s="454"/>
      <c r="I92" s="454"/>
      <c r="J92" s="454"/>
      <c r="K92" s="454"/>
      <c r="L92" s="454"/>
      <c r="M92" s="454"/>
      <c r="N92" s="454"/>
      <c r="O92" s="454"/>
      <c r="P92" s="454"/>
      <c r="Q92" s="454"/>
      <c r="R92" s="454"/>
      <c r="S92" s="454"/>
      <c r="T92" s="454"/>
      <c r="U92" s="454"/>
      <c r="V92" s="454"/>
      <c r="W92" s="454"/>
      <c r="X92" s="455"/>
    </row>
    <row r="93" spans="1:31" s="136" customFormat="1" ht="14.45" customHeight="1">
      <c r="A93" s="416" t="s">
        <v>75</v>
      </c>
      <c r="B93" s="416"/>
      <c r="C93" s="418"/>
      <c r="D93" s="418"/>
      <c r="E93" s="418"/>
      <c r="F93" s="136" t="s">
        <v>68</v>
      </c>
      <c r="H93" s="136" t="s">
        <v>68</v>
      </c>
      <c r="J93" s="136" t="s">
        <v>68</v>
      </c>
      <c r="L93" s="136" t="s">
        <v>68</v>
      </c>
      <c r="N93" s="136" t="s">
        <v>68</v>
      </c>
      <c r="P93" s="136" t="s">
        <v>68</v>
      </c>
      <c r="T93" s="136" t="s">
        <v>68</v>
      </c>
      <c r="V93" s="136" t="s">
        <v>68</v>
      </c>
    </row>
    <row r="94" spans="1:31" ht="24.75" customHeight="1">
      <c r="A94" s="13"/>
      <c r="B94" s="138"/>
      <c r="C94" s="423" t="s">
        <v>272</v>
      </c>
      <c r="D94" s="384"/>
      <c r="E94" s="424"/>
      <c r="F94" s="425"/>
      <c r="G94" s="426"/>
      <c r="H94" s="425"/>
      <c r="I94" s="424"/>
      <c r="J94" s="425"/>
      <c r="K94" s="424"/>
      <c r="L94" s="425"/>
      <c r="M94" s="424"/>
      <c r="N94" s="425"/>
      <c r="O94" s="424"/>
      <c r="P94" s="425"/>
      <c r="Q94" s="424"/>
      <c r="R94" s="424"/>
      <c r="S94" s="424"/>
      <c r="T94" s="252"/>
      <c r="U94" s="424"/>
      <c r="V94" s="252"/>
      <c r="W94" s="424"/>
      <c r="X94" s="427"/>
      <c r="Y94" s="717"/>
      <c r="Z94" s="72"/>
      <c r="AB94" s="72"/>
      <c r="AC94" s="72"/>
    </row>
    <row r="95" spans="1:31" s="13" customFormat="1" ht="60">
      <c r="B95" s="138"/>
      <c r="C95" s="428" t="s">
        <v>1</v>
      </c>
      <c r="D95" s="429"/>
      <c r="E95" s="439" t="s">
        <v>20</v>
      </c>
      <c r="F95" s="429"/>
      <c r="G95" s="431" t="str">
        <f>S24</f>
        <v>Massastroom (ton/uur)</v>
      </c>
      <c r="H95" s="431">
        <f>T24</f>
        <v>0</v>
      </c>
      <c r="I95" s="440" t="str">
        <f>U24</f>
        <v>Energiestroom (MWh/uur)</v>
      </c>
      <c r="J95" s="432"/>
      <c r="K95" s="431" t="str">
        <f t="shared" ref="K95:K110" si="6">Q24</f>
        <v>Emissiefactor 
(ton CO2eq/ton of ton CO2eq/MWh)</v>
      </c>
      <c r="L95" s="432"/>
      <c r="M95" s="440" t="str">
        <f t="shared" ref="M95:M110" si="7">G24</f>
        <v>Biogeen?</v>
      </c>
      <c r="N95" s="432"/>
      <c r="O95" s="431" t="str">
        <f t="shared" ref="O95:O110" si="8">I24</f>
        <v>Rigide of elastisch?</v>
      </c>
      <c r="P95" s="432"/>
      <c r="Q95" s="440" t="str">
        <f t="shared" ref="Q95:Q110" si="9">K24</f>
        <v>Gerecycled?</v>
      </c>
      <c r="R95" s="440" t="s">
        <v>16</v>
      </c>
      <c r="S95" s="430" t="s">
        <v>199</v>
      </c>
      <c r="T95" s="429"/>
      <c r="U95" s="431"/>
      <c r="V95" s="429"/>
      <c r="W95" s="440" t="s">
        <v>1039</v>
      </c>
      <c r="X95" s="439" t="s">
        <v>76</v>
      </c>
      <c r="Y95" s="138"/>
      <c r="AE95" s="138"/>
    </row>
    <row r="96" spans="1:31" ht="17.100000000000001" customHeight="1">
      <c r="A96" s="6" t="str">
        <f>ADDRESS(ROW(A96),COLUMN(A96),1,1)</f>
        <v>$A$96</v>
      </c>
      <c r="B96" s="284"/>
      <c r="C96" s="359" t="str">
        <f t="shared" ref="C96:C110" ca="1" si="10">C25</f>
        <v>Ref 3 Grondstof 1</v>
      </c>
      <c r="D96" s="360"/>
      <c r="E96" s="206" t="str">
        <f t="shared" ref="E96:E110" ca="1" si="11">E25</f>
        <v>-</v>
      </c>
      <c r="F96" s="360"/>
      <c r="G96" s="363" t="str">
        <f t="shared" ref="G96:G110" ca="1" si="12">S25</f>
        <v>-</v>
      </c>
      <c r="H96" s="433"/>
      <c r="I96" s="378" t="str">
        <f t="shared" ref="I96:I110" ca="1" si="13">U25</f>
        <v>-</v>
      </c>
      <c r="J96" s="362"/>
      <c r="K96" s="434" t="str">
        <f t="shared" si="6"/>
        <v>-</v>
      </c>
      <c r="L96" s="87"/>
      <c r="M96" s="448" t="str">
        <f t="shared" ca="1" si="7"/>
        <v>-</v>
      </c>
      <c r="N96" s="87"/>
      <c r="O96" s="443" t="str">
        <f t="shared" ca="1" si="8"/>
        <v>-</v>
      </c>
      <c r="P96" s="87"/>
      <c r="Q96" s="448" t="str">
        <f t="shared" ca="1" si="9"/>
        <v>-</v>
      </c>
      <c r="R96" s="919" t="s">
        <v>6</v>
      </c>
      <c r="S96" s="920" t="s">
        <v>6</v>
      </c>
      <c r="T96" s="904"/>
      <c r="U96" s="904"/>
      <c r="V96" s="904"/>
      <c r="W96" s="919" t="s">
        <v>6</v>
      </c>
      <c r="X96" s="919" t="s">
        <v>6</v>
      </c>
      <c r="Z96" s="13"/>
      <c r="AA96" s="13"/>
      <c r="AB96" s="13"/>
      <c r="AC96" s="13"/>
    </row>
    <row r="97" spans="1:29">
      <c r="A97" s="6" t="str">
        <f t="shared" ref="A97:A137" si="14">ADDRESS(ROW(A97),COLUMN(A97),1,1)</f>
        <v>$A$97</v>
      </c>
      <c r="B97" s="284"/>
      <c r="C97" s="365" t="str">
        <f t="shared" ca="1" si="10"/>
        <v>Ref 3 Grondstof 2</v>
      </c>
      <c r="D97" s="6"/>
      <c r="E97" s="207" t="str">
        <f t="shared" ca="1" si="11"/>
        <v>-</v>
      </c>
      <c r="F97" s="6"/>
      <c r="G97" s="368" t="str">
        <f t="shared" ca="1" si="12"/>
        <v>-</v>
      </c>
      <c r="H97" s="435"/>
      <c r="I97" s="379" t="str">
        <f t="shared" ca="1" si="13"/>
        <v>-</v>
      </c>
      <c r="J97" s="367"/>
      <c r="K97" s="436" t="str">
        <f t="shared" si="6"/>
        <v>-</v>
      </c>
      <c r="M97" s="449" t="str">
        <f t="shared" ca="1" si="7"/>
        <v>-</v>
      </c>
      <c r="O97" s="444" t="str">
        <f t="shared" ca="1" si="8"/>
        <v>-</v>
      </c>
      <c r="Q97" s="449" t="str">
        <f t="shared" ca="1" si="9"/>
        <v>-</v>
      </c>
      <c r="R97" s="905" t="s">
        <v>6</v>
      </c>
      <c r="S97" s="914" t="s">
        <v>6</v>
      </c>
      <c r="T97" s="906"/>
      <c r="U97" s="906"/>
      <c r="V97" s="906"/>
      <c r="W97" s="905" t="s">
        <v>6</v>
      </c>
      <c r="X97" s="905" t="s">
        <v>6</v>
      </c>
      <c r="Z97" s="13"/>
      <c r="AA97" s="13"/>
      <c r="AB97" s="13"/>
      <c r="AC97" s="13"/>
    </row>
    <row r="98" spans="1:29">
      <c r="A98" s="6" t="str">
        <f t="shared" si="14"/>
        <v>$A$98</v>
      </c>
      <c r="B98" s="284"/>
      <c r="C98" s="365" t="str">
        <f t="shared" ca="1" si="10"/>
        <v>Ref 3 Grondstof 3</v>
      </c>
      <c r="D98" s="6"/>
      <c r="E98" s="207" t="str">
        <f t="shared" ca="1" si="11"/>
        <v>-</v>
      </c>
      <c r="F98" s="6"/>
      <c r="G98" s="368" t="str">
        <f t="shared" ca="1" si="12"/>
        <v>-</v>
      </c>
      <c r="H98" s="435"/>
      <c r="I98" s="379" t="str">
        <f t="shared" ca="1" si="13"/>
        <v>-</v>
      </c>
      <c r="J98" s="367"/>
      <c r="K98" s="436" t="str">
        <f t="shared" si="6"/>
        <v>-</v>
      </c>
      <c r="M98" s="449" t="str">
        <f t="shared" ca="1" si="7"/>
        <v>-</v>
      </c>
      <c r="O98" s="444" t="str">
        <f t="shared" ca="1" si="8"/>
        <v>-</v>
      </c>
      <c r="Q98" s="449" t="str">
        <f t="shared" ca="1" si="9"/>
        <v>-</v>
      </c>
      <c r="R98" s="905" t="s">
        <v>6</v>
      </c>
      <c r="S98" s="914" t="s">
        <v>6</v>
      </c>
      <c r="T98" s="906"/>
      <c r="U98" s="906"/>
      <c r="V98" s="906"/>
      <c r="W98" s="905" t="s">
        <v>6</v>
      </c>
      <c r="X98" s="905" t="s">
        <v>6</v>
      </c>
      <c r="Z98" s="13"/>
      <c r="AA98" s="13"/>
      <c r="AB98" s="13"/>
      <c r="AC98" s="13"/>
    </row>
    <row r="99" spans="1:29">
      <c r="A99" s="6" t="str">
        <f t="shared" si="14"/>
        <v>$A$99</v>
      </c>
      <c r="B99" s="284"/>
      <c r="C99" s="365" t="str">
        <f t="shared" ca="1" si="10"/>
        <v>Ref 3 Grondstof 4</v>
      </c>
      <c r="D99" s="6"/>
      <c r="E99" s="207" t="str">
        <f t="shared" ca="1" si="11"/>
        <v>-</v>
      </c>
      <c r="F99" s="6"/>
      <c r="G99" s="368" t="str">
        <f t="shared" ca="1" si="12"/>
        <v>-</v>
      </c>
      <c r="H99" s="435"/>
      <c r="I99" s="379" t="str">
        <f t="shared" ca="1" si="13"/>
        <v>-</v>
      </c>
      <c r="J99" s="367"/>
      <c r="K99" s="436" t="str">
        <f t="shared" si="6"/>
        <v>-</v>
      </c>
      <c r="M99" s="449" t="str">
        <f t="shared" ca="1" si="7"/>
        <v>-</v>
      </c>
      <c r="O99" s="444" t="str">
        <f t="shared" ca="1" si="8"/>
        <v>-</v>
      </c>
      <c r="Q99" s="449" t="str">
        <f t="shared" ca="1" si="9"/>
        <v>-</v>
      </c>
      <c r="R99" s="905" t="s">
        <v>6</v>
      </c>
      <c r="S99" s="914" t="s">
        <v>6</v>
      </c>
      <c r="T99" s="906"/>
      <c r="U99" s="906"/>
      <c r="V99" s="906"/>
      <c r="W99" s="905" t="s">
        <v>6</v>
      </c>
      <c r="X99" s="905" t="s">
        <v>6</v>
      </c>
      <c r="Z99" s="13"/>
      <c r="AA99" s="13"/>
      <c r="AB99" s="13"/>
      <c r="AC99" s="13"/>
    </row>
    <row r="100" spans="1:29">
      <c r="A100" s="6" t="str">
        <f t="shared" si="14"/>
        <v>$A$100</v>
      </c>
      <c r="B100" s="284"/>
      <c r="C100" s="365" t="str">
        <f t="shared" ca="1" si="10"/>
        <v>Ref 3 Grondstof 5</v>
      </c>
      <c r="D100" s="6"/>
      <c r="E100" s="207" t="str">
        <f t="shared" ca="1" si="11"/>
        <v>-</v>
      </c>
      <c r="F100" s="6"/>
      <c r="G100" s="368" t="str">
        <f t="shared" ca="1" si="12"/>
        <v>-</v>
      </c>
      <c r="H100" s="435"/>
      <c r="I100" s="379" t="str">
        <f t="shared" ca="1" si="13"/>
        <v>-</v>
      </c>
      <c r="J100" s="367"/>
      <c r="K100" s="436" t="str">
        <f t="shared" si="6"/>
        <v>-</v>
      </c>
      <c r="M100" s="449" t="str">
        <f t="shared" ca="1" si="7"/>
        <v>-</v>
      </c>
      <c r="O100" s="444" t="str">
        <f t="shared" ca="1" si="8"/>
        <v>-</v>
      </c>
      <c r="Q100" s="449" t="str">
        <f t="shared" ca="1" si="9"/>
        <v>-</v>
      </c>
      <c r="R100" s="905" t="s">
        <v>6</v>
      </c>
      <c r="S100" s="914" t="s">
        <v>6</v>
      </c>
      <c r="T100" s="906"/>
      <c r="U100" s="906"/>
      <c r="V100" s="906"/>
      <c r="W100" s="905" t="s">
        <v>6</v>
      </c>
      <c r="X100" s="905" t="s">
        <v>6</v>
      </c>
      <c r="Z100" s="13"/>
      <c r="AA100" s="13"/>
      <c r="AB100" s="13"/>
      <c r="AC100" s="13"/>
    </row>
    <row r="101" spans="1:29">
      <c r="A101" s="6" t="str">
        <f t="shared" si="14"/>
        <v>$A$101</v>
      </c>
      <c r="B101" s="284"/>
      <c r="C101" s="365" t="str">
        <f t="shared" ca="1" si="10"/>
        <v>Ref 3 Grondstof 6</v>
      </c>
      <c r="D101" s="6"/>
      <c r="E101" s="207" t="str">
        <f t="shared" ca="1" si="11"/>
        <v>-</v>
      </c>
      <c r="F101" s="6"/>
      <c r="G101" s="368" t="str">
        <f t="shared" ca="1" si="12"/>
        <v>-</v>
      </c>
      <c r="H101" s="435"/>
      <c r="I101" s="379" t="str">
        <f t="shared" ca="1" si="13"/>
        <v>-</v>
      </c>
      <c r="J101" s="367"/>
      <c r="K101" s="436" t="str">
        <f t="shared" si="6"/>
        <v>-</v>
      </c>
      <c r="M101" s="449" t="str">
        <f t="shared" ca="1" si="7"/>
        <v>-</v>
      </c>
      <c r="O101" s="444" t="str">
        <f t="shared" ca="1" si="8"/>
        <v>-</v>
      </c>
      <c r="Q101" s="449" t="str">
        <f t="shared" ca="1" si="9"/>
        <v>-</v>
      </c>
      <c r="R101" s="905" t="s">
        <v>6</v>
      </c>
      <c r="S101" s="914" t="s">
        <v>6</v>
      </c>
      <c r="T101" s="906"/>
      <c r="U101" s="906"/>
      <c r="V101" s="906"/>
      <c r="W101" s="905" t="s">
        <v>6</v>
      </c>
      <c r="X101" s="905" t="s">
        <v>6</v>
      </c>
      <c r="Z101" s="13"/>
      <c r="AA101" s="13"/>
      <c r="AB101" s="13"/>
      <c r="AC101" s="13"/>
    </row>
    <row r="102" spans="1:29">
      <c r="A102" s="6" t="str">
        <f t="shared" si="14"/>
        <v>$A$102</v>
      </c>
      <c r="B102" s="284"/>
      <c r="C102" s="365" t="str">
        <f t="shared" ca="1" si="10"/>
        <v>Ref 3 Grondstof 7</v>
      </c>
      <c r="D102" s="6"/>
      <c r="E102" s="207" t="str">
        <f t="shared" ca="1" si="11"/>
        <v>-</v>
      </c>
      <c r="F102" s="6"/>
      <c r="G102" s="368" t="str">
        <f t="shared" ca="1" si="12"/>
        <v>-</v>
      </c>
      <c r="H102" s="435"/>
      <c r="I102" s="379" t="str">
        <f t="shared" ca="1" si="13"/>
        <v>-</v>
      </c>
      <c r="J102" s="367"/>
      <c r="K102" s="436" t="str">
        <f t="shared" si="6"/>
        <v>-</v>
      </c>
      <c r="M102" s="449" t="str">
        <f t="shared" ca="1" si="7"/>
        <v>-</v>
      </c>
      <c r="O102" s="444" t="str">
        <f t="shared" ca="1" si="8"/>
        <v>-</v>
      </c>
      <c r="Q102" s="449" t="str">
        <f t="shared" ca="1" si="9"/>
        <v>-</v>
      </c>
      <c r="R102" s="905" t="s">
        <v>6</v>
      </c>
      <c r="S102" s="914" t="s">
        <v>6</v>
      </c>
      <c r="T102" s="906"/>
      <c r="U102" s="906"/>
      <c r="V102" s="906"/>
      <c r="W102" s="905" t="s">
        <v>6</v>
      </c>
      <c r="X102" s="905" t="s">
        <v>6</v>
      </c>
      <c r="Z102" s="13"/>
      <c r="AA102" s="13"/>
      <c r="AB102" s="13"/>
      <c r="AC102" s="13"/>
    </row>
    <row r="103" spans="1:29">
      <c r="A103" s="6" t="str">
        <f t="shared" si="14"/>
        <v>$A$103</v>
      </c>
      <c r="B103" s="284"/>
      <c r="C103" s="365" t="str">
        <f t="shared" ca="1" si="10"/>
        <v>Ref 3 Grondstof 8</v>
      </c>
      <c r="D103" s="6"/>
      <c r="E103" s="207" t="str">
        <f t="shared" ca="1" si="11"/>
        <v>-</v>
      </c>
      <c r="F103" s="6"/>
      <c r="G103" s="368" t="str">
        <f t="shared" ca="1" si="12"/>
        <v>-</v>
      </c>
      <c r="H103" s="435"/>
      <c r="I103" s="379" t="str">
        <f t="shared" ca="1" si="13"/>
        <v>-</v>
      </c>
      <c r="J103" s="367"/>
      <c r="K103" s="436" t="str">
        <f t="shared" si="6"/>
        <v>-</v>
      </c>
      <c r="M103" s="449" t="str">
        <f t="shared" ca="1" si="7"/>
        <v>-</v>
      </c>
      <c r="O103" s="444" t="str">
        <f t="shared" ca="1" si="8"/>
        <v>-</v>
      </c>
      <c r="Q103" s="449" t="str">
        <f t="shared" ca="1" si="9"/>
        <v>-</v>
      </c>
      <c r="R103" s="905" t="s">
        <v>6</v>
      </c>
      <c r="S103" s="914" t="s">
        <v>6</v>
      </c>
      <c r="T103" s="906"/>
      <c r="U103" s="906"/>
      <c r="V103" s="906"/>
      <c r="W103" s="905" t="s">
        <v>6</v>
      </c>
      <c r="X103" s="905" t="s">
        <v>6</v>
      </c>
      <c r="Z103" s="13"/>
      <c r="AA103" s="13"/>
      <c r="AB103" s="13"/>
      <c r="AC103" s="13"/>
    </row>
    <row r="104" spans="1:29">
      <c r="A104" s="6" t="str">
        <f t="shared" si="14"/>
        <v>$A$104</v>
      </c>
      <c r="B104" s="284"/>
      <c r="C104" s="365" t="str">
        <f t="shared" ca="1" si="10"/>
        <v>Ref 3 Grondstof 9</v>
      </c>
      <c r="D104" s="6"/>
      <c r="E104" s="207" t="str">
        <f t="shared" ca="1" si="11"/>
        <v>-</v>
      </c>
      <c r="F104" s="6"/>
      <c r="G104" s="368" t="str">
        <f t="shared" ca="1" si="12"/>
        <v>-</v>
      </c>
      <c r="H104" s="435"/>
      <c r="I104" s="379" t="str">
        <f t="shared" ca="1" si="13"/>
        <v>-</v>
      </c>
      <c r="J104" s="367"/>
      <c r="K104" s="436" t="str">
        <f t="shared" si="6"/>
        <v>-</v>
      </c>
      <c r="M104" s="449" t="str">
        <f t="shared" ca="1" si="7"/>
        <v>-</v>
      </c>
      <c r="O104" s="444" t="str">
        <f t="shared" ca="1" si="8"/>
        <v>-</v>
      </c>
      <c r="Q104" s="449" t="str">
        <f t="shared" ca="1" si="9"/>
        <v>-</v>
      </c>
      <c r="R104" s="905" t="s">
        <v>6</v>
      </c>
      <c r="S104" s="914" t="s">
        <v>6</v>
      </c>
      <c r="T104" s="906"/>
      <c r="U104" s="906"/>
      <c r="V104" s="906"/>
      <c r="W104" s="905" t="s">
        <v>6</v>
      </c>
      <c r="X104" s="905" t="s">
        <v>6</v>
      </c>
      <c r="Z104" s="13"/>
      <c r="AA104" s="13"/>
      <c r="AB104" s="13"/>
      <c r="AC104" s="13"/>
    </row>
    <row r="105" spans="1:29">
      <c r="A105" s="6" t="str">
        <f t="shared" si="14"/>
        <v>$A$105</v>
      </c>
      <c r="B105" s="284"/>
      <c r="C105" s="365" t="str">
        <f t="shared" ca="1" si="10"/>
        <v>Ref 3 Grondstof 10</v>
      </c>
      <c r="D105" s="6"/>
      <c r="E105" s="207" t="str">
        <f t="shared" ca="1" si="11"/>
        <v>-</v>
      </c>
      <c r="F105" s="6"/>
      <c r="G105" s="368" t="str">
        <f t="shared" ca="1" si="12"/>
        <v>-</v>
      </c>
      <c r="H105" s="435"/>
      <c r="I105" s="379" t="str">
        <f t="shared" ca="1" si="13"/>
        <v>-</v>
      </c>
      <c r="J105" s="367"/>
      <c r="K105" s="436" t="str">
        <f t="shared" si="6"/>
        <v>-</v>
      </c>
      <c r="M105" s="449" t="str">
        <f t="shared" ca="1" si="7"/>
        <v>-</v>
      </c>
      <c r="O105" s="444" t="str">
        <f t="shared" ca="1" si="8"/>
        <v>-</v>
      </c>
      <c r="Q105" s="449" t="str">
        <f t="shared" ca="1" si="9"/>
        <v>-</v>
      </c>
      <c r="R105" s="905" t="s">
        <v>6</v>
      </c>
      <c r="S105" s="914" t="s">
        <v>6</v>
      </c>
      <c r="T105" s="906"/>
      <c r="U105" s="906"/>
      <c r="V105" s="906"/>
      <c r="W105" s="905" t="s">
        <v>6</v>
      </c>
      <c r="X105" s="905" t="s">
        <v>6</v>
      </c>
      <c r="Z105" s="13"/>
      <c r="AA105" s="13"/>
      <c r="AB105" s="13"/>
      <c r="AC105" s="13"/>
    </row>
    <row r="106" spans="1:29">
      <c r="A106" s="6" t="str">
        <f t="shared" si="14"/>
        <v>$A$106</v>
      </c>
      <c r="B106" s="284"/>
      <c r="C106" s="359" t="str">
        <f t="shared" ca="1" si="10"/>
        <v>Ref 3 Energie 1</v>
      </c>
      <c r="D106" s="360"/>
      <c r="E106" s="206" t="str">
        <f t="shared" ca="1" si="11"/>
        <v>-</v>
      </c>
      <c r="F106" s="360"/>
      <c r="G106" s="363" t="str">
        <f t="shared" ca="1" si="12"/>
        <v>-</v>
      </c>
      <c r="H106" s="433"/>
      <c r="I106" s="378" t="str">
        <f t="shared" ca="1" si="13"/>
        <v>-</v>
      </c>
      <c r="J106" s="362"/>
      <c r="K106" s="434" t="str">
        <f t="shared" si="6"/>
        <v>-</v>
      </c>
      <c r="L106" s="87"/>
      <c r="M106" s="448" t="str">
        <f t="shared" ca="1" si="7"/>
        <v>-</v>
      </c>
      <c r="N106" s="87"/>
      <c r="O106" s="443" t="str">
        <f t="shared" ca="1" si="8"/>
        <v>-</v>
      </c>
      <c r="P106" s="87"/>
      <c r="Q106" s="448" t="str">
        <f t="shared" ca="1" si="9"/>
        <v>Nee</v>
      </c>
      <c r="R106" s="903" t="s">
        <v>6</v>
      </c>
      <c r="S106" s="913" t="s">
        <v>6</v>
      </c>
      <c r="T106" s="904"/>
      <c r="U106" s="904"/>
      <c r="V106" s="904"/>
      <c r="W106" s="903" t="s">
        <v>6</v>
      </c>
      <c r="X106" s="903" t="s">
        <v>6</v>
      </c>
      <c r="Z106" s="13"/>
      <c r="AA106" s="13"/>
      <c r="AB106" s="13"/>
      <c r="AC106" s="13"/>
    </row>
    <row r="107" spans="1:29">
      <c r="A107" s="6" t="str">
        <f t="shared" si="14"/>
        <v>$A$107</v>
      </c>
      <c r="B107" s="284"/>
      <c r="C107" s="365" t="str">
        <f t="shared" ca="1" si="10"/>
        <v>Ref 3 Energie 2</v>
      </c>
      <c r="D107" s="6"/>
      <c r="E107" s="207" t="str">
        <f t="shared" ca="1" si="11"/>
        <v>-</v>
      </c>
      <c r="F107" s="6"/>
      <c r="G107" s="368" t="str">
        <f t="shared" ca="1" si="12"/>
        <v>-</v>
      </c>
      <c r="H107" s="435"/>
      <c r="I107" s="379" t="str">
        <f t="shared" ca="1" si="13"/>
        <v>-</v>
      </c>
      <c r="J107" s="367"/>
      <c r="K107" s="436" t="str">
        <f t="shared" si="6"/>
        <v>-</v>
      </c>
      <c r="M107" s="449" t="str">
        <f t="shared" ca="1" si="7"/>
        <v>-</v>
      </c>
      <c r="O107" s="444" t="str">
        <f t="shared" ca="1" si="8"/>
        <v>-</v>
      </c>
      <c r="Q107" s="449" t="str">
        <f t="shared" ca="1" si="9"/>
        <v>Nee</v>
      </c>
      <c r="R107" s="905" t="s">
        <v>6</v>
      </c>
      <c r="S107" s="914" t="s">
        <v>6</v>
      </c>
      <c r="T107" s="906"/>
      <c r="U107" s="906"/>
      <c r="V107" s="906"/>
      <c r="W107" s="905" t="s">
        <v>6</v>
      </c>
      <c r="X107" s="905" t="s">
        <v>6</v>
      </c>
      <c r="Z107" s="13"/>
      <c r="AA107" s="13"/>
      <c r="AB107" s="13"/>
      <c r="AC107" s="13"/>
    </row>
    <row r="108" spans="1:29">
      <c r="A108" s="6" t="str">
        <f t="shared" si="14"/>
        <v>$A$108</v>
      </c>
      <c r="B108" s="284"/>
      <c r="C108" s="365" t="str">
        <f t="shared" ca="1" si="10"/>
        <v>Ref 3 Energie 3</v>
      </c>
      <c r="D108" s="6"/>
      <c r="E108" s="207" t="str">
        <f t="shared" ca="1" si="11"/>
        <v>-</v>
      </c>
      <c r="F108" s="6"/>
      <c r="G108" s="368" t="str">
        <f t="shared" ca="1" si="12"/>
        <v>-</v>
      </c>
      <c r="H108" s="435"/>
      <c r="I108" s="379" t="str">
        <f t="shared" ca="1" si="13"/>
        <v>-</v>
      </c>
      <c r="J108" s="367"/>
      <c r="K108" s="436" t="str">
        <f t="shared" si="6"/>
        <v>-</v>
      </c>
      <c r="M108" s="449" t="str">
        <f t="shared" ca="1" si="7"/>
        <v>-</v>
      </c>
      <c r="O108" s="444" t="str">
        <f t="shared" ca="1" si="8"/>
        <v>-</v>
      </c>
      <c r="Q108" s="449" t="str">
        <f t="shared" ca="1" si="9"/>
        <v>Nee</v>
      </c>
      <c r="R108" s="905" t="s">
        <v>6</v>
      </c>
      <c r="S108" s="914" t="s">
        <v>6</v>
      </c>
      <c r="T108" s="906"/>
      <c r="U108" s="906"/>
      <c r="V108" s="906"/>
      <c r="W108" s="905" t="s">
        <v>6</v>
      </c>
      <c r="X108" s="905" t="s">
        <v>6</v>
      </c>
      <c r="Z108" s="13"/>
      <c r="AA108" s="13"/>
      <c r="AB108" s="13"/>
      <c r="AC108" s="13"/>
    </row>
    <row r="109" spans="1:29">
      <c r="A109" s="6" t="str">
        <f t="shared" si="14"/>
        <v>$A$109</v>
      </c>
      <c r="B109" s="284"/>
      <c r="C109" s="365" t="str">
        <f t="shared" ca="1" si="10"/>
        <v>Ref 3 Energie 4</v>
      </c>
      <c r="D109" s="6"/>
      <c r="E109" s="207" t="str">
        <f t="shared" ca="1" si="11"/>
        <v>-</v>
      </c>
      <c r="F109" s="6"/>
      <c r="G109" s="368" t="str">
        <f t="shared" ca="1" si="12"/>
        <v>-</v>
      </c>
      <c r="H109" s="435"/>
      <c r="I109" s="379" t="str">
        <f t="shared" ca="1" si="13"/>
        <v>-</v>
      </c>
      <c r="J109" s="367"/>
      <c r="K109" s="436" t="str">
        <f t="shared" si="6"/>
        <v>-</v>
      </c>
      <c r="M109" s="449" t="str">
        <f t="shared" ca="1" si="7"/>
        <v>-</v>
      </c>
      <c r="O109" s="444" t="str">
        <f t="shared" ca="1" si="8"/>
        <v>-</v>
      </c>
      <c r="Q109" s="449" t="str">
        <f t="shared" ca="1" si="9"/>
        <v>Nee</v>
      </c>
      <c r="R109" s="905" t="s">
        <v>6</v>
      </c>
      <c r="S109" s="914" t="s">
        <v>6</v>
      </c>
      <c r="T109" s="906"/>
      <c r="U109" s="906"/>
      <c r="V109" s="906"/>
      <c r="W109" s="905" t="s">
        <v>6</v>
      </c>
      <c r="X109" s="905" t="s">
        <v>6</v>
      </c>
      <c r="Z109" s="13"/>
      <c r="AA109" s="13"/>
      <c r="AB109" s="13"/>
      <c r="AC109" s="13"/>
    </row>
    <row r="110" spans="1:29">
      <c r="A110" s="6" t="str">
        <f t="shared" si="14"/>
        <v>$A$110</v>
      </c>
      <c r="B110" s="284"/>
      <c r="C110" s="370" t="str">
        <f t="shared" ca="1" si="10"/>
        <v>Ref 3 Energie 5</v>
      </c>
      <c r="D110" s="124"/>
      <c r="E110" s="391" t="str">
        <f t="shared" ca="1" si="11"/>
        <v>-</v>
      </c>
      <c r="F110" s="124"/>
      <c r="G110" s="373" t="str">
        <f t="shared" ca="1" si="12"/>
        <v>-</v>
      </c>
      <c r="H110" s="445"/>
      <c r="I110" s="380" t="str">
        <f t="shared" ca="1" si="13"/>
        <v>-</v>
      </c>
      <c r="J110" s="372"/>
      <c r="K110" s="446" t="str">
        <f t="shared" si="6"/>
        <v>-</v>
      </c>
      <c r="L110" s="66"/>
      <c r="M110" s="450" t="str">
        <f t="shared" ca="1" si="7"/>
        <v>-</v>
      </c>
      <c r="N110" s="66"/>
      <c r="O110" s="447" t="str">
        <f t="shared" ca="1" si="8"/>
        <v>-</v>
      </c>
      <c r="P110" s="66"/>
      <c r="Q110" s="450" t="str">
        <f t="shared" ca="1" si="9"/>
        <v>Nee</v>
      </c>
      <c r="R110" s="907" t="s">
        <v>6</v>
      </c>
      <c r="S110" s="915" t="s">
        <v>6</v>
      </c>
      <c r="T110" s="908"/>
      <c r="U110" s="908"/>
      <c r="V110" s="908"/>
      <c r="W110" s="907" t="s">
        <v>6</v>
      </c>
      <c r="X110" s="907" t="s">
        <v>6</v>
      </c>
      <c r="Z110" s="13"/>
      <c r="AA110" s="13"/>
      <c r="AB110" s="13"/>
      <c r="AC110" s="13"/>
    </row>
    <row r="111" spans="1:29" s="137" customFormat="1">
      <c r="A111" s="284" t="str">
        <f t="shared" si="14"/>
        <v>$A$111</v>
      </c>
      <c r="B111" s="284"/>
      <c r="C111" s="284"/>
      <c r="D111" s="284"/>
      <c r="E111" s="284"/>
      <c r="F111" s="284"/>
      <c r="G111" s="357"/>
      <c r="H111" s="357"/>
      <c r="I111" s="357"/>
      <c r="J111" s="357"/>
      <c r="K111" s="357"/>
      <c r="M111" s="358"/>
      <c r="O111" s="419"/>
      <c r="R111" s="419"/>
      <c r="Z111" s="138"/>
      <c r="AA111" s="138"/>
      <c r="AB111" s="138"/>
      <c r="AC111" s="138"/>
    </row>
    <row r="112" spans="1:29" ht="21">
      <c r="A112" s="6" t="str">
        <f t="shared" si="14"/>
        <v>$A$112</v>
      </c>
      <c r="B112" s="284"/>
      <c r="C112" s="423" t="s">
        <v>340</v>
      </c>
      <c r="D112" s="384"/>
      <c r="E112" s="424"/>
      <c r="F112" s="425"/>
      <c r="G112" s="426"/>
      <c r="H112" s="425"/>
      <c r="I112" s="424"/>
      <c r="J112" s="425"/>
      <c r="K112" s="424"/>
      <c r="L112" s="425"/>
      <c r="M112" s="424"/>
      <c r="N112" s="425"/>
      <c r="O112" s="424"/>
      <c r="P112" s="425"/>
      <c r="Q112" s="424"/>
      <c r="R112" s="424"/>
      <c r="S112" s="424"/>
      <c r="T112" s="252"/>
      <c r="U112" s="424"/>
      <c r="V112" s="252"/>
      <c r="W112" s="424"/>
      <c r="X112" s="427"/>
      <c r="Y112" s="717"/>
      <c r="Z112" s="13"/>
      <c r="AA112" s="13"/>
      <c r="AB112" s="13"/>
      <c r="AC112" s="13"/>
    </row>
    <row r="113" spans="1:31" s="13" customFormat="1" ht="59.45" customHeight="1">
      <c r="A113" s="20" t="str">
        <f t="shared" si="14"/>
        <v>$A$113</v>
      </c>
      <c r="B113" s="283"/>
      <c r="C113" s="428" t="s">
        <v>1</v>
      </c>
      <c r="D113" s="429"/>
      <c r="E113" s="439" t="s">
        <v>20</v>
      </c>
      <c r="F113" s="429"/>
      <c r="G113" s="431" t="str">
        <f>S24</f>
        <v>Massastroom (ton/uur)</v>
      </c>
      <c r="H113" s="431">
        <f>T24</f>
        <v>0</v>
      </c>
      <c r="I113" s="440" t="str">
        <f>U24</f>
        <v>Energiestroom (MWh/uur)</v>
      </c>
      <c r="J113" s="432"/>
      <c r="K113" s="431" t="str">
        <f>Q24</f>
        <v>Emissiefactor 
(ton CO2eq/ton of ton CO2eq/MWh)</v>
      </c>
      <c r="L113" s="432"/>
      <c r="M113" s="440" t="s">
        <v>630</v>
      </c>
      <c r="N113" s="432"/>
      <c r="O113" s="431" t="s">
        <v>230</v>
      </c>
      <c r="P113" s="432"/>
      <c r="Q113" s="440" t="s">
        <v>352</v>
      </c>
      <c r="R113" s="439" t="s">
        <v>16</v>
      </c>
      <c r="S113" s="430" t="s">
        <v>199</v>
      </c>
      <c r="T113" s="429"/>
      <c r="U113" s="430"/>
      <c r="V113" s="429"/>
      <c r="W113" s="440" t="s">
        <v>1039</v>
      </c>
      <c r="X113" s="439" t="s">
        <v>76</v>
      </c>
      <c r="Y113" s="138"/>
      <c r="AE113" s="138"/>
    </row>
    <row r="114" spans="1:31">
      <c r="A114" s="6" t="str">
        <f t="shared" si="14"/>
        <v>$A$114</v>
      </c>
      <c r="B114" s="284"/>
      <c r="C114" s="359" t="str">
        <f t="shared" ref="C114:C124" ca="1" si="15">C51</f>
        <v>Ref 3 Emissie 1</v>
      </c>
      <c r="D114" s="360"/>
      <c r="E114" s="206" t="str">
        <f t="shared" ref="E114:E124" ca="1" si="16">E51</f>
        <v>-</v>
      </c>
      <c r="F114" s="360"/>
      <c r="G114" s="363" t="str">
        <f t="shared" ref="G114:G124" ca="1" si="17">S51</f>
        <v>-</v>
      </c>
      <c r="H114" s="433"/>
      <c r="I114" s="378" t="str">
        <f t="shared" ref="I114:I124" ca="1" si="18">U51</f>
        <v>-</v>
      </c>
      <c r="J114" s="362"/>
      <c r="K114" s="434" t="str">
        <f t="shared" ref="K114:K124" si="19">Q51</f>
        <v>-</v>
      </c>
      <c r="L114" s="87"/>
      <c r="M114" s="448" t="str">
        <f t="shared" ref="M114:M124" ca="1" si="20">G51</f>
        <v>-</v>
      </c>
      <c r="N114" s="87"/>
      <c r="O114" s="361" t="str">
        <f t="shared" ref="O114:O124" ca="1" si="21">K51</f>
        <v>Verbranding</v>
      </c>
      <c r="P114" s="87"/>
      <c r="Q114" s="451"/>
      <c r="R114" s="919" t="s">
        <v>6</v>
      </c>
      <c r="S114" s="920" t="s">
        <v>6</v>
      </c>
      <c r="T114" s="904"/>
      <c r="U114" s="904"/>
      <c r="V114" s="904"/>
      <c r="W114" s="919" t="s">
        <v>6</v>
      </c>
      <c r="X114" s="919" t="s">
        <v>6</v>
      </c>
      <c r="Z114" s="13"/>
      <c r="AA114" s="13"/>
      <c r="AB114" s="13"/>
      <c r="AC114" s="13"/>
    </row>
    <row r="115" spans="1:31">
      <c r="A115" s="6" t="str">
        <f t="shared" si="14"/>
        <v>$A$115</v>
      </c>
      <c r="B115" s="284"/>
      <c r="C115" s="365" t="str">
        <f t="shared" ca="1" si="15"/>
        <v>Ref 3 Emissie 2</v>
      </c>
      <c r="D115" s="6"/>
      <c r="E115" s="207" t="str">
        <f t="shared" ca="1" si="16"/>
        <v>-</v>
      </c>
      <c r="F115" s="6"/>
      <c r="G115" s="368" t="str">
        <f t="shared" ca="1" si="17"/>
        <v>-</v>
      </c>
      <c r="H115" s="435"/>
      <c r="I115" s="379" t="str">
        <f t="shared" ca="1" si="18"/>
        <v>-</v>
      </c>
      <c r="J115" s="367"/>
      <c r="K115" s="436" t="str">
        <f t="shared" si="19"/>
        <v>-</v>
      </c>
      <c r="M115" s="449" t="str">
        <f t="shared" ca="1" si="20"/>
        <v>-</v>
      </c>
      <c r="O115" s="366" t="str">
        <f t="shared" ca="1" si="21"/>
        <v>Verbranding</v>
      </c>
      <c r="Q115" s="452"/>
      <c r="R115" s="905" t="s">
        <v>6</v>
      </c>
      <c r="S115" s="914" t="s">
        <v>6</v>
      </c>
      <c r="T115" s="906"/>
      <c r="U115" s="906"/>
      <c r="V115" s="906"/>
      <c r="W115" s="905" t="s">
        <v>6</v>
      </c>
      <c r="X115" s="905" t="s">
        <v>6</v>
      </c>
      <c r="Z115" s="13"/>
      <c r="AA115" s="13"/>
      <c r="AB115" s="13"/>
      <c r="AC115" s="13"/>
    </row>
    <row r="116" spans="1:31">
      <c r="A116" s="6" t="str">
        <f t="shared" si="14"/>
        <v>$A$116</v>
      </c>
      <c r="B116" s="284"/>
      <c r="C116" s="365" t="str">
        <f t="shared" ca="1" si="15"/>
        <v>Ref 3 Emissie 3</v>
      </c>
      <c r="D116" s="6"/>
      <c r="E116" s="207" t="str">
        <f t="shared" ca="1" si="16"/>
        <v>-</v>
      </c>
      <c r="F116" s="6"/>
      <c r="G116" s="368" t="str">
        <f t="shared" ca="1" si="17"/>
        <v>-</v>
      </c>
      <c r="H116" s="435"/>
      <c r="I116" s="379" t="str">
        <f t="shared" ca="1" si="18"/>
        <v>-</v>
      </c>
      <c r="J116" s="367"/>
      <c r="K116" s="436" t="str">
        <f t="shared" si="19"/>
        <v>-</v>
      </c>
      <c r="M116" s="449" t="str">
        <f t="shared" ca="1" si="20"/>
        <v>-</v>
      </c>
      <c r="O116" s="366" t="str">
        <f t="shared" ca="1" si="21"/>
        <v>Verbranding</v>
      </c>
      <c r="Q116" s="452"/>
      <c r="R116" s="905" t="s">
        <v>6</v>
      </c>
      <c r="S116" s="914" t="s">
        <v>6</v>
      </c>
      <c r="T116" s="906"/>
      <c r="U116" s="906"/>
      <c r="V116" s="906"/>
      <c r="W116" s="905" t="s">
        <v>6</v>
      </c>
      <c r="X116" s="905" t="s">
        <v>6</v>
      </c>
      <c r="Z116" s="13"/>
      <c r="AA116" s="13"/>
      <c r="AB116" s="13"/>
      <c r="AC116" s="13"/>
    </row>
    <row r="117" spans="1:31">
      <c r="A117" s="6" t="str">
        <f t="shared" si="14"/>
        <v>$A$117</v>
      </c>
      <c r="B117" s="284"/>
      <c r="C117" s="365" t="str">
        <f t="shared" ca="1" si="15"/>
        <v>Ref 3 Emissie 4</v>
      </c>
      <c r="D117" s="6"/>
      <c r="E117" s="207" t="str">
        <f t="shared" ca="1" si="16"/>
        <v>-</v>
      </c>
      <c r="F117" s="6"/>
      <c r="G117" s="368" t="str">
        <f t="shared" ca="1" si="17"/>
        <v>-</v>
      </c>
      <c r="H117" s="435"/>
      <c r="I117" s="379" t="str">
        <f t="shared" ca="1" si="18"/>
        <v>-</v>
      </c>
      <c r="J117" s="367"/>
      <c r="K117" s="436" t="str">
        <f t="shared" si="19"/>
        <v>-</v>
      </c>
      <c r="M117" s="449" t="str">
        <f t="shared" ca="1" si="20"/>
        <v>-</v>
      </c>
      <c r="O117" s="366" t="str">
        <f t="shared" ca="1" si="21"/>
        <v>Verbranding</v>
      </c>
      <c r="Q117" s="452"/>
      <c r="R117" s="905" t="s">
        <v>6</v>
      </c>
      <c r="S117" s="914" t="s">
        <v>6</v>
      </c>
      <c r="T117" s="906"/>
      <c r="U117" s="906"/>
      <c r="V117" s="906"/>
      <c r="W117" s="905" t="s">
        <v>6</v>
      </c>
      <c r="X117" s="905" t="s">
        <v>6</v>
      </c>
      <c r="Z117" s="13"/>
      <c r="AA117" s="13"/>
      <c r="AB117" s="13"/>
      <c r="AC117" s="13"/>
    </row>
    <row r="118" spans="1:31">
      <c r="A118" s="6" t="str">
        <f t="shared" si="14"/>
        <v>$A$118</v>
      </c>
      <c r="B118" s="284"/>
      <c r="C118" s="365" t="str">
        <f t="shared" ca="1" si="15"/>
        <v>Ref 3 Emissie 5</v>
      </c>
      <c r="D118" s="6"/>
      <c r="E118" s="207" t="str">
        <f t="shared" ca="1" si="16"/>
        <v>-</v>
      </c>
      <c r="F118" s="6"/>
      <c r="G118" s="368" t="str">
        <f t="shared" ca="1" si="17"/>
        <v>-</v>
      </c>
      <c r="H118" s="435"/>
      <c r="I118" s="379" t="str">
        <f t="shared" ca="1" si="18"/>
        <v>-</v>
      </c>
      <c r="J118" s="367"/>
      <c r="K118" s="436" t="str">
        <f t="shared" si="19"/>
        <v>-</v>
      </c>
      <c r="M118" s="449" t="str">
        <f t="shared" ca="1" si="20"/>
        <v>-</v>
      </c>
      <c r="O118" s="366" t="str">
        <f t="shared" ca="1" si="21"/>
        <v>Verbranding</v>
      </c>
      <c r="Q118" s="452"/>
      <c r="R118" s="905" t="s">
        <v>6</v>
      </c>
      <c r="S118" s="915" t="s">
        <v>6</v>
      </c>
      <c r="T118" s="908"/>
      <c r="U118" s="908"/>
      <c r="V118" s="908"/>
      <c r="W118" s="907" t="s">
        <v>6</v>
      </c>
      <c r="X118" s="905" t="s">
        <v>6</v>
      </c>
      <c r="Z118" s="13"/>
      <c r="AA118" s="13"/>
      <c r="AB118" s="13"/>
      <c r="AC118" s="13"/>
    </row>
    <row r="119" spans="1:31">
      <c r="A119" s="6" t="str">
        <f t="shared" si="14"/>
        <v>$A$119</v>
      </c>
      <c r="B119" s="284"/>
      <c r="C119" s="359" t="str">
        <f t="shared" ca="1" si="15"/>
        <v>Ref 3 Afvalstof 1</v>
      </c>
      <c r="D119" s="360"/>
      <c r="E119" s="206" t="str">
        <f t="shared" ca="1" si="16"/>
        <v>-</v>
      </c>
      <c r="F119" s="360"/>
      <c r="G119" s="363" t="str">
        <f t="shared" ca="1" si="17"/>
        <v>-</v>
      </c>
      <c r="H119" s="433"/>
      <c r="I119" s="378" t="str">
        <f t="shared" ca="1" si="18"/>
        <v>-</v>
      </c>
      <c r="J119" s="362"/>
      <c r="K119" s="434" t="str">
        <f t="shared" si="19"/>
        <v>-</v>
      </c>
      <c r="L119" s="87"/>
      <c r="M119" s="448" t="str">
        <f t="shared" ca="1" si="20"/>
        <v>-</v>
      </c>
      <c r="N119" s="87"/>
      <c r="O119" s="361" t="str">
        <f t="shared" ca="1" si="21"/>
        <v>Verbranding</v>
      </c>
      <c r="P119" s="87"/>
      <c r="Q119" s="451"/>
      <c r="R119" s="903" t="s">
        <v>6</v>
      </c>
      <c r="S119" s="913" t="s">
        <v>6</v>
      </c>
      <c r="T119" s="904"/>
      <c r="U119" s="904"/>
      <c r="V119" s="904"/>
      <c r="W119" s="903" t="s">
        <v>6</v>
      </c>
      <c r="X119" s="903" t="s">
        <v>6</v>
      </c>
      <c r="Z119" s="13"/>
      <c r="AA119" s="13"/>
      <c r="AB119" s="13"/>
      <c r="AC119" s="13"/>
    </row>
    <row r="120" spans="1:31">
      <c r="A120" s="6" t="str">
        <f t="shared" si="14"/>
        <v>$A$120</v>
      </c>
      <c r="B120" s="284"/>
      <c r="C120" s="365" t="str">
        <f t="shared" ca="1" si="15"/>
        <v>Ref 3 Afvalstof 2</v>
      </c>
      <c r="D120" s="6"/>
      <c r="E120" s="207" t="str">
        <f t="shared" ca="1" si="16"/>
        <v>-</v>
      </c>
      <c r="F120" s="6"/>
      <c r="G120" s="368" t="str">
        <f t="shared" ca="1" si="17"/>
        <v>-</v>
      </c>
      <c r="H120" s="435"/>
      <c r="I120" s="379" t="str">
        <f t="shared" ca="1" si="18"/>
        <v>-</v>
      </c>
      <c r="J120" s="367"/>
      <c r="K120" s="436" t="str">
        <f t="shared" si="19"/>
        <v>-</v>
      </c>
      <c r="M120" s="449" t="str">
        <f t="shared" ca="1" si="20"/>
        <v>-</v>
      </c>
      <c r="O120" s="366" t="str">
        <f t="shared" ca="1" si="21"/>
        <v>Verbranding</v>
      </c>
      <c r="Q120" s="452"/>
      <c r="R120" s="905" t="s">
        <v>6</v>
      </c>
      <c r="S120" s="914" t="s">
        <v>6</v>
      </c>
      <c r="T120" s="906"/>
      <c r="U120" s="906"/>
      <c r="V120" s="906"/>
      <c r="W120" s="905" t="s">
        <v>6</v>
      </c>
      <c r="X120" s="905" t="s">
        <v>6</v>
      </c>
      <c r="Z120" s="13"/>
      <c r="AA120" s="13"/>
      <c r="AB120" s="13"/>
      <c r="AC120" s="13"/>
    </row>
    <row r="121" spans="1:31">
      <c r="A121" s="6" t="str">
        <f t="shared" si="14"/>
        <v>$A$121</v>
      </c>
      <c r="B121" s="284"/>
      <c r="C121" s="365" t="str">
        <f t="shared" ca="1" si="15"/>
        <v>Ref 3 Afvalstof 3</v>
      </c>
      <c r="D121" s="6"/>
      <c r="E121" s="207" t="str">
        <f t="shared" ca="1" si="16"/>
        <v>-</v>
      </c>
      <c r="F121" s="6"/>
      <c r="G121" s="368" t="str">
        <f t="shared" ca="1" si="17"/>
        <v>-</v>
      </c>
      <c r="H121" s="435"/>
      <c r="I121" s="379" t="str">
        <f t="shared" ca="1" si="18"/>
        <v>-</v>
      </c>
      <c r="J121" s="367"/>
      <c r="K121" s="436" t="str">
        <f t="shared" si="19"/>
        <v>-</v>
      </c>
      <c r="M121" s="449" t="str">
        <f t="shared" ca="1" si="20"/>
        <v>-</v>
      </c>
      <c r="O121" s="366" t="str">
        <f t="shared" ca="1" si="21"/>
        <v>Verbranding</v>
      </c>
      <c r="Q121" s="452"/>
      <c r="R121" s="905" t="s">
        <v>6</v>
      </c>
      <c r="S121" s="914" t="s">
        <v>6</v>
      </c>
      <c r="T121" s="906"/>
      <c r="U121" s="906"/>
      <c r="V121" s="906"/>
      <c r="W121" s="905" t="s">
        <v>6</v>
      </c>
      <c r="X121" s="905" t="s">
        <v>6</v>
      </c>
      <c r="Z121" s="13"/>
      <c r="AA121" s="13"/>
      <c r="AB121" s="13"/>
      <c r="AC121" s="13"/>
    </row>
    <row r="122" spans="1:31">
      <c r="A122" s="6" t="str">
        <f t="shared" si="14"/>
        <v>$A$122</v>
      </c>
      <c r="B122" s="284"/>
      <c r="C122" s="365" t="str">
        <f t="shared" ca="1" si="15"/>
        <v>Ref 3 Afvalstof 4</v>
      </c>
      <c r="D122" s="6"/>
      <c r="E122" s="207" t="str">
        <f t="shared" ca="1" si="16"/>
        <v>-</v>
      </c>
      <c r="F122" s="6"/>
      <c r="G122" s="368" t="str">
        <f t="shared" ca="1" si="17"/>
        <v>-</v>
      </c>
      <c r="H122" s="435"/>
      <c r="I122" s="379" t="str">
        <f t="shared" ca="1" si="18"/>
        <v>-</v>
      </c>
      <c r="J122" s="367"/>
      <c r="K122" s="436" t="str">
        <f t="shared" si="19"/>
        <v>-</v>
      </c>
      <c r="M122" s="449" t="str">
        <f t="shared" ca="1" si="20"/>
        <v>-</v>
      </c>
      <c r="O122" s="366" t="str">
        <f t="shared" ca="1" si="21"/>
        <v>Verbranding</v>
      </c>
      <c r="Q122" s="452"/>
      <c r="R122" s="905" t="s">
        <v>6</v>
      </c>
      <c r="S122" s="914" t="s">
        <v>6</v>
      </c>
      <c r="T122" s="906"/>
      <c r="U122" s="906"/>
      <c r="V122" s="906"/>
      <c r="W122" s="905" t="s">
        <v>6</v>
      </c>
      <c r="X122" s="905" t="s">
        <v>6</v>
      </c>
      <c r="Z122" s="13"/>
      <c r="AA122" s="13"/>
      <c r="AB122" s="13"/>
      <c r="AC122" s="13"/>
    </row>
    <row r="123" spans="1:31">
      <c r="A123" s="6" t="str">
        <f t="shared" si="14"/>
        <v>$A$123</v>
      </c>
      <c r="B123" s="284"/>
      <c r="C123" s="370" t="str">
        <f t="shared" ca="1" si="15"/>
        <v>Ref 3 Afvalstof 5</v>
      </c>
      <c r="D123" s="124"/>
      <c r="E123" s="391" t="str">
        <f t="shared" ca="1" si="16"/>
        <v>-</v>
      </c>
      <c r="F123" s="124"/>
      <c r="G123" s="373" t="str">
        <f t="shared" ca="1" si="17"/>
        <v>-</v>
      </c>
      <c r="H123" s="445"/>
      <c r="I123" s="380" t="str">
        <f t="shared" ca="1" si="18"/>
        <v>-</v>
      </c>
      <c r="J123" s="372"/>
      <c r="K123" s="446" t="str">
        <f t="shared" si="19"/>
        <v>-</v>
      </c>
      <c r="L123" s="66"/>
      <c r="M123" s="450" t="str">
        <f t="shared" ca="1" si="20"/>
        <v>-</v>
      </c>
      <c r="N123" s="66"/>
      <c r="O123" s="371" t="str">
        <f t="shared" ca="1" si="21"/>
        <v>Verbranding</v>
      </c>
      <c r="P123" s="66"/>
      <c r="Q123" s="453"/>
      <c r="R123" s="907" t="s">
        <v>6</v>
      </c>
      <c r="S123" s="915" t="s">
        <v>6</v>
      </c>
      <c r="T123" s="908"/>
      <c r="U123" s="908"/>
      <c r="V123" s="908"/>
      <c r="W123" s="907" t="s">
        <v>6</v>
      </c>
      <c r="X123" s="907" t="s">
        <v>6</v>
      </c>
      <c r="Z123" s="13"/>
      <c r="AA123" s="13"/>
      <c r="AB123" s="13"/>
      <c r="AC123" s="13"/>
    </row>
    <row r="124" spans="1:31">
      <c r="A124" s="6" t="str">
        <f t="shared" si="14"/>
        <v>$A$124</v>
      </c>
      <c r="B124" s="284"/>
      <c r="C124" s="370" t="str">
        <f t="shared" ca="1" si="15"/>
        <v>Ref 3 Overige BKG emissies</v>
      </c>
      <c r="D124" s="124"/>
      <c r="E124" s="391" t="str">
        <f t="shared" ca="1" si="16"/>
        <v>-</v>
      </c>
      <c r="F124" s="124"/>
      <c r="G124" s="373" t="str">
        <f t="shared" ca="1" si="17"/>
        <v>-</v>
      </c>
      <c r="H124" s="445"/>
      <c r="I124" s="380" t="str">
        <f t="shared" ca="1" si="18"/>
        <v>-</v>
      </c>
      <c r="J124" s="372"/>
      <c r="K124" s="446" t="str">
        <f t="shared" si="19"/>
        <v>-</v>
      </c>
      <c r="L124" s="66"/>
      <c r="M124" s="450" t="str">
        <f t="shared" ca="1" si="20"/>
        <v>-</v>
      </c>
      <c r="N124" s="66"/>
      <c r="O124" s="371" t="str">
        <f t="shared" ca="1" si="21"/>
        <v>Verbranding</v>
      </c>
      <c r="P124" s="66"/>
      <c r="Q124" s="453"/>
      <c r="R124" s="907" t="s">
        <v>6</v>
      </c>
      <c r="S124" s="916" t="s">
        <v>6</v>
      </c>
      <c r="T124" s="917"/>
      <c r="U124" s="918"/>
      <c r="V124" s="908"/>
      <c r="W124" s="908" t="s">
        <v>6</v>
      </c>
      <c r="X124" s="907" t="s">
        <v>6</v>
      </c>
      <c r="Z124" s="13"/>
      <c r="AA124" s="13"/>
      <c r="AB124" s="13"/>
      <c r="AC124" s="13"/>
    </row>
    <row r="125" spans="1:31" s="137" customFormat="1">
      <c r="A125" s="284" t="str">
        <f t="shared" si="14"/>
        <v>$A$125</v>
      </c>
      <c r="B125" s="284"/>
      <c r="C125" s="284"/>
      <c r="D125" s="284"/>
      <c r="E125" s="284"/>
      <c r="F125" s="284"/>
      <c r="G125" s="284"/>
      <c r="H125" s="284"/>
      <c r="I125" s="284"/>
      <c r="J125" s="284"/>
      <c r="K125" s="284"/>
      <c r="M125" s="284"/>
      <c r="O125" s="358"/>
      <c r="Q125" s="284"/>
      <c r="R125" s="284"/>
      <c r="T125" s="284"/>
      <c r="U125" s="284"/>
      <c r="W125" s="284"/>
      <c r="X125" s="284"/>
      <c r="Y125" s="284"/>
      <c r="Z125" s="138"/>
      <c r="AA125" s="138"/>
      <c r="AB125" s="138"/>
      <c r="AC125" s="138"/>
    </row>
    <row r="126" spans="1:31" ht="21">
      <c r="A126" s="6" t="str">
        <f t="shared" si="14"/>
        <v>$A$126</v>
      </c>
      <c r="B126" s="284"/>
      <c r="C126" s="423" t="s">
        <v>341</v>
      </c>
      <c r="D126" s="384"/>
      <c r="E126" s="424"/>
      <c r="F126" s="425"/>
      <c r="G126" s="426"/>
      <c r="H126" s="425"/>
      <c r="I126" s="424"/>
      <c r="J126" s="425"/>
      <c r="K126" s="424"/>
      <c r="L126" s="425"/>
      <c r="M126" s="424"/>
      <c r="N126" s="425"/>
      <c r="O126" s="424"/>
      <c r="P126" s="425"/>
      <c r="Q126" s="424"/>
      <c r="R126" s="424"/>
      <c r="S126" s="424"/>
      <c r="T126" s="252"/>
      <c r="U126" s="424"/>
      <c r="V126" s="252"/>
      <c r="W126" s="424"/>
      <c r="X126" s="427"/>
      <c r="Y126" s="717"/>
      <c r="Z126" s="13"/>
      <c r="AA126" s="13"/>
      <c r="AB126" s="13"/>
      <c r="AC126" s="13"/>
    </row>
    <row r="127" spans="1:31" s="13" customFormat="1" ht="65.099999999999994" customHeight="1">
      <c r="A127" s="20" t="str">
        <f t="shared" si="14"/>
        <v>$A$127</v>
      </c>
      <c r="B127" s="283"/>
      <c r="C127" s="428" t="s">
        <v>1</v>
      </c>
      <c r="D127" s="429"/>
      <c r="E127" s="439" t="s">
        <v>20</v>
      </c>
      <c r="F127" s="429"/>
      <c r="G127" s="431" t="str">
        <f>S24</f>
        <v>Massastroom (ton/uur)</v>
      </c>
      <c r="H127" s="431">
        <f>T24</f>
        <v>0</v>
      </c>
      <c r="I127" s="440" t="str">
        <f>U24</f>
        <v>Energiestroom (MWh/uur)</v>
      </c>
      <c r="J127" s="432"/>
      <c r="K127" s="431" t="str">
        <f>Q24</f>
        <v>Emissiefactor 
(ton CO2eq/ton of ton CO2eq/MWh)</v>
      </c>
      <c r="L127" s="432"/>
      <c r="M127" s="440" t="s">
        <v>630</v>
      </c>
      <c r="N127" s="432"/>
      <c r="O127" s="431" t="s">
        <v>230</v>
      </c>
      <c r="P127" s="432"/>
      <c r="Q127" s="440" t="s">
        <v>462</v>
      </c>
      <c r="R127" s="440" t="s">
        <v>16</v>
      </c>
      <c r="S127" s="430" t="s">
        <v>199</v>
      </c>
      <c r="T127" s="429"/>
      <c r="U127" s="431"/>
      <c r="V127" s="429"/>
      <c r="W127" s="440" t="s">
        <v>1039</v>
      </c>
      <c r="X127" s="439" t="s">
        <v>76</v>
      </c>
      <c r="Y127" s="138"/>
      <c r="AE127" s="138"/>
    </row>
    <row r="128" spans="1:31">
      <c r="A128" s="6" t="str">
        <f t="shared" si="14"/>
        <v>$A$128</v>
      </c>
      <c r="B128" s="284"/>
      <c r="C128" s="359" t="str">
        <f t="shared" ref="C128:C137" ca="1" si="22">C73</f>
        <v>Ref 3 product 1</v>
      </c>
      <c r="D128" s="360"/>
      <c r="E128" s="206" t="str">
        <f t="shared" ref="E128:E137" ca="1" si="23">E73</f>
        <v>-</v>
      </c>
      <c r="F128" s="360"/>
      <c r="G128" s="363" t="str">
        <f t="shared" ref="G128:G137" ca="1" si="24">S73</f>
        <v>-</v>
      </c>
      <c r="H128" s="433"/>
      <c r="I128" s="378" t="str">
        <f t="shared" ref="I128:I137" ca="1" si="25">U73</f>
        <v>-</v>
      </c>
      <c r="J128" s="362"/>
      <c r="K128" s="434" t="str">
        <f t="shared" ref="K128:K137" si="26">Q73</f>
        <v>-</v>
      </c>
      <c r="L128" s="87"/>
      <c r="M128" s="413" t="str">
        <f t="shared" ref="M128:M137" ca="1" si="27">G73</f>
        <v>-</v>
      </c>
      <c r="N128" s="87"/>
      <c r="O128" s="361" t="str">
        <f t="shared" ref="O128:O137" ca="1" si="28">I73</f>
        <v>-</v>
      </c>
      <c r="P128" s="87"/>
      <c r="Q128" s="206" t="str">
        <f t="shared" ref="Q128:Q137" ca="1" si="29">K73</f>
        <v>-</v>
      </c>
      <c r="R128" s="919" t="s">
        <v>6</v>
      </c>
      <c r="S128" s="920" t="s">
        <v>6</v>
      </c>
      <c r="T128" s="904"/>
      <c r="U128" s="904"/>
      <c r="V128" s="904"/>
      <c r="W128" s="919" t="s">
        <v>6</v>
      </c>
      <c r="X128" s="919" t="s">
        <v>6</v>
      </c>
      <c r="Z128" s="13"/>
      <c r="AA128" s="13"/>
      <c r="AB128" s="13"/>
      <c r="AC128" s="13"/>
    </row>
    <row r="129" spans="1:29">
      <c r="A129" s="6" t="str">
        <f t="shared" si="14"/>
        <v>$A$129</v>
      </c>
      <c r="B129" s="284"/>
      <c r="C129" s="365" t="str">
        <f t="shared" ca="1" si="22"/>
        <v>Ref 3 product 2</v>
      </c>
      <c r="D129" s="6"/>
      <c r="E129" s="207" t="str">
        <f t="shared" ca="1" si="23"/>
        <v>-</v>
      </c>
      <c r="F129" s="6"/>
      <c r="G129" s="368" t="str">
        <f t="shared" ca="1" si="24"/>
        <v>-</v>
      </c>
      <c r="H129" s="435"/>
      <c r="I129" s="379" t="str">
        <f t="shared" ca="1" si="25"/>
        <v>-</v>
      </c>
      <c r="J129" s="367"/>
      <c r="K129" s="436" t="str">
        <f t="shared" si="26"/>
        <v>-</v>
      </c>
      <c r="M129" s="414" t="str">
        <f t="shared" ca="1" si="27"/>
        <v>-</v>
      </c>
      <c r="O129" s="366" t="str">
        <f t="shared" ca="1" si="28"/>
        <v>-</v>
      </c>
      <c r="Q129" s="452" t="str">
        <f t="shared" ca="1" si="29"/>
        <v>-</v>
      </c>
      <c r="R129" s="905" t="s">
        <v>6</v>
      </c>
      <c r="S129" s="914" t="s">
        <v>6</v>
      </c>
      <c r="T129" s="906"/>
      <c r="U129" s="906"/>
      <c r="V129" s="906"/>
      <c r="W129" s="905" t="s">
        <v>6</v>
      </c>
      <c r="X129" s="905" t="s">
        <v>6</v>
      </c>
      <c r="Z129" s="13"/>
      <c r="AA129" s="13"/>
      <c r="AB129" s="13"/>
      <c r="AC129" s="13"/>
    </row>
    <row r="130" spans="1:29">
      <c r="A130" s="6" t="str">
        <f t="shared" si="14"/>
        <v>$A$130</v>
      </c>
      <c r="B130" s="284"/>
      <c r="C130" s="365" t="str">
        <f t="shared" ca="1" si="22"/>
        <v>Ref 3 product 3</v>
      </c>
      <c r="D130" s="6"/>
      <c r="E130" s="207" t="str">
        <f t="shared" ca="1" si="23"/>
        <v>-</v>
      </c>
      <c r="F130" s="6"/>
      <c r="G130" s="368" t="str">
        <f t="shared" ca="1" si="24"/>
        <v>-</v>
      </c>
      <c r="H130" s="435"/>
      <c r="I130" s="379" t="str">
        <f t="shared" ca="1" si="25"/>
        <v>-</v>
      </c>
      <c r="J130" s="367"/>
      <c r="K130" s="436" t="str">
        <f t="shared" si="26"/>
        <v>-</v>
      </c>
      <c r="M130" s="414" t="str">
        <f t="shared" ca="1" si="27"/>
        <v>-</v>
      </c>
      <c r="O130" s="366" t="str">
        <f t="shared" ca="1" si="28"/>
        <v>-</v>
      </c>
      <c r="Q130" s="452" t="str">
        <f t="shared" ca="1" si="29"/>
        <v>-</v>
      </c>
      <c r="R130" s="905" t="s">
        <v>6</v>
      </c>
      <c r="S130" s="914" t="s">
        <v>6</v>
      </c>
      <c r="T130" s="906"/>
      <c r="U130" s="906"/>
      <c r="V130" s="906"/>
      <c r="W130" s="905" t="s">
        <v>6</v>
      </c>
      <c r="X130" s="905" t="s">
        <v>6</v>
      </c>
      <c r="Z130" s="13"/>
      <c r="AA130" s="13"/>
      <c r="AB130" s="13"/>
      <c r="AC130" s="13"/>
    </row>
    <row r="131" spans="1:29">
      <c r="A131" s="6" t="str">
        <f t="shared" si="14"/>
        <v>$A$131</v>
      </c>
      <c r="B131" s="284"/>
      <c r="C131" s="365" t="str">
        <f t="shared" ca="1" si="22"/>
        <v>Ref 3 product 4</v>
      </c>
      <c r="D131" s="6"/>
      <c r="E131" s="207" t="str">
        <f t="shared" ca="1" si="23"/>
        <v>-</v>
      </c>
      <c r="F131" s="6"/>
      <c r="G131" s="368" t="str">
        <f t="shared" ca="1" si="24"/>
        <v>-</v>
      </c>
      <c r="H131" s="435"/>
      <c r="I131" s="379" t="str">
        <f t="shared" ca="1" si="25"/>
        <v>-</v>
      </c>
      <c r="J131" s="367"/>
      <c r="K131" s="436" t="str">
        <f t="shared" si="26"/>
        <v>-</v>
      </c>
      <c r="M131" s="414" t="str">
        <f t="shared" ca="1" si="27"/>
        <v>-</v>
      </c>
      <c r="O131" s="366" t="str">
        <f t="shared" ca="1" si="28"/>
        <v>-</v>
      </c>
      <c r="Q131" s="452" t="str">
        <f t="shared" ca="1" si="29"/>
        <v>-</v>
      </c>
      <c r="R131" s="905" t="s">
        <v>6</v>
      </c>
      <c r="S131" s="914" t="s">
        <v>6</v>
      </c>
      <c r="T131" s="906"/>
      <c r="U131" s="906"/>
      <c r="V131" s="906"/>
      <c r="W131" s="905" t="s">
        <v>6</v>
      </c>
      <c r="X131" s="905" t="s">
        <v>6</v>
      </c>
      <c r="Z131" s="13"/>
      <c r="AA131" s="13"/>
      <c r="AB131" s="13"/>
      <c r="AC131" s="13"/>
    </row>
    <row r="132" spans="1:29">
      <c r="A132" s="6" t="str">
        <f t="shared" si="14"/>
        <v>$A$132</v>
      </c>
      <c r="B132" s="284"/>
      <c r="C132" s="365" t="str">
        <f t="shared" ca="1" si="22"/>
        <v>Ref 3 product 5</v>
      </c>
      <c r="D132" s="6"/>
      <c r="E132" s="207" t="str">
        <f t="shared" ca="1" si="23"/>
        <v>-</v>
      </c>
      <c r="F132" s="6"/>
      <c r="G132" s="368" t="str">
        <f t="shared" ca="1" si="24"/>
        <v>-</v>
      </c>
      <c r="H132" s="435"/>
      <c r="I132" s="379" t="str">
        <f t="shared" ca="1" si="25"/>
        <v>-</v>
      </c>
      <c r="J132" s="367"/>
      <c r="K132" s="436" t="str">
        <f t="shared" si="26"/>
        <v>-</v>
      </c>
      <c r="M132" s="414" t="str">
        <f t="shared" ca="1" si="27"/>
        <v>-</v>
      </c>
      <c r="O132" s="366" t="str">
        <f t="shared" ca="1" si="28"/>
        <v>-</v>
      </c>
      <c r="Q132" s="452" t="str">
        <f t="shared" ca="1" si="29"/>
        <v>-</v>
      </c>
      <c r="R132" s="905" t="s">
        <v>6</v>
      </c>
      <c r="S132" s="914" t="s">
        <v>6</v>
      </c>
      <c r="T132" s="906"/>
      <c r="U132" s="906"/>
      <c r="V132" s="906"/>
      <c r="W132" s="905" t="s">
        <v>6</v>
      </c>
      <c r="X132" s="905" t="s">
        <v>6</v>
      </c>
      <c r="Z132" s="13"/>
      <c r="AA132" s="13"/>
      <c r="AB132" s="13"/>
      <c r="AC132" s="13"/>
    </row>
    <row r="133" spans="1:29">
      <c r="A133" s="6" t="str">
        <f t="shared" si="14"/>
        <v>$A$133</v>
      </c>
      <c r="B133" s="284"/>
      <c r="C133" s="365" t="str">
        <f t="shared" ca="1" si="22"/>
        <v>Ref 3 product 6</v>
      </c>
      <c r="D133" s="6"/>
      <c r="E133" s="207" t="str">
        <f t="shared" ca="1" si="23"/>
        <v>-</v>
      </c>
      <c r="F133" s="6"/>
      <c r="G133" s="368" t="str">
        <f t="shared" ca="1" si="24"/>
        <v>-</v>
      </c>
      <c r="H133" s="435"/>
      <c r="I133" s="379" t="str">
        <f t="shared" ca="1" si="25"/>
        <v>-</v>
      </c>
      <c r="J133" s="367"/>
      <c r="K133" s="436" t="str">
        <f t="shared" si="26"/>
        <v>-</v>
      </c>
      <c r="M133" s="414" t="str">
        <f t="shared" ca="1" si="27"/>
        <v>-</v>
      </c>
      <c r="O133" s="366" t="str">
        <f t="shared" ca="1" si="28"/>
        <v>-</v>
      </c>
      <c r="Q133" s="452" t="str">
        <f t="shared" ca="1" si="29"/>
        <v>-</v>
      </c>
      <c r="R133" s="905" t="s">
        <v>6</v>
      </c>
      <c r="S133" s="914" t="s">
        <v>6</v>
      </c>
      <c r="T133" s="906"/>
      <c r="U133" s="906"/>
      <c r="V133" s="906"/>
      <c r="W133" s="905" t="s">
        <v>6</v>
      </c>
      <c r="X133" s="905" t="s">
        <v>6</v>
      </c>
      <c r="Z133" s="13"/>
      <c r="AA133" s="13"/>
      <c r="AB133" s="13"/>
      <c r="AC133" s="13"/>
    </row>
    <row r="134" spans="1:29">
      <c r="A134" s="6" t="str">
        <f t="shared" si="14"/>
        <v>$A$134</v>
      </c>
      <c r="B134" s="284"/>
      <c r="C134" s="365" t="str">
        <f t="shared" ca="1" si="22"/>
        <v>Ref 3 product 7</v>
      </c>
      <c r="D134" s="6"/>
      <c r="E134" s="207" t="str">
        <f t="shared" ca="1" si="23"/>
        <v>-</v>
      </c>
      <c r="F134" s="6"/>
      <c r="G134" s="368" t="str">
        <f t="shared" ca="1" si="24"/>
        <v>-</v>
      </c>
      <c r="H134" s="435"/>
      <c r="I134" s="379" t="str">
        <f t="shared" ca="1" si="25"/>
        <v>-</v>
      </c>
      <c r="J134" s="367"/>
      <c r="K134" s="436" t="str">
        <f t="shared" si="26"/>
        <v>-</v>
      </c>
      <c r="M134" s="414" t="str">
        <f t="shared" ca="1" si="27"/>
        <v>-</v>
      </c>
      <c r="O134" s="366" t="str">
        <f t="shared" ca="1" si="28"/>
        <v>-</v>
      </c>
      <c r="Q134" s="452" t="str">
        <f t="shared" ca="1" si="29"/>
        <v>-</v>
      </c>
      <c r="R134" s="905" t="s">
        <v>6</v>
      </c>
      <c r="S134" s="914" t="s">
        <v>6</v>
      </c>
      <c r="T134" s="906"/>
      <c r="U134" s="906"/>
      <c r="V134" s="906"/>
      <c r="W134" s="905" t="s">
        <v>6</v>
      </c>
      <c r="X134" s="905" t="s">
        <v>6</v>
      </c>
      <c r="Z134" s="13"/>
      <c r="AA134" s="13"/>
      <c r="AB134" s="13"/>
      <c r="AC134" s="13"/>
    </row>
    <row r="135" spans="1:29">
      <c r="A135" s="6" t="str">
        <f t="shared" si="14"/>
        <v>$A$135</v>
      </c>
      <c r="B135" s="284"/>
      <c r="C135" s="365" t="str">
        <f t="shared" ca="1" si="22"/>
        <v>Ref 3 product 8</v>
      </c>
      <c r="D135" s="6"/>
      <c r="E135" s="207" t="str">
        <f t="shared" ca="1" si="23"/>
        <v>-</v>
      </c>
      <c r="F135" s="6"/>
      <c r="G135" s="368" t="str">
        <f t="shared" ca="1" si="24"/>
        <v>-</v>
      </c>
      <c r="H135" s="435"/>
      <c r="I135" s="379" t="str">
        <f t="shared" ca="1" si="25"/>
        <v>-</v>
      </c>
      <c r="J135" s="367"/>
      <c r="K135" s="436" t="str">
        <f t="shared" si="26"/>
        <v>-</v>
      </c>
      <c r="M135" s="414" t="str">
        <f t="shared" ca="1" si="27"/>
        <v>-</v>
      </c>
      <c r="O135" s="366" t="str">
        <f t="shared" ca="1" si="28"/>
        <v>-</v>
      </c>
      <c r="Q135" s="452" t="str">
        <f t="shared" ca="1" si="29"/>
        <v>-</v>
      </c>
      <c r="R135" s="905" t="s">
        <v>6</v>
      </c>
      <c r="S135" s="914" t="s">
        <v>6</v>
      </c>
      <c r="T135" s="906"/>
      <c r="U135" s="906"/>
      <c r="V135" s="906"/>
      <c r="W135" s="905" t="s">
        <v>6</v>
      </c>
      <c r="X135" s="905" t="s">
        <v>6</v>
      </c>
      <c r="Z135" s="13"/>
      <c r="AA135" s="13"/>
      <c r="AB135" s="13"/>
      <c r="AC135" s="13"/>
    </row>
    <row r="136" spans="1:29">
      <c r="A136" s="6" t="str">
        <f t="shared" si="14"/>
        <v>$A$136</v>
      </c>
      <c r="B136" s="284"/>
      <c r="C136" s="365" t="str">
        <f t="shared" ca="1" si="22"/>
        <v>Ref 3 product 9</v>
      </c>
      <c r="D136" s="6"/>
      <c r="E136" s="207" t="str">
        <f t="shared" ca="1" si="23"/>
        <v>-</v>
      </c>
      <c r="F136" s="6"/>
      <c r="G136" s="368" t="str">
        <f t="shared" ca="1" si="24"/>
        <v>-</v>
      </c>
      <c r="H136" s="435"/>
      <c r="I136" s="379" t="str">
        <f t="shared" ca="1" si="25"/>
        <v>-</v>
      </c>
      <c r="J136" s="367"/>
      <c r="K136" s="436" t="str">
        <f t="shared" si="26"/>
        <v>-</v>
      </c>
      <c r="M136" s="414" t="str">
        <f t="shared" ca="1" si="27"/>
        <v>-</v>
      </c>
      <c r="O136" s="366" t="str">
        <f t="shared" ca="1" si="28"/>
        <v>-</v>
      </c>
      <c r="Q136" s="452" t="str">
        <f t="shared" ca="1" si="29"/>
        <v>-</v>
      </c>
      <c r="R136" s="905" t="s">
        <v>6</v>
      </c>
      <c r="S136" s="914" t="s">
        <v>6</v>
      </c>
      <c r="T136" s="906"/>
      <c r="U136" s="906"/>
      <c r="V136" s="906"/>
      <c r="W136" s="905" t="s">
        <v>6</v>
      </c>
      <c r="X136" s="905" t="s">
        <v>6</v>
      </c>
      <c r="Z136" s="13"/>
      <c r="AA136" s="13"/>
      <c r="AB136" s="13"/>
      <c r="AC136" s="13"/>
    </row>
    <row r="137" spans="1:29">
      <c r="A137" s="6" t="str">
        <f t="shared" si="14"/>
        <v>$A$137</v>
      </c>
      <c r="B137" s="284"/>
      <c r="C137" s="370" t="str">
        <f t="shared" ca="1" si="22"/>
        <v>Ref 3 product 10</v>
      </c>
      <c r="D137" s="124"/>
      <c r="E137" s="391" t="str">
        <f t="shared" ca="1" si="23"/>
        <v>-</v>
      </c>
      <c r="F137" s="124"/>
      <c r="G137" s="371" t="str">
        <f t="shared" ca="1" si="24"/>
        <v>-</v>
      </c>
      <c r="H137" s="124"/>
      <c r="I137" s="391" t="str">
        <f t="shared" ca="1" si="25"/>
        <v>-</v>
      </c>
      <c r="J137" s="124"/>
      <c r="K137" s="387" t="str">
        <f t="shared" si="26"/>
        <v>-</v>
      </c>
      <c r="L137" s="66"/>
      <c r="M137" s="415" t="str">
        <f t="shared" ca="1" si="27"/>
        <v>-</v>
      </c>
      <c r="N137" s="66"/>
      <c r="O137" s="371" t="str">
        <f t="shared" ca="1" si="28"/>
        <v>-</v>
      </c>
      <c r="P137" s="66"/>
      <c r="Q137" s="453" t="str">
        <f t="shared" ca="1" si="29"/>
        <v>-</v>
      </c>
      <c r="R137" s="907" t="s">
        <v>6</v>
      </c>
      <c r="S137" s="915" t="s">
        <v>6</v>
      </c>
      <c r="T137" s="908"/>
      <c r="U137" s="908"/>
      <c r="V137" s="908"/>
      <c r="W137" s="907" t="s">
        <v>6</v>
      </c>
      <c r="X137" s="907" t="s">
        <v>6</v>
      </c>
      <c r="Z137" s="13"/>
      <c r="AA137" s="13"/>
      <c r="AB137" s="13"/>
      <c r="AC137" s="13"/>
    </row>
    <row r="138" spans="1:29" s="137" customFormat="1">
      <c r="K138" s="284"/>
      <c r="W138" s="420"/>
      <c r="X138" s="420"/>
      <c r="Y138" s="420"/>
      <c r="Z138" s="138"/>
      <c r="AA138" s="138"/>
      <c r="AB138" s="138"/>
      <c r="AC138" s="138"/>
    </row>
    <row r="139" spans="1:29" ht="18.75">
      <c r="C139" s="164" t="s">
        <v>226</v>
      </c>
      <c r="D139" s="327"/>
      <c r="E139" s="327"/>
      <c r="F139" s="327"/>
      <c r="G139" s="327"/>
      <c r="H139" s="327"/>
      <c r="I139" s="327"/>
      <c r="J139" s="327"/>
      <c r="K139" s="327"/>
      <c r="L139" s="327"/>
      <c r="M139" s="327"/>
      <c r="N139" s="327"/>
      <c r="O139" s="327"/>
      <c r="P139" s="327"/>
      <c r="Q139" s="327"/>
      <c r="R139" s="327"/>
      <c r="S139" s="327"/>
      <c r="T139" s="327"/>
      <c r="U139" s="327"/>
      <c r="V139" s="327"/>
      <c r="W139" s="421"/>
      <c r="X139" s="422"/>
      <c r="Y139" s="420"/>
      <c r="Z139" s="13"/>
      <c r="AA139" s="13"/>
      <c r="AB139" s="13"/>
      <c r="AC139" s="13"/>
    </row>
    <row r="140" spans="1:29">
      <c r="C140" s="789"/>
      <c r="D140" s="790"/>
      <c r="E140" s="790"/>
      <c r="F140" s="790"/>
      <c r="G140" s="790"/>
      <c r="H140" s="790"/>
      <c r="I140" s="790"/>
      <c r="J140" s="790"/>
      <c r="K140" s="790"/>
      <c r="L140" s="790"/>
      <c r="M140" s="790"/>
      <c r="N140" s="790"/>
      <c r="O140" s="790"/>
      <c r="P140" s="790"/>
      <c r="Q140" s="790"/>
      <c r="R140" s="790"/>
      <c r="S140" s="790"/>
      <c r="T140" s="790"/>
      <c r="U140" s="790"/>
      <c r="V140" s="790"/>
      <c r="W140" s="790"/>
      <c r="X140" s="791"/>
      <c r="Z140" s="13"/>
      <c r="AA140" s="13"/>
      <c r="AB140" s="13"/>
      <c r="AC140" s="13"/>
    </row>
    <row r="141" spans="1:29">
      <c r="C141" s="789"/>
      <c r="D141" s="790"/>
      <c r="E141" s="790"/>
      <c r="F141" s="790"/>
      <c r="G141" s="790"/>
      <c r="H141" s="790"/>
      <c r="I141" s="790"/>
      <c r="J141" s="790"/>
      <c r="K141" s="790"/>
      <c r="L141" s="790"/>
      <c r="M141" s="790"/>
      <c r="N141" s="790"/>
      <c r="O141" s="790"/>
      <c r="P141" s="790"/>
      <c r="Q141" s="790"/>
      <c r="R141" s="790"/>
      <c r="S141" s="790"/>
      <c r="T141" s="790"/>
      <c r="U141" s="790"/>
      <c r="V141" s="790"/>
      <c r="W141" s="790"/>
      <c r="X141" s="791"/>
    </row>
    <row r="142" spans="1:29">
      <c r="C142" s="789"/>
      <c r="D142" s="790"/>
      <c r="E142" s="790"/>
      <c r="F142" s="790"/>
      <c r="G142" s="790"/>
      <c r="H142" s="790"/>
      <c r="I142" s="790"/>
      <c r="J142" s="790"/>
      <c r="K142" s="790"/>
      <c r="L142" s="790"/>
      <c r="M142" s="790"/>
      <c r="N142" s="790"/>
      <c r="O142" s="790"/>
      <c r="P142" s="790"/>
      <c r="Q142" s="790"/>
      <c r="R142" s="790"/>
      <c r="S142" s="790"/>
      <c r="T142" s="790"/>
      <c r="U142" s="790"/>
      <c r="V142" s="790"/>
      <c r="W142" s="790"/>
      <c r="X142" s="791"/>
    </row>
    <row r="143" spans="1:29">
      <c r="C143" s="789"/>
      <c r="D143" s="790"/>
      <c r="E143" s="790"/>
      <c r="F143" s="790"/>
      <c r="G143" s="790"/>
      <c r="H143" s="790"/>
      <c r="I143" s="790"/>
      <c r="J143" s="790"/>
      <c r="K143" s="790"/>
      <c r="L143" s="790"/>
      <c r="M143" s="790"/>
      <c r="N143" s="790"/>
      <c r="O143" s="790"/>
      <c r="P143" s="790"/>
      <c r="Q143" s="790"/>
      <c r="R143" s="790"/>
      <c r="S143" s="790"/>
      <c r="T143" s="790"/>
      <c r="U143" s="790"/>
      <c r="V143" s="790"/>
      <c r="W143" s="790"/>
      <c r="X143" s="791"/>
    </row>
    <row r="144" spans="1:29">
      <c r="C144" s="789"/>
      <c r="D144" s="790"/>
      <c r="E144" s="790"/>
      <c r="F144" s="790"/>
      <c r="G144" s="790"/>
      <c r="H144" s="790"/>
      <c r="I144" s="790"/>
      <c r="J144" s="790"/>
      <c r="K144" s="790"/>
      <c r="L144" s="790"/>
      <c r="M144" s="790"/>
      <c r="N144" s="790"/>
      <c r="O144" s="790"/>
      <c r="P144" s="790"/>
      <c r="Q144" s="790"/>
      <c r="R144" s="790"/>
      <c r="S144" s="790"/>
      <c r="T144" s="790"/>
      <c r="U144" s="790"/>
      <c r="V144" s="790"/>
      <c r="W144" s="790"/>
      <c r="X144" s="791"/>
    </row>
    <row r="145" spans="3:24">
      <c r="C145" s="789"/>
      <c r="D145" s="790"/>
      <c r="E145" s="790"/>
      <c r="F145" s="790"/>
      <c r="G145" s="790"/>
      <c r="H145" s="790"/>
      <c r="I145" s="790"/>
      <c r="J145" s="790"/>
      <c r="K145" s="790"/>
      <c r="L145" s="790"/>
      <c r="M145" s="790"/>
      <c r="N145" s="790"/>
      <c r="O145" s="790"/>
      <c r="P145" s="790"/>
      <c r="Q145" s="790"/>
      <c r="R145" s="790"/>
      <c r="S145" s="790"/>
      <c r="T145" s="790"/>
      <c r="U145" s="790"/>
      <c r="V145" s="790"/>
      <c r="W145" s="790"/>
      <c r="X145" s="791"/>
    </row>
    <row r="146" spans="3:24">
      <c r="C146" s="789"/>
      <c r="D146" s="790"/>
      <c r="E146" s="790"/>
      <c r="F146" s="790"/>
      <c r="G146" s="790"/>
      <c r="H146" s="790"/>
      <c r="I146" s="790"/>
      <c r="J146" s="790"/>
      <c r="K146" s="790"/>
      <c r="L146" s="790"/>
      <c r="M146" s="790"/>
      <c r="N146" s="790"/>
      <c r="O146" s="790"/>
      <c r="P146" s="790"/>
      <c r="Q146" s="790"/>
      <c r="R146" s="790"/>
      <c r="S146" s="790"/>
      <c r="T146" s="790"/>
      <c r="U146" s="790"/>
      <c r="V146" s="790"/>
      <c r="W146" s="790"/>
      <c r="X146" s="791"/>
    </row>
    <row r="147" spans="3:24">
      <c r="C147" s="789"/>
      <c r="D147" s="790"/>
      <c r="E147" s="790"/>
      <c r="F147" s="790"/>
      <c r="G147" s="790"/>
      <c r="H147" s="790"/>
      <c r="I147" s="790"/>
      <c r="J147" s="790"/>
      <c r="K147" s="790"/>
      <c r="L147" s="790"/>
      <c r="M147" s="790"/>
      <c r="N147" s="790"/>
      <c r="O147" s="790"/>
      <c r="P147" s="790"/>
      <c r="Q147" s="790"/>
      <c r="R147" s="790"/>
      <c r="S147" s="790"/>
      <c r="T147" s="790"/>
      <c r="U147" s="790"/>
      <c r="V147" s="790"/>
      <c r="W147" s="790"/>
      <c r="X147" s="791"/>
    </row>
    <row r="148" spans="3:24">
      <c r="C148" s="789"/>
      <c r="D148" s="790"/>
      <c r="E148" s="790"/>
      <c r="F148" s="790"/>
      <c r="G148" s="790"/>
      <c r="H148" s="790"/>
      <c r="I148" s="790"/>
      <c r="J148" s="790"/>
      <c r="K148" s="790"/>
      <c r="L148" s="790"/>
      <c r="M148" s="790"/>
      <c r="N148" s="790"/>
      <c r="O148" s="790"/>
      <c r="P148" s="790"/>
      <c r="Q148" s="790"/>
      <c r="R148" s="790"/>
      <c r="S148" s="790"/>
      <c r="T148" s="790"/>
      <c r="U148" s="790"/>
      <c r="V148" s="790"/>
      <c r="W148" s="790"/>
      <c r="X148" s="791"/>
    </row>
    <row r="149" spans="3:24">
      <c r="C149" s="789"/>
      <c r="D149" s="790"/>
      <c r="E149" s="790"/>
      <c r="F149" s="790"/>
      <c r="G149" s="790"/>
      <c r="H149" s="790"/>
      <c r="I149" s="790"/>
      <c r="J149" s="790"/>
      <c r="K149" s="790"/>
      <c r="L149" s="790"/>
      <c r="M149" s="790"/>
      <c r="N149" s="790"/>
      <c r="O149" s="790"/>
      <c r="P149" s="790"/>
      <c r="Q149" s="790"/>
      <c r="R149" s="790"/>
      <c r="S149" s="790"/>
      <c r="T149" s="790"/>
      <c r="U149" s="790"/>
      <c r="V149" s="790"/>
      <c r="W149" s="790"/>
      <c r="X149" s="791"/>
    </row>
    <row r="150" spans="3:24">
      <c r="C150" s="789"/>
      <c r="D150" s="790"/>
      <c r="E150" s="790"/>
      <c r="F150" s="790"/>
      <c r="G150" s="790"/>
      <c r="H150" s="790"/>
      <c r="I150" s="790"/>
      <c r="J150" s="790"/>
      <c r="K150" s="790"/>
      <c r="L150" s="790"/>
      <c r="M150" s="790"/>
      <c r="N150" s="790"/>
      <c r="O150" s="790"/>
      <c r="P150" s="790"/>
      <c r="Q150" s="790"/>
      <c r="R150" s="790"/>
      <c r="S150" s="790"/>
      <c r="T150" s="790"/>
      <c r="U150" s="790"/>
      <c r="V150" s="790"/>
      <c r="W150" s="790"/>
      <c r="X150" s="791"/>
    </row>
    <row r="151" spans="3:24">
      <c r="C151" s="789"/>
      <c r="D151" s="790"/>
      <c r="E151" s="790"/>
      <c r="F151" s="790"/>
      <c r="G151" s="790"/>
      <c r="H151" s="790"/>
      <c r="I151" s="790"/>
      <c r="J151" s="790"/>
      <c r="K151" s="790"/>
      <c r="L151" s="790"/>
      <c r="M151" s="790"/>
      <c r="N151" s="790"/>
      <c r="O151" s="790"/>
      <c r="P151" s="790"/>
      <c r="Q151" s="790"/>
      <c r="R151" s="790"/>
      <c r="S151" s="790"/>
      <c r="T151" s="790"/>
      <c r="U151" s="790"/>
      <c r="V151" s="790"/>
      <c r="W151" s="790"/>
      <c r="X151" s="791"/>
    </row>
    <row r="152" spans="3:24">
      <c r="C152" s="789"/>
      <c r="D152" s="790"/>
      <c r="E152" s="790"/>
      <c r="F152" s="790"/>
      <c r="G152" s="790"/>
      <c r="H152" s="790"/>
      <c r="I152" s="790"/>
      <c r="J152" s="790"/>
      <c r="K152" s="790"/>
      <c r="L152" s="790"/>
      <c r="M152" s="790"/>
      <c r="N152" s="790"/>
      <c r="O152" s="790"/>
      <c r="P152" s="790"/>
      <c r="Q152" s="790"/>
      <c r="R152" s="790"/>
      <c r="S152" s="790"/>
      <c r="T152" s="790"/>
      <c r="U152" s="790"/>
      <c r="V152" s="790"/>
      <c r="W152" s="790"/>
      <c r="X152" s="791"/>
    </row>
    <row r="153" spans="3:24">
      <c r="C153" s="789"/>
      <c r="D153" s="790"/>
      <c r="E153" s="790"/>
      <c r="F153" s="790"/>
      <c r="G153" s="790"/>
      <c r="H153" s="790"/>
      <c r="I153" s="790"/>
      <c r="J153" s="790"/>
      <c r="K153" s="790"/>
      <c r="L153" s="790"/>
      <c r="M153" s="790"/>
      <c r="N153" s="790"/>
      <c r="O153" s="790"/>
      <c r="P153" s="790"/>
      <c r="Q153" s="790"/>
      <c r="R153" s="790"/>
      <c r="S153" s="790"/>
      <c r="T153" s="790"/>
      <c r="U153" s="790"/>
      <c r="V153" s="790"/>
      <c r="W153" s="790"/>
      <c r="X153" s="791"/>
    </row>
    <row r="154" spans="3:24">
      <c r="C154" s="789"/>
      <c r="D154" s="790"/>
      <c r="E154" s="790"/>
      <c r="F154" s="790"/>
      <c r="G154" s="790"/>
      <c r="H154" s="790"/>
      <c r="I154" s="790"/>
      <c r="J154" s="790"/>
      <c r="K154" s="790"/>
      <c r="L154" s="790"/>
      <c r="M154" s="790"/>
      <c r="N154" s="790"/>
      <c r="O154" s="790"/>
      <c r="P154" s="790"/>
      <c r="Q154" s="790"/>
      <c r="R154" s="790"/>
      <c r="S154" s="790"/>
      <c r="T154" s="790"/>
      <c r="U154" s="790"/>
      <c r="V154" s="790"/>
      <c r="W154" s="790"/>
      <c r="X154" s="791"/>
    </row>
    <row r="155" spans="3:24">
      <c r="C155" s="789"/>
      <c r="D155" s="790"/>
      <c r="E155" s="790"/>
      <c r="F155" s="790"/>
      <c r="G155" s="790"/>
      <c r="H155" s="790"/>
      <c r="I155" s="790"/>
      <c r="J155" s="790"/>
      <c r="K155" s="790"/>
      <c r="L155" s="790"/>
      <c r="M155" s="790"/>
      <c r="N155" s="790"/>
      <c r="O155" s="790"/>
      <c r="P155" s="790"/>
      <c r="Q155" s="790"/>
      <c r="R155" s="790"/>
      <c r="S155" s="790"/>
      <c r="T155" s="790"/>
      <c r="U155" s="790"/>
      <c r="V155" s="790"/>
      <c r="W155" s="790"/>
      <c r="X155" s="791"/>
    </row>
    <row r="156" spans="3:24">
      <c r="C156" s="789"/>
      <c r="D156" s="790"/>
      <c r="E156" s="790"/>
      <c r="F156" s="790"/>
      <c r="G156" s="790"/>
      <c r="H156" s="790"/>
      <c r="I156" s="790"/>
      <c r="J156" s="790"/>
      <c r="K156" s="790"/>
      <c r="L156" s="790"/>
      <c r="M156" s="790"/>
      <c r="N156" s="790"/>
      <c r="O156" s="790"/>
      <c r="P156" s="790"/>
      <c r="Q156" s="790"/>
      <c r="R156" s="790"/>
      <c r="S156" s="790"/>
      <c r="T156" s="790"/>
      <c r="U156" s="790"/>
      <c r="V156" s="790"/>
      <c r="W156" s="790"/>
      <c r="X156" s="791"/>
    </row>
    <row r="157" spans="3:24">
      <c r="C157" s="789"/>
      <c r="D157" s="790"/>
      <c r="E157" s="790"/>
      <c r="F157" s="790"/>
      <c r="G157" s="790"/>
      <c r="H157" s="790"/>
      <c r="I157" s="790"/>
      <c r="J157" s="790"/>
      <c r="K157" s="790"/>
      <c r="L157" s="790"/>
      <c r="M157" s="790"/>
      <c r="N157" s="790"/>
      <c r="O157" s="790"/>
      <c r="P157" s="790"/>
      <c r="Q157" s="790"/>
      <c r="R157" s="790"/>
      <c r="S157" s="790"/>
      <c r="T157" s="790"/>
      <c r="U157" s="790"/>
      <c r="V157" s="790"/>
      <c r="W157" s="790"/>
      <c r="X157" s="791"/>
    </row>
    <row r="158" spans="3:24">
      <c r="C158" s="789"/>
      <c r="D158" s="790"/>
      <c r="E158" s="790"/>
      <c r="F158" s="790"/>
      <c r="G158" s="790"/>
      <c r="H158" s="790"/>
      <c r="I158" s="790"/>
      <c r="J158" s="790"/>
      <c r="K158" s="790"/>
      <c r="L158" s="790"/>
      <c r="M158" s="790"/>
      <c r="N158" s="790"/>
      <c r="O158" s="790"/>
      <c r="P158" s="790"/>
      <c r="Q158" s="790"/>
      <c r="R158" s="790"/>
      <c r="S158" s="790"/>
      <c r="T158" s="790"/>
      <c r="U158" s="790"/>
      <c r="V158" s="790"/>
      <c r="W158" s="790"/>
      <c r="X158" s="791"/>
    </row>
    <row r="159" spans="3:24">
      <c r="C159" s="789"/>
      <c r="D159" s="790"/>
      <c r="E159" s="790"/>
      <c r="F159" s="790"/>
      <c r="G159" s="790"/>
      <c r="H159" s="790"/>
      <c r="I159" s="790"/>
      <c r="J159" s="790"/>
      <c r="K159" s="790"/>
      <c r="L159" s="790"/>
      <c r="M159" s="790"/>
      <c r="N159" s="790"/>
      <c r="O159" s="790"/>
      <c r="P159" s="790"/>
      <c r="Q159" s="790"/>
      <c r="R159" s="790"/>
      <c r="S159" s="790"/>
      <c r="T159" s="790"/>
      <c r="U159" s="790"/>
      <c r="V159" s="790"/>
      <c r="W159" s="790"/>
      <c r="X159" s="791"/>
    </row>
    <row r="160" spans="3:24">
      <c r="C160" s="789"/>
      <c r="D160" s="790"/>
      <c r="E160" s="790"/>
      <c r="F160" s="790"/>
      <c r="G160" s="790"/>
      <c r="H160" s="790"/>
      <c r="I160" s="790"/>
      <c r="J160" s="790"/>
      <c r="K160" s="790"/>
      <c r="L160" s="790"/>
      <c r="M160" s="790"/>
      <c r="N160" s="790"/>
      <c r="O160" s="790"/>
      <c r="P160" s="790"/>
      <c r="Q160" s="790"/>
      <c r="R160" s="790"/>
      <c r="S160" s="790"/>
      <c r="T160" s="790"/>
      <c r="U160" s="790"/>
      <c r="V160" s="790"/>
      <c r="W160" s="790"/>
      <c r="X160" s="791"/>
    </row>
    <row r="161" spans="3:24">
      <c r="C161" s="789"/>
      <c r="D161" s="790"/>
      <c r="E161" s="790"/>
      <c r="F161" s="790"/>
      <c r="G161" s="790"/>
      <c r="H161" s="790"/>
      <c r="I161" s="790"/>
      <c r="J161" s="790"/>
      <c r="K161" s="790"/>
      <c r="L161" s="790"/>
      <c r="M161" s="790"/>
      <c r="N161" s="790"/>
      <c r="O161" s="790"/>
      <c r="P161" s="790"/>
      <c r="Q161" s="790"/>
      <c r="R161" s="790"/>
      <c r="S161" s="790"/>
      <c r="T161" s="790"/>
      <c r="U161" s="790"/>
      <c r="V161" s="790"/>
      <c r="W161" s="790"/>
      <c r="X161" s="791"/>
    </row>
    <row r="162" spans="3:24">
      <c r="C162" s="789"/>
      <c r="D162" s="790"/>
      <c r="E162" s="790"/>
      <c r="F162" s="790"/>
      <c r="G162" s="790"/>
      <c r="H162" s="790"/>
      <c r="I162" s="790"/>
      <c r="J162" s="790"/>
      <c r="K162" s="790"/>
      <c r="L162" s="790"/>
      <c r="M162" s="790"/>
      <c r="N162" s="790"/>
      <c r="O162" s="790"/>
      <c r="P162" s="790"/>
      <c r="Q162" s="790"/>
      <c r="R162" s="790"/>
      <c r="S162" s="790"/>
      <c r="T162" s="790"/>
      <c r="U162" s="790"/>
      <c r="V162" s="790"/>
      <c r="W162" s="790"/>
      <c r="X162" s="791"/>
    </row>
    <row r="163" spans="3:24">
      <c r="C163" s="789"/>
      <c r="D163" s="790"/>
      <c r="E163" s="790"/>
      <c r="F163" s="790"/>
      <c r="G163" s="790"/>
      <c r="H163" s="790"/>
      <c r="I163" s="790"/>
      <c r="J163" s="790"/>
      <c r="K163" s="790"/>
      <c r="L163" s="790"/>
      <c r="M163" s="790"/>
      <c r="N163" s="790"/>
      <c r="O163" s="790"/>
      <c r="P163" s="790"/>
      <c r="Q163" s="790"/>
      <c r="R163" s="790"/>
      <c r="S163" s="790"/>
      <c r="T163" s="790"/>
      <c r="U163" s="790"/>
      <c r="V163" s="790"/>
      <c r="W163" s="790"/>
      <c r="X163" s="791"/>
    </row>
    <row r="164" spans="3:24">
      <c r="C164" s="789"/>
      <c r="D164" s="790"/>
      <c r="E164" s="790"/>
      <c r="F164" s="790"/>
      <c r="G164" s="790"/>
      <c r="H164" s="790"/>
      <c r="I164" s="790"/>
      <c r="J164" s="790"/>
      <c r="K164" s="790"/>
      <c r="L164" s="790"/>
      <c r="M164" s="790"/>
      <c r="N164" s="790"/>
      <c r="O164" s="790"/>
      <c r="P164" s="790"/>
      <c r="Q164" s="790"/>
      <c r="R164" s="790"/>
      <c r="S164" s="790"/>
      <c r="T164" s="790"/>
      <c r="U164" s="790"/>
      <c r="V164" s="790"/>
      <c r="W164" s="790"/>
      <c r="X164" s="791"/>
    </row>
    <row r="165" spans="3:24">
      <c r="C165" s="789"/>
      <c r="D165" s="790"/>
      <c r="E165" s="790"/>
      <c r="F165" s="790"/>
      <c r="G165" s="790"/>
      <c r="H165" s="790"/>
      <c r="I165" s="790"/>
      <c r="J165" s="790"/>
      <c r="K165" s="790"/>
      <c r="L165" s="790"/>
      <c r="M165" s="790"/>
      <c r="N165" s="790"/>
      <c r="O165" s="790"/>
      <c r="P165" s="790"/>
      <c r="Q165" s="790"/>
      <c r="R165" s="790"/>
      <c r="S165" s="790"/>
      <c r="T165" s="790"/>
      <c r="U165" s="790"/>
      <c r="V165" s="790"/>
      <c r="W165" s="790"/>
      <c r="X165" s="791"/>
    </row>
    <row r="166" spans="3:24">
      <c r="C166" s="789"/>
      <c r="D166" s="790"/>
      <c r="E166" s="790"/>
      <c r="F166" s="790"/>
      <c r="G166" s="790"/>
      <c r="H166" s="790"/>
      <c r="I166" s="790"/>
      <c r="J166" s="790"/>
      <c r="K166" s="790"/>
      <c r="L166" s="790"/>
      <c r="M166" s="790"/>
      <c r="N166" s="790"/>
      <c r="O166" s="790"/>
      <c r="P166" s="790"/>
      <c r="Q166" s="790"/>
      <c r="R166" s="790"/>
      <c r="S166" s="790"/>
      <c r="T166" s="790"/>
      <c r="U166" s="790"/>
      <c r="V166" s="790"/>
      <c r="W166" s="790"/>
      <c r="X166" s="791"/>
    </row>
    <row r="167" spans="3:24">
      <c r="C167" s="789"/>
      <c r="D167" s="790"/>
      <c r="E167" s="790"/>
      <c r="F167" s="790"/>
      <c r="G167" s="790"/>
      <c r="H167" s="790"/>
      <c r="I167" s="790"/>
      <c r="J167" s="790"/>
      <c r="K167" s="790"/>
      <c r="L167" s="790"/>
      <c r="M167" s="790"/>
      <c r="N167" s="790"/>
      <c r="O167" s="790"/>
      <c r="P167" s="790"/>
      <c r="Q167" s="790"/>
      <c r="R167" s="790"/>
      <c r="S167" s="790"/>
      <c r="T167" s="790"/>
      <c r="U167" s="790"/>
      <c r="V167" s="790"/>
      <c r="W167" s="790"/>
      <c r="X167" s="791"/>
    </row>
    <row r="168" spans="3:24">
      <c r="C168" s="789"/>
      <c r="D168" s="790"/>
      <c r="E168" s="790"/>
      <c r="F168" s="790"/>
      <c r="G168" s="790"/>
      <c r="H168" s="790"/>
      <c r="I168" s="790"/>
      <c r="J168" s="790"/>
      <c r="K168" s="790"/>
      <c r="L168" s="790"/>
      <c r="M168" s="790"/>
      <c r="N168" s="790"/>
      <c r="O168" s="790"/>
      <c r="P168" s="790"/>
      <c r="Q168" s="790"/>
      <c r="R168" s="790"/>
      <c r="S168" s="790"/>
      <c r="T168" s="790"/>
      <c r="U168" s="790"/>
      <c r="V168" s="790"/>
      <c r="W168" s="790"/>
      <c r="X168" s="791"/>
    </row>
    <row r="169" spans="3:24">
      <c r="C169" s="792"/>
      <c r="D169" s="793"/>
      <c r="E169" s="793"/>
      <c r="F169" s="793"/>
      <c r="G169" s="793"/>
      <c r="H169" s="793"/>
      <c r="I169" s="793"/>
      <c r="J169" s="793"/>
      <c r="K169" s="793"/>
      <c r="L169" s="793"/>
      <c r="M169" s="793"/>
      <c r="N169" s="793"/>
      <c r="O169" s="793"/>
      <c r="P169" s="793"/>
      <c r="Q169" s="793"/>
      <c r="R169" s="793"/>
      <c r="S169" s="793"/>
      <c r="T169" s="793"/>
      <c r="U169" s="793"/>
      <c r="V169" s="793"/>
      <c r="W169" s="793"/>
      <c r="X169" s="794"/>
    </row>
    <row r="170" spans="3:24" s="137" customFormat="1"/>
  </sheetData>
  <sheetProtection algorithmName="SHA-512" hashValue="rrqnJIRASCdaV+78JOJeGesxzzTDuoN1MbDAws9f9/4JJfhkR81Q2H6mkxnwS4mB/QXArIN7Pt6jyklR1Uzp9Q==" saltValue="FBIbXi5GxSB25+CNrn/H/w==" spinCount="100000" sheet="1" objects="1" scenarios="1"/>
  <mergeCells count="7">
    <mergeCell ref="C67:X67"/>
    <mergeCell ref="C44:X44"/>
    <mergeCell ref="C6:X6"/>
    <mergeCell ref="C8:X8"/>
    <mergeCell ref="C9:X9"/>
    <mergeCell ref="C10:X10"/>
    <mergeCell ref="C18:X18"/>
  </mergeCells>
  <dataValidations count="2">
    <dataValidation type="list" allowBlank="1" showInputMessage="1" showErrorMessage="1" sqref="I63:P63" xr:uid="{206D6B8B-599E-4711-A454-489DDEC1E7CE}">
      <formula1>$AA$1:$AA$4</formula1>
    </dataValidation>
    <dataValidation type="list" allowBlank="1" showInputMessage="1" showErrorMessage="1" sqref="R25:R39 R51:R61 R73:R87" xr:uid="{9637C917-B4A3-4B2D-B8F5-6A9910009A37}">
      <formula1>INDIRECT("List_EF_Eenheid")</formula1>
    </dataValidation>
  </dataValidations>
  <pageMargins left="0.25" right="0.25" top="0.75" bottom="0.75" header="0.3" footer="0.3"/>
  <pageSetup paperSize="9" scale="3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6FDDA-BEBB-4A18-8429-3EC877502A85}">
  <sheetPr>
    <tabColor theme="8" tint="0.39997558519241921"/>
    <pageSetUpPr autoPageBreaks="0"/>
  </sheetPr>
  <dimension ref="A1:Z317"/>
  <sheetViews>
    <sheetView zoomScale="80" zoomScaleNormal="80" workbookViewId="0"/>
  </sheetViews>
  <sheetFormatPr defaultColWidth="0" defaultRowHeight="15" zeroHeight="1"/>
  <cols>
    <col min="1" max="1" width="3.85546875" style="137" customWidth="1"/>
    <col min="2" max="2" width="18.5703125" style="4" customWidth="1"/>
    <col min="3" max="3" width="5.5703125" style="4" hidden="1" customWidth="1"/>
    <col min="4" max="4" width="10" style="4" customWidth="1"/>
    <col min="5" max="5" width="19.7109375" style="4" customWidth="1"/>
    <col min="6" max="6" width="4.7109375" style="4" hidden="1" customWidth="1"/>
    <col min="7" max="7" width="21.5703125" style="4" customWidth="1"/>
    <col min="8" max="8" width="6.28515625" style="4" hidden="1" customWidth="1"/>
    <col min="9" max="9" width="8.85546875" style="4" hidden="1" customWidth="1"/>
    <col min="10" max="10" width="18.28515625" style="4" customWidth="1"/>
    <col min="11" max="11" width="15.7109375" style="4" hidden="1" customWidth="1"/>
    <col min="12" max="12" width="21.85546875" style="4" customWidth="1"/>
    <col min="13" max="13" width="14.28515625" style="4" hidden="1" customWidth="1"/>
    <col min="14" max="14" width="15.5703125" style="4" customWidth="1"/>
    <col min="15" max="15" width="10.28515625" style="4" hidden="1" customWidth="1"/>
    <col min="16" max="16" width="19.5703125" style="4" customWidth="1"/>
    <col min="17" max="17" width="11" style="4" hidden="1" customWidth="1"/>
    <col min="18" max="18" width="18.85546875" style="4" customWidth="1"/>
    <col min="19" max="19" width="18.140625" style="4" customWidth="1"/>
    <col min="20" max="20" width="18.140625" style="4" hidden="1" customWidth="1"/>
    <col min="21" max="21" width="21" style="4" customWidth="1"/>
    <col min="22" max="22" width="34.5703125" style="4" customWidth="1"/>
    <col min="23" max="23" width="20.28515625" style="4" customWidth="1"/>
    <col min="24" max="24" width="19.5703125" style="4" customWidth="1"/>
    <col min="25" max="25" width="16.7109375" style="4" customWidth="1"/>
    <col min="26" max="26" width="4.140625" style="137" customWidth="1"/>
    <col min="27" max="16384" width="9.140625" style="4" hidden="1"/>
  </cols>
  <sheetData>
    <row r="1" spans="2:26" ht="31.5">
      <c r="B1" s="551" t="s">
        <v>469</v>
      </c>
      <c r="C1" s="552"/>
      <c r="D1" s="553"/>
      <c r="E1" s="553"/>
      <c r="F1" s="552"/>
      <c r="G1" s="553"/>
      <c r="H1" s="552"/>
      <c r="I1" s="552"/>
      <c r="J1" s="553"/>
      <c r="K1" s="552"/>
      <c r="L1" s="553"/>
      <c r="M1" s="552"/>
      <c r="N1" s="553"/>
      <c r="O1" s="554"/>
      <c r="P1" s="553"/>
      <c r="Q1" s="552"/>
      <c r="R1" s="555"/>
      <c r="S1" s="556"/>
      <c r="T1" s="87"/>
      <c r="U1" s="556"/>
      <c r="V1" s="557"/>
      <c r="W1" s="1124" t="s">
        <v>198</v>
      </c>
      <c r="X1" s="1125"/>
      <c r="Y1" s="1126"/>
      <c r="Z1" s="542"/>
    </row>
    <row r="2" spans="2:26" ht="14.45" customHeight="1">
      <c r="B2" s="558"/>
      <c r="C2" s="72"/>
      <c r="D2" s="559"/>
      <c r="E2" s="559"/>
      <c r="F2" s="72"/>
      <c r="G2" s="559"/>
      <c r="H2" s="72"/>
      <c r="I2" s="72"/>
      <c r="J2" s="559"/>
      <c r="K2" s="72"/>
      <c r="L2" s="559"/>
      <c r="M2" s="72"/>
      <c r="N2" s="559"/>
      <c r="O2" s="72"/>
      <c r="P2" s="559"/>
      <c r="Q2" s="63"/>
      <c r="R2" s="560"/>
      <c r="S2" s="69"/>
      <c r="U2" s="69"/>
      <c r="V2" s="561"/>
      <c r="W2" s="1127" t="s">
        <v>1</v>
      </c>
      <c r="X2" s="1128"/>
      <c r="Y2" s="1129"/>
      <c r="Z2" s="543"/>
    </row>
    <row r="3" spans="2:26" ht="14.45" customHeight="1">
      <c r="B3" s="562"/>
      <c r="C3" s="72"/>
      <c r="D3" s="559"/>
      <c r="E3" s="559"/>
      <c r="F3" s="72"/>
      <c r="G3" s="559"/>
      <c r="H3" s="72"/>
      <c r="I3" s="72"/>
      <c r="J3" s="559"/>
      <c r="K3" s="72"/>
      <c r="L3" s="559"/>
      <c r="M3" s="72"/>
      <c r="N3" s="559"/>
      <c r="O3" s="72"/>
      <c r="P3" s="559"/>
      <c r="Q3" s="72"/>
      <c r="R3" s="559"/>
      <c r="S3" s="69"/>
      <c r="U3" s="69"/>
      <c r="V3" s="561"/>
      <c r="W3" s="1130" t="s">
        <v>2</v>
      </c>
      <c r="X3" s="1131"/>
      <c r="Y3" s="1132"/>
    </row>
    <row r="4" spans="2:26">
      <c r="B4" s="563"/>
      <c r="C4" s="564"/>
      <c r="D4" s="565"/>
      <c r="E4" s="565"/>
      <c r="F4" s="564"/>
      <c r="G4" s="565"/>
      <c r="H4" s="564"/>
      <c r="I4" s="564"/>
      <c r="J4" s="565"/>
      <c r="K4" s="564"/>
      <c r="L4" s="565"/>
      <c r="M4" s="564"/>
      <c r="N4" s="565"/>
      <c r="O4" s="564"/>
      <c r="P4" s="565"/>
      <c r="Q4" s="564"/>
      <c r="R4" s="565"/>
      <c r="S4" s="566"/>
      <c r="T4" s="66"/>
      <c r="U4" s="566"/>
      <c r="V4" s="567"/>
      <c r="W4" s="1133" t="s">
        <v>231</v>
      </c>
      <c r="X4" s="1134"/>
      <c r="Y4" s="1135"/>
    </row>
    <row r="5" spans="2:26" s="137" customFormat="1">
      <c r="T5" s="4"/>
      <c r="Z5" s="544"/>
    </row>
    <row r="6" spans="2:26" ht="23.25" customHeight="1">
      <c r="B6" s="1084" t="s">
        <v>1128</v>
      </c>
      <c r="C6" s="1024"/>
      <c r="D6" s="1024"/>
      <c r="E6" s="1024"/>
      <c r="F6" s="1024"/>
      <c r="G6" s="1024"/>
      <c r="H6" s="1024"/>
      <c r="I6" s="1024"/>
      <c r="J6" s="1024"/>
      <c r="K6" s="1024"/>
      <c r="L6" s="1024"/>
      <c r="M6" s="1024"/>
      <c r="N6" s="1024"/>
      <c r="O6" s="1024"/>
      <c r="P6" s="1024"/>
      <c r="Q6" s="1024"/>
      <c r="R6" s="1024"/>
      <c r="S6" s="1024"/>
      <c r="T6" s="1024"/>
      <c r="U6" s="1024"/>
      <c r="V6" s="1025"/>
      <c r="W6" s="630"/>
      <c r="X6" s="630"/>
      <c r="Y6" s="630"/>
      <c r="Z6" s="544"/>
    </row>
    <row r="7" spans="2:26" ht="23.25" customHeight="1">
      <c r="B7" s="1026" t="s">
        <v>1130</v>
      </c>
      <c r="C7" s="1027"/>
      <c r="D7" s="1027"/>
      <c r="E7" s="1027"/>
      <c r="F7" s="1027"/>
      <c r="G7" s="1027"/>
      <c r="H7" s="1027"/>
      <c r="I7" s="1027"/>
      <c r="J7" s="1027"/>
      <c r="K7" s="1027"/>
      <c r="L7" s="1027"/>
      <c r="M7" s="1027"/>
      <c r="N7" s="1027"/>
      <c r="O7" s="1027"/>
      <c r="P7" s="1027"/>
      <c r="Q7" s="1027"/>
      <c r="R7" s="1027"/>
      <c r="S7" s="1027"/>
      <c r="T7" s="1027"/>
      <c r="U7" s="1027"/>
      <c r="V7" s="1028"/>
      <c r="W7" s="630"/>
      <c r="X7" s="630"/>
      <c r="Y7" s="630"/>
      <c r="Z7" s="544"/>
    </row>
    <row r="8" spans="2:26" ht="23.25" customHeight="1">
      <c r="B8" s="1026" t="s">
        <v>1129</v>
      </c>
      <c r="C8" s="1027"/>
      <c r="D8" s="1027"/>
      <c r="E8" s="1027"/>
      <c r="F8" s="1027"/>
      <c r="G8" s="1027"/>
      <c r="H8" s="1027"/>
      <c r="I8" s="1027"/>
      <c r="J8" s="1027"/>
      <c r="K8" s="1027"/>
      <c r="L8" s="1027"/>
      <c r="M8" s="1027"/>
      <c r="N8" s="1027"/>
      <c r="O8" s="1027"/>
      <c r="P8" s="1027"/>
      <c r="Q8" s="1027"/>
      <c r="R8" s="1027"/>
      <c r="S8" s="1027"/>
      <c r="T8" s="1027"/>
      <c r="U8" s="1027"/>
      <c r="V8" s="1028"/>
      <c r="W8" s="630"/>
      <c r="X8" s="630"/>
      <c r="Y8" s="630"/>
      <c r="Z8" s="544"/>
    </row>
    <row r="9" spans="2:26" ht="23.25" customHeight="1">
      <c r="B9" s="1026" t="s">
        <v>1131</v>
      </c>
      <c r="C9" s="1027"/>
      <c r="D9" s="1027"/>
      <c r="E9" s="1027"/>
      <c r="F9" s="1027"/>
      <c r="G9" s="1027"/>
      <c r="H9" s="1027"/>
      <c r="I9" s="1027"/>
      <c r="J9" s="1027"/>
      <c r="K9" s="1027"/>
      <c r="L9" s="1027"/>
      <c r="M9" s="1027"/>
      <c r="N9" s="1027"/>
      <c r="O9" s="1027"/>
      <c r="P9" s="1027"/>
      <c r="Q9" s="1027"/>
      <c r="R9" s="1027"/>
      <c r="S9" s="1027"/>
      <c r="T9" s="1027"/>
      <c r="U9" s="1027"/>
      <c r="V9" s="1028"/>
      <c r="W9" s="630"/>
      <c r="X9" s="630"/>
      <c r="Y9" s="630"/>
      <c r="Z9" s="544"/>
    </row>
    <row r="10" spans="2:26" ht="23.25" customHeight="1">
      <c r="B10" s="1026" t="s">
        <v>1132</v>
      </c>
      <c r="C10" s="1027"/>
      <c r="D10" s="1027"/>
      <c r="E10" s="1027"/>
      <c r="F10" s="1027"/>
      <c r="G10" s="1027"/>
      <c r="H10" s="1027"/>
      <c r="I10" s="1027"/>
      <c r="J10" s="1027"/>
      <c r="K10" s="1027"/>
      <c r="L10" s="1027"/>
      <c r="M10" s="1027"/>
      <c r="N10" s="1027"/>
      <c r="O10" s="1027"/>
      <c r="P10" s="1027"/>
      <c r="Q10" s="1027"/>
      <c r="R10" s="1027"/>
      <c r="S10" s="1027"/>
      <c r="T10" s="1027"/>
      <c r="U10" s="1027"/>
      <c r="V10" s="1028"/>
      <c r="W10" s="630"/>
      <c r="X10" s="630"/>
      <c r="Y10" s="630"/>
      <c r="Z10" s="544"/>
    </row>
    <row r="11" spans="2:26" ht="23.25" customHeight="1">
      <c r="B11" s="1026" t="s">
        <v>1161</v>
      </c>
      <c r="C11" s="1027"/>
      <c r="D11" s="1027"/>
      <c r="E11" s="1027"/>
      <c r="F11" s="1027"/>
      <c r="G11" s="1027"/>
      <c r="H11" s="1027"/>
      <c r="I11" s="1027"/>
      <c r="J11" s="1027"/>
      <c r="K11" s="1027"/>
      <c r="L11" s="1027"/>
      <c r="M11" s="1027"/>
      <c r="N11" s="1027"/>
      <c r="O11" s="1027"/>
      <c r="P11" s="1027"/>
      <c r="Q11" s="1027"/>
      <c r="R11" s="1027"/>
      <c r="S11" s="1027"/>
      <c r="T11" s="1027"/>
      <c r="U11" s="1027"/>
      <c r="V11" s="1028"/>
      <c r="W11" s="630"/>
      <c r="X11" s="630"/>
      <c r="Y11" s="630"/>
      <c r="Z11" s="544"/>
    </row>
    <row r="12" spans="2:26" ht="23.25" customHeight="1">
      <c r="B12" s="1032" t="s">
        <v>1133</v>
      </c>
      <c r="C12" s="1033"/>
      <c r="D12" s="1033"/>
      <c r="E12" s="1033"/>
      <c r="F12" s="1033"/>
      <c r="G12" s="1033"/>
      <c r="H12" s="1033"/>
      <c r="I12" s="1033"/>
      <c r="J12" s="1033"/>
      <c r="K12" s="1033"/>
      <c r="L12" s="1033"/>
      <c r="M12" s="1033"/>
      <c r="N12" s="1033"/>
      <c r="O12" s="1033"/>
      <c r="P12" s="1033"/>
      <c r="Q12" s="1033"/>
      <c r="R12" s="1033"/>
      <c r="S12" s="1033"/>
      <c r="T12" s="1033"/>
      <c r="U12" s="1033"/>
      <c r="V12" s="1034"/>
      <c r="W12" s="630"/>
      <c r="X12" s="630"/>
      <c r="Y12" s="630"/>
      <c r="Z12" s="544"/>
    </row>
    <row r="13" spans="2:26" ht="17.25" hidden="1" customHeight="1">
      <c r="B13" s="32"/>
      <c r="D13" s="31"/>
      <c r="E13" s="31"/>
      <c r="G13" s="31"/>
      <c r="J13" s="31"/>
      <c r="L13" s="31"/>
      <c r="N13" s="31"/>
      <c r="P13" s="31"/>
      <c r="R13" s="31"/>
      <c r="S13" s="31"/>
      <c r="W13" s="137"/>
      <c r="X13" s="137"/>
      <c r="Y13" s="137"/>
      <c r="Z13" s="544"/>
    </row>
    <row r="14" spans="2:26" ht="17.25" hidden="1" customHeight="1">
      <c r="B14" s="32"/>
      <c r="D14" s="31"/>
      <c r="E14" s="31"/>
      <c r="G14" s="31"/>
      <c r="J14" s="31"/>
      <c r="L14" s="31"/>
      <c r="N14" s="31"/>
      <c r="P14" s="31"/>
      <c r="R14" s="31"/>
      <c r="S14" s="31"/>
      <c r="W14" s="137"/>
      <c r="X14" s="137"/>
      <c r="Y14" s="137"/>
      <c r="Z14" s="544"/>
    </row>
    <row r="15" spans="2:26" ht="17.25" hidden="1" customHeight="1">
      <c r="B15" s="32"/>
      <c r="D15" s="31"/>
      <c r="E15" s="31"/>
      <c r="G15" s="31"/>
      <c r="J15" s="31"/>
      <c r="L15" s="31"/>
      <c r="N15" s="31"/>
      <c r="P15" s="31"/>
      <c r="R15" s="31"/>
      <c r="S15" s="31"/>
      <c r="W15" s="137"/>
      <c r="X15" s="137"/>
      <c r="Y15" s="137"/>
      <c r="Z15" s="544"/>
    </row>
    <row r="16" spans="2:26" ht="17.25" hidden="1" customHeight="1">
      <c r="B16" s="32"/>
      <c r="D16" s="31"/>
      <c r="E16" s="31"/>
      <c r="G16" s="31"/>
      <c r="J16" s="31"/>
      <c r="L16" s="31"/>
      <c r="N16" s="31"/>
      <c r="P16" s="31"/>
      <c r="R16" s="31"/>
      <c r="S16" s="31"/>
      <c r="W16" s="137"/>
      <c r="X16" s="137"/>
      <c r="Y16" s="137"/>
      <c r="Z16" s="544"/>
    </row>
    <row r="17" spans="2:26" ht="17.25" hidden="1" customHeight="1">
      <c r="B17" s="32"/>
      <c r="D17" s="31"/>
      <c r="E17" s="31"/>
      <c r="G17" s="31"/>
      <c r="J17" s="31"/>
      <c r="L17" s="31"/>
      <c r="N17" s="31"/>
      <c r="P17" s="31"/>
      <c r="R17" s="31"/>
      <c r="S17" s="31"/>
      <c r="W17" s="137"/>
      <c r="X17" s="137"/>
      <c r="Y17" s="137"/>
      <c r="Z17" s="544"/>
    </row>
    <row r="18" spans="2:26" ht="17.25" hidden="1" customHeight="1">
      <c r="B18" s="32"/>
      <c r="D18" s="31"/>
      <c r="E18" s="31"/>
      <c r="G18" s="31"/>
      <c r="J18" s="31"/>
      <c r="L18" s="31"/>
      <c r="N18" s="31"/>
      <c r="P18" s="31"/>
      <c r="R18" s="31"/>
      <c r="S18" s="31"/>
      <c r="W18" s="137"/>
      <c r="X18" s="137"/>
      <c r="Y18" s="137"/>
      <c r="Z18" s="544"/>
    </row>
    <row r="19" spans="2:26" ht="17.25" hidden="1" customHeight="1">
      <c r="B19" s="32"/>
      <c r="D19" s="31"/>
      <c r="E19" s="31"/>
      <c r="G19" s="31"/>
      <c r="J19" s="31"/>
      <c r="L19" s="31"/>
      <c r="N19" s="31"/>
      <c r="P19" s="31"/>
      <c r="R19" s="31"/>
      <c r="S19" s="31"/>
      <c r="W19" s="137"/>
      <c r="X19" s="137"/>
      <c r="Y19" s="137"/>
      <c r="Z19" s="544"/>
    </row>
    <row r="20" spans="2:26" ht="17.25" hidden="1" customHeight="1">
      <c r="B20" s="32"/>
      <c r="D20" s="31"/>
      <c r="E20" s="31"/>
      <c r="G20" s="31"/>
      <c r="J20" s="31"/>
      <c r="L20" s="31"/>
      <c r="N20" s="31"/>
      <c r="P20" s="31"/>
      <c r="R20" s="31"/>
      <c r="S20" s="31"/>
      <c r="W20" s="137"/>
      <c r="X20" s="137"/>
      <c r="Y20" s="137"/>
      <c r="Z20" s="544"/>
    </row>
    <row r="21" spans="2:26" ht="17.25" hidden="1" customHeight="1">
      <c r="B21" s="32"/>
      <c r="D21" s="31"/>
      <c r="E21" s="31"/>
      <c r="G21" s="31"/>
      <c r="J21" s="31"/>
      <c r="L21" s="31"/>
      <c r="N21" s="31"/>
      <c r="P21" s="31"/>
      <c r="R21" s="31"/>
      <c r="S21" s="31"/>
      <c r="W21" s="137"/>
      <c r="X21" s="137"/>
      <c r="Y21" s="137"/>
      <c r="Z21" s="544"/>
    </row>
    <row r="22" spans="2:26" ht="17.25" hidden="1" customHeight="1">
      <c r="B22" s="32"/>
      <c r="D22" s="31"/>
      <c r="E22" s="31"/>
      <c r="G22" s="31"/>
      <c r="J22" s="31"/>
      <c r="L22" s="31"/>
      <c r="N22" s="31"/>
      <c r="P22" s="31"/>
      <c r="R22" s="31"/>
      <c r="S22" s="31"/>
      <c r="W22" s="137"/>
      <c r="X22" s="137"/>
      <c r="Y22" s="137"/>
      <c r="Z22" s="544"/>
    </row>
    <row r="23" spans="2:26" ht="17.25" hidden="1" customHeight="1">
      <c r="B23" s="13"/>
      <c r="C23" s="27" t="s">
        <v>78</v>
      </c>
      <c r="D23" s="27"/>
      <c r="E23" s="86"/>
      <c r="F23" s="27" t="s">
        <v>78</v>
      </c>
      <c r="G23" s="86"/>
      <c r="H23" s="27" t="s">
        <v>78</v>
      </c>
      <c r="I23" s="27" t="s">
        <v>78</v>
      </c>
      <c r="K23" s="27" t="s">
        <v>78</v>
      </c>
      <c r="L23" s="27"/>
      <c r="M23" s="27" t="s">
        <v>78</v>
      </c>
      <c r="N23" s="27"/>
      <c r="O23" s="27" t="s">
        <v>78</v>
      </c>
      <c r="P23" s="27"/>
      <c r="Q23" s="27" t="s">
        <v>78</v>
      </c>
      <c r="W23" s="137"/>
      <c r="X23" s="137"/>
      <c r="Y23" s="137"/>
      <c r="Z23" s="544"/>
    </row>
    <row r="24" spans="2:26" s="137" customFormat="1">
      <c r="T24" s="4"/>
      <c r="Z24" s="543"/>
    </row>
    <row r="25" spans="2:26" ht="15.75">
      <c r="B25" s="394" t="s">
        <v>635</v>
      </c>
      <c r="C25" s="389"/>
      <c r="D25" s="390"/>
      <c r="E25" s="390"/>
      <c r="F25" s="389"/>
      <c r="G25" s="390"/>
      <c r="H25" s="389"/>
      <c r="I25" s="252"/>
      <c r="J25" s="314"/>
      <c r="K25" s="252"/>
      <c r="L25" s="314"/>
      <c r="M25" s="252"/>
      <c r="N25" s="314"/>
      <c r="O25" s="252"/>
      <c r="P25" s="314"/>
      <c r="Q25" s="252"/>
      <c r="R25" s="314"/>
      <c r="S25" s="314"/>
      <c r="T25" s="313"/>
      <c r="U25" s="314"/>
      <c r="V25" s="352"/>
      <c r="W25" s="137"/>
      <c r="X25" s="137"/>
      <c r="Y25" s="137"/>
    </row>
    <row r="26" spans="2:26">
      <c r="B26" s="568" t="s">
        <v>21</v>
      </c>
      <c r="C26" s="252"/>
      <c r="D26" s="570">
        <v>1</v>
      </c>
      <c r="E26" s="570">
        <v>2</v>
      </c>
      <c r="F26" s="33"/>
      <c r="G26" s="570">
        <v>3</v>
      </c>
      <c r="H26" s="33"/>
      <c r="I26" s="33"/>
      <c r="J26" s="570">
        <v>4</v>
      </c>
      <c r="K26" s="33"/>
      <c r="L26" s="570">
        <v>5</v>
      </c>
      <c r="M26" s="33"/>
      <c r="N26" s="570">
        <v>6</v>
      </c>
      <c r="O26" s="33"/>
      <c r="P26" s="570">
        <v>7</v>
      </c>
      <c r="Q26" s="33"/>
      <c r="R26" s="570">
        <v>8</v>
      </c>
      <c r="S26" s="570">
        <v>9</v>
      </c>
      <c r="T26" s="33"/>
      <c r="U26" s="570">
        <v>10</v>
      </c>
      <c r="V26" s="570" t="s">
        <v>634</v>
      </c>
      <c r="W26" s="137"/>
      <c r="X26" s="137"/>
      <c r="Y26" s="137"/>
    </row>
    <row r="27" spans="2:26">
      <c r="B27" s="569" t="s">
        <v>636</v>
      </c>
      <c r="D27" s="921"/>
      <c r="E27" s="921"/>
      <c r="F27" s="922"/>
      <c r="G27" s="921"/>
      <c r="H27" s="922"/>
      <c r="I27" s="922"/>
      <c r="J27" s="921"/>
      <c r="K27" s="922"/>
      <c r="L27" s="921"/>
      <c r="M27" s="922"/>
      <c r="N27" s="921"/>
      <c r="O27" s="922"/>
      <c r="P27" s="921"/>
      <c r="Q27" s="922"/>
      <c r="R27" s="921"/>
      <c r="S27" s="921"/>
      <c r="T27" s="923"/>
      <c r="U27" s="921"/>
      <c r="V27" s="571">
        <f>SUM(D27,E27,G27,J27,L27,N27,P27,R27,S27,U27)</f>
        <v>0</v>
      </c>
      <c r="W27" s="685"/>
      <c r="X27" s="685"/>
      <c r="Y27" s="685"/>
    </row>
    <row r="28" spans="2:26" s="137" customFormat="1">
      <c r="T28" s="4"/>
    </row>
    <row r="29" spans="2:26" ht="15.75" customHeight="1">
      <c r="B29" s="394" t="s">
        <v>501</v>
      </c>
      <c r="C29" s="252"/>
      <c r="D29" s="390"/>
      <c r="E29" s="390"/>
      <c r="F29" s="252"/>
      <c r="G29" s="314"/>
      <c r="H29" s="252"/>
      <c r="I29" s="252"/>
      <c r="J29" s="314"/>
      <c r="K29" s="252"/>
      <c r="L29" s="314"/>
      <c r="M29" s="252"/>
      <c r="N29" s="314"/>
      <c r="O29" s="252"/>
      <c r="P29" s="314"/>
      <c r="Q29" s="252"/>
      <c r="R29" s="314"/>
      <c r="S29" s="314"/>
      <c r="T29" s="313"/>
      <c r="U29" s="314"/>
      <c r="V29" s="352"/>
      <c r="W29" s="137"/>
      <c r="X29" s="137"/>
      <c r="Y29" s="137"/>
    </row>
    <row r="30" spans="2:26">
      <c r="B30" s="569" t="s">
        <v>21</v>
      </c>
      <c r="C30" s="33"/>
      <c r="D30" s="570">
        <v>1</v>
      </c>
      <c r="E30" s="570">
        <v>2</v>
      </c>
      <c r="F30" s="33"/>
      <c r="G30" s="570">
        <v>3</v>
      </c>
      <c r="H30" s="33"/>
      <c r="I30" s="33"/>
      <c r="J30" s="570">
        <v>4</v>
      </c>
      <c r="K30" s="33"/>
      <c r="L30" s="570">
        <v>5</v>
      </c>
      <c r="M30" s="33"/>
      <c r="N30" s="570">
        <v>6</v>
      </c>
      <c r="O30" s="33"/>
      <c r="P30" s="570">
        <v>7</v>
      </c>
      <c r="Q30" s="33"/>
      <c r="R30" s="570">
        <v>8</v>
      </c>
      <c r="S30" s="570">
        <v>9</v>
      </c>
      <c r="T30" s="33"/>
      <c r="U30" s="570">
        <v>10</v>
      </c>
      <c r="V30" s="572" t="s">
        <v>273</v>
      </c>
      <c r="W30" s="284"/>
      <c r="X30" s="284"/>
      <c r="Y30" s="284"/>
      <c r="Z30" s="544"/>
    </row>
    <row r="31" spans="2:26">
      <c r="B31" s="359" t="str">
        <f t="shared" ref="B31:B40" ca="1" si="0">E118</f>
        <v>-</v>
      </c>
      <c r="C31" s="87"/>
      <c r="D31" s="575" t="str">
        <f ca="1">IFERROR('S5 Emissiefactoren NIKI'!$S73*D$27,"-")</f>
        <v>-</v>
      </c>
      <c r="E31" s="573" t="str">
        <f ca="1">IFERROR('S5 Emissiefactoren NIKI'!$S73*E$27,"-")</f>
        <v>-</v>
      </c>
      <c r="F31" s="360"/>
      <c r="G31" s="578" t="str">
        <f ca="1">IFERROR('S5 Emissiefactoren NIKI'!$S73*G$27,"-")</f>
        <v>-</v>
      </c>
      <c r="H31" s="360"/>
      <c r="I31" s="87"/>
      <c r="J31" s="573" t="str">
        <f ca="1">IFERROR('S5 Emissiefactoren NIKI'!$S73*J$27,"-")</f>
        <v>-</v>
      </c>
      <c r="K31" s="87"/>
      <c r="L31" s="578" t="str">
        <f ca="1">IFERROR('S5 Emissiefactoren NIKI'!$S73*L$27,"-")</f>
        <v>-</v>
      </c>
      <c r="M31" s="87"/>
      <c r="N31" s="573" t="str">
        <f ca="1">IFERROR('S5 Emissiefactoren NIKI'!$S73*N$27,"-")</f>
        <v>-</v>
      </c>
      <c r="O31" s="87"/>
      <c r="P31" s="578" t="str">
        <f ca="1">IFERROR('S5 Emissiefactoren NIKI'!$S73*P$27,"-")</f>
        <v>-</v>
      </c>
      <c r="Q31" s="87"/>
      <c r="R31" s="573" t="str">
        <f ca="1">IFERROR('S5 Emissiefactoren NIKI'!$S73*R$27,"-")</f>
        <v>-</v>
      </c>
      <c r="S31" s="578" t="str">
        <f ca="1">IFERROR('S5 Emissiefactoren NIKI'!$S73*S$27,"-")</f>
        <v>-</v>
      </c>
      <c r="T31" s="675"/>
      <c r="U31" s="573" t="str">
        <f ca="1">IFERROR('S5 Emissiefactoren NIKI'!$S73*U$27,"-")</f>
        <v>-</v>
      </c>
      <c r="V31" s="578">
        <f t="shared" ref="V31:V40" ca="1" si="1">SUM(D31:U31)</f>
        <v>0</v>
      </c>
      <c r="W31" s="674"/>
      <c r="X31" s="674"/>
      <c r="Y31" s="674"/>
      <c r="Z31" s="543"/>
    </row>
    <row r="32" spans="2:26">
      <c r="B32" s="365" t="str">
        <f t="shared" ca="1" si="0"/>
        <v>-</v>
      </c>
      <c r="D32" s="576" t="str">
        <f ca="1">IFERROR('S5 Emissiefactoren NIKI'!$S74*D$27,"-")</f>
        <v>-</v>
      </c>
      <c r="E32" s="91" t="str">
        <f ca="1">IFERROR('S5 Emissiefactoren NIKI'!$S74*E$27,"-")</f>
        <v>-</v>
      </c>
      <c r="F32" s="6"/>
      <c r="G32" s="579" t="str">
        <f ca="1">IFERROR('S5 Emissiefactoren NIKI'!$S74*G$27,"-")</f>
        <v>-</v>
      </c>
      <c r="H32" s="6"/>
      <c r="J32" s="91" t="str">
        <f ca="1">IFERROR('S5 Emissiefactoren NIKI'!$S74*J$27,"-")</f>
        <v>-</v>
      </c>
      <c r="L32" s="579" t="str">
        <f ca="1">IFERROR('S5 Emissiefactoren NIKI'!$S74*L$27,"-")</f>
        <v>-</v>
      </c>
      <c r="N32" s="91" t="str">
        <f ca="1">IFERROR('S5 Emissiefactoren NIKI'!$S74*N$27,"-")</f>
        <v>-</v>
      </c>
      <c r="P32" s="579" t="str">
        <f ca="1">IFERROR('S5 Emissiefactoren NIKI'!$S74*P$27,"-")</f>
        <v>-</v>
      </c>
      <c r="R32" s="91" t="str">
        <f ca="1">IFERROR('S5 Emissiefactoren NIKI'!$S74*R$27,"-")</f>
        <v>-</v>
      </c>
      <c r="S32" s="579" t="str">
        <f ca="1">IFERROR('S5 Emissiefactoren NIKI'!$S74*S$27,"-")</f>
        <v>-</v>
      </c>
      <c r="T32" s="676"/>
      <c r="U32" s="91" t="str">
        <f ca="1">IFERROR('S5 Emissiefactoren NIKI'!$S74*U$27,"-")</f>
        <v>-</v>
      </c>
      <c r="V32" s="579">
        <f t="shared" ca="1" si="1"/>
        <v>0</v>
      </c>
      <c r="W32" s="674"/>
      <c r="X32" s="674"/>
      <c r="Y32" s="674"/>
      <c r="Z32" s="543"/>
    </row>
    <row r="33" spans="2:26">
      <c r="B33" s="365" t="str">
        <f t="shared" ca="1" si="0"/>
        <v>-</v>
      </c>
      <c r="D33" s="576" t="str">
        <f ca="1">IFERROR('S5 Emissiefactoren NIKI'!$S75*D$27,"-")</f>
        <v>-</v>
      </c>
      <c r="E33" s="91" t="str">
        <f ca="1">IFERROR('S5 Emissiefactoren NIKI'!$S75*E$27,"-")</f>
        <v>-</v>
      </c>
      <c r="F33" s="6"/>
      <c r="G33" s="579" t="str">
        <f ca="1">IFERROR('S5 Emissiefactoren NIKI'!$S75*G$27,"-")</f>
        <v>-</v>
      </c>
      <c r="H33" s="6"/>
      <c r="J33" s="91" t="str">
        <f ca="1">IFERROR('S5 Emissiefactoren NIKI'!$S75*J$27,"-")</f>
        <v>-</v>
      </c>
      <c r="L33" s="579" t="str">
        <f ca="1">IFERROR('S5 Emissiefactoren NIKI'!$S75*L$27,"-")</f>
        <v>-</v>
      </c>
      <c r="N33" s="91" t="str">
        <f ca="1">IFERROR('S5 Emissiefactoren NIKI'!$S75*N$27,"-")</f>
        <v>-</v>
      </c>
      <c r="P33" s="579" t="str">
        <f ca="1">IFERROR('S5 Emissiefactoren NIKI'!$S75*P$27,"-")</f>
        <v>-</v>
      </c>
      <c r="R33" s="91" t="str">
        <f ca="1">IFERROR('S5 Emissiefactoren NIKI'!$S75*R$27,"-")</f>
        <v>-</v>
      </c>
      <c r="S33" s="579" t="str">
        <f ca="1">IFERROR('S5 Emissiefactoren NIKI'!$S75*S$27,"-")</f>
        <v>-</v>
      </c>
      <c r="T33" s="676"/>
      <c r="U33" s="91" t="str">
        <f ca="1">IFERROR('S5 Emissiefactoren NIKI'!$S75*U$27,"-")</f>
        <v>-</v>
      </c>
      <c r="V33" s="579">
        <f t="shared" ca="1" si="1"/>
        <v>0</v>
      </c>
      <c r="W33" s="674"/>
      <c r="X33" s="674"/>
      <c r="Y33" s="674"/>
      <c r="Z33" s="543"/>
    </row>
    <row r="34" spans="2:26">
      <c r="B34" s="365" t="str">
        <f t="shared" ca="1" si="0"/>
        <v>-</v>
      </c>
      <c r="D34" s="576" t="str">
        <f ca="1">IFERROR('S5 Emissiefactoren NIKI'!$S76*D$27,"-")</f>
        <v>-</v>
      </c>
      <c r="E34" s="91" t="str">
        <f ca="1">IFERROR('S5 Emissiefactoren NIKI'!$S76*E$27,"-")</f>
        <v>-</v>
      </c>
      <c r="F34" s="6"/>
      <c r="G34" s="579" t="str">
        <f ca="1">IFERROR('S5 Emissiefactoren NIKI'!$S76*G$27,"-")</f>
        <v>-</v>
      </c>
      <c r="H34" s="6"/>
      <c r="J34" s="91" t="str">
        <f ca="1">IFERROR('S5 Emissiefactoren NIKI'!$S76*J$27,"-")</f>
        <v>-</v>
      </c>
      <c r="L34" s="579" t="str">
        <f ca="1">IFERROR('S5 Emissiefactoren NIKI'!$S76*L$27,"-")</f>
        <v>-</v>
      </c>
      <c r="N34" s="91" t="str">
        <f ca="1">IFERROR('S5 Emissiefactoren NIKI'!$S76*N$27,"-")</f>
        <v>-</v>
      </c>
      <c r="P34" s="579" t="str">
        <f ca="1">IFERROR('S5 Emissiefactoren NIKI'!$S76*P$27,"-")</f>
        <v>-</v>
      </c>
      <c r="R34" s="91" t="str">
        <f ca="1">IFERROR('S5 Emissiefactoren NIKI'!$S76*R$27,"-")</f>
        <v>-</v>
      </c>
      <c r="S34" s="579" t="str">
        <f ca="1">IFERROR('S5 Emissiefactoren NIKI'!$S76*S$27,"-")</f>
        <v>-</v>
      </c>
      <c r="T34" s="676"/>
      <c r="U34" s="91" t="str">
        <f ca="1">IFERROR('S5 Emissiefactoren NIKI'!$S76*U$27,"-")</f>
        <v>-</v>
      </c>
      <c r="V34" s="579">
        <f t="shared" ca="1" si="1"/>
        <v>0</v>
      </c>
      <c r="W34" s="674"/>
      <c r="X34" s="674"/>
      <c r="Y34" s="674"/>
      <c r="Z34" s="543"/>
    </row>
    <row r="35" spans="2:26">
      <c r="B35" s="365" t="str">
        <f t="shared" ca="1" si="0"/>
        <v>-</v>
      </c>
      <c r="D35" s="576" t="str">
        <f ca="1">IFERROR('S5 Emissiefactoren NIKI'!$S77*D$27,"-")</f>
        <v>-</v>
      </c>
      <c r="E35" s="91" t="str">
        <f ca="1">IFERROR('S5 Emissiefactoren NIKI'!$S77*E$27,"-")</f>
        <v>-</v>
      </c>
      <c r="F35" s="6"/>
      <c r="G35" s="579" t="str">
        <f ca="1">IFERROR('S5 Emissiefactoren NIKI'!$S77*G$27,"-")</f>
        <v>-</v>
      </c>
      <c r="H35" s="6"/>
      <c r="J35" s="91" t="str">
        <f ca="1">IFERROR('S5 Emissiefactoren NIKI'!$S77*J$27,"-")</f>
        <v>-</v>
      </c>
      <c r="L35" s="579" t="str">
        <f ca="1">IFERROR('S5 Emissiefactoren NIKI'!$S77*L$27,"-")</f>
        <v>-</v>
      </c>
      <c r="N35" s="91" t="str">
        <f ca="1">IFERROR('S5 Emissiefactoren NIKI'!$S77*N$27,"-")</f>
        <v>-</v>
      </c>
      <c r="P35" s="579" t="str">
        <f ca="1">IFERROR('S5 Emissiefactoren NIKI'!$S77*P$27,"-")</f>
        <v>-</v>
      </c>
      <c r="R35" s="91" t="str">
        <f ca="1">IFERROR('S5 Emissiefactoren NIKI'!$S77*R$27,"-")</f>
        <v>-</v>
      </c>
      <c r="S35" s="579" t="str">
        <f ca="1">IFERROR('S5 Emissiefactoren NIKI'!$S77*S$27,"-")</f>
        <v>-</v>
      </c>
      <c r="T35" s="676"/>
      <c r="U35" s="91" t="str">
        <f ca="1">IFERROR('S5 Emissiefactoren NIKI'!$S77*U$27,"-")</f>
        <v>-</v>
      </c>
      <c r="V35" s="579">
        <f t="shared" ca="1" si="1"/>
        <v>0</v>
      </c>
      <c r="W35" s="674"/>
      <c r="X35" s="674"/>
      <c r="Y35" s="674"/>
      <c r="Z35" s="543"/>
    </row>
    <row r="36" spans="2:26">
      <c r="B36" s="365" t="str">
        <f t="shared" ca="1" si="0"/>
        <v>-</v>
      </c>
      <c r="D36" s="576" t="str">
        <f ca="1">IFERROR('S5 Emissiefactoren NIKI'!$S78*D$27,"-")</f>
        <v>-</v>
      </c>
      <c r="E36" s="91" t="str">
        <f ca="1">IFERROR('S5 Emissiefactoren NIKI'!$S78*E$27,"-")</f>
        <v>-</v>
      </c>
      <c r="F36" s="6"/>
      <c r="G36" s="579" t="str">
        <f ca="1">IFERROR('S5 Emissiefactoren NIKI'!$S78*G$27,"-")</f>
        <v>-</v>
      </c>
      <c r="H36" s="6"/>
      <c r="J36" s="91" t="str">
        <f ca="1">IFERROR('S5 Emissiefactoren NIKI'!$S78*J$27,"-")</f>
        <v>-</v>
      </c>
      <c r="L36" s="579" t="str">
        <f ca="1">IFERROR('S5 Emissiefactoren NIKI'!$S78*L$27,"-")</f>
        <v>-</v>
      </c>
      <c r="N36" s="91" t="str">
        <f ca="1">IFERROR('S5 Emissiefactoren NIKI'!$S78*N$27,"-")</f>
        <v>-</v>
      </c>
      <c r="P36" s="579" t="str">
        <f ca="1">IFERROR('S5 Emissiefactoren NIKI'!$S78*P$27,"-")</f>
        <v>-</v>
      </c>
      <c r="R36" s="91" t="str">
        <f ca="1">IFERROR('S5 Emissiefactoren NIKI'!$S78*R$27,"-")</f>
        <v>-</v>
      </c>
      <c r="S36" s="579" t="str">
        <f ca="1">IFERROR('S5 Emissiefactoren NIKI'!$S78*S$27,"-")</f>
        <v>-</v>
      </c>
      <c r="T36" s="676"/>
      <c r="U36" s="91" t="str">
        <f ca="1">IFERROR('S5 Emissiefactoren NIKI'!$S78*U$27,"-")</f>
        <v>-</v>
      </c>
      <c r="V36" s="579">
        <f t="shared" ca="1" si="1"/>
        <v>0</v>
      </c>
      <c r="W36" s="674"/>
      <c r="X36" s="674"/>
      <c r="Y36" s="674"/>
      <c r="Z36" s="543"/>
    </row>
    <row r="37" spans="2:26">
      <c r="B37" s="365" t="str">
        <f t="shared" ca="1" si="0"/>
        <v>-</v>
      </c>
      <c r="D37" s="576" t="str">
        <f ca="1">IFERROR('S5 Emissiefactoren NIKI'!$S79*D$27,"-")</f>
        <v>-</v>
      </c>
      <c r="E37" s="91" t="str">
        <f ca="1">IFERROR('S5 Emissiefactoren NIKI'!$S79*E$27,"-")</f>
        <v>-</v>
      </c>
      <c r="F37" s="6"/>
      <c r="G37" s="579" t="str">
        <f ca="1">IFERROR('S5 Emissiefactoren NIKI'!$S79*G$27,"-")</f>
        <v>-</v>
      </c>
      <c r="H37" s="6"/>
      <c r="J37" s="91" t="str">
        <f ca="1">IFERROR('S5 Emissiefactoren NIKI'!$S79*J$27,"-")</f>
        <v>-</v>
      </c>
      <c r="L37" s="579" t="str">
        <f ca="1">IFERROR('S5 Emissiefactoren NIKI'!$S79*L$27,"-")</f>
        <v>-</v>
      </c>
      <c r="N37" s="91" t="str">
        <f ca="1">IFERROR('S5 Emissiefactoren NIKI'!$S79*N$27,"-")</f>
        <v>-</v>
      </c>
      <c r="P37" s="579" t="str">
        <f ca="1">IFERROR('S5 Emissiefactoren NIKI'!$S79*P$27,"-")</f>
        <v>-</v>
      </c>
      <c r="R37" s="91" t="str">
        <f ca="1">IFERROR('S5 Emissiefactoren NIKI'!$S79*R$27,"-")</f>
        <v>-</v>
      </c>
      <c r="S37" s="579" t="str">
        <f ca="1">IFERROR('S5 Emissiefactoren NIKI'!$S79*S$27,"-")</f>
        <v>-</v>
      </c>
      <c r="T37" s="676"/>
      <c r="U37" s="91" t="str">
        <f ca="1">IFERROR('S5 Emissiefactoren NIKI'!$S79*U$27,"-")</f>
        <v>-</v>
      </c>
      <c r="V37" s="579">
        <f t="shared" ca="1" si="1"/>
        <v>0</v>
      </c>
      <c r="W37" s="674"/>
      <c r="X37" s="674"/>
      <c r="Y37" s="674"/>
      <c r="Z37" s="543"/>
    </row>
    <row r="38" spans="2:26" ht="14.45" customHeight="1">
      <c r="B38" s="365" t="str">
        <f t="shared" ca="1" si="0"/>
        <v>-</v>
      </c>
      <c r="D38" s="576" t="str">
        <f ca="1">IFERROR('S5 Emissiefactoren NIKI'!$S80*D$27,"-")</f>
        <v>-</v>
      </c>
      <c r="E38" s="91" t="str">
        <f ca="1">IFERROR('S5 Emissiefactoren NIKI'!$S80*E$27,"-")</f>
        <v>-</v>
      </c>
      <c r="F38" s="6"/>
      <c r="G38" s="579" t="str">
        <f ca="1">IFERROR('S5 Emissiefactoren NIKI'!$S80*G$27,"-")</f>
        <v>-</v>
      </c>
      <c r="H38" s="6"/>
      <c r="J38" s="91" t="str">
        <f ca="1">IFERROR('S5 Emissiefactoren NIKI'!$S80*J$27,"-")</f>
        <v>-</v>
      </c>
      <c r="L38" s="579" t="str">
        <f ca="1">IFERROR('S5 Emissiefactoren NIKI'!$S80*L$27,"-")</f>
        <v>-</v>
      </c>
      <c r="N38" s="91" t="str">
        <f ca="1">IFERROR('S5 Emissiefactoren NIKI'!$S80*N$27,"-")</f>
        <v>-</v>
      </c>
      <c r="P38" s="579" t="str">
        <f ca="1">IFERROR('S5 Emissiefactoren NIKI'!$S80*P$27,"-")</f>
        <v>-</v>
      </c>
      <c r="R38" s="91" t="str">
        <f ca="1">IFERROR('S5 Emissiefactoren NIKI'!$S80*R$27,"-")</f>
        <v>-</v>
      </c>
      <c r="S38" s="579" t="str">
        <f ca="1">IFERROR('S5 Emissiefactoren NIKI'!$S80*S$27,"-")</f>
        <v>-</v>
      </c>
      <c r="T38" s="676"/>
      <c r="U38" s="91" t="str">
        <f ca="1">IFERROR('S5 Emissiefactoren NIKI'!$S80*U$27,"-")</f>
        <v>-</v>
      </c>
      <c r="V38" s="579">
        <f t="shared" ca="1" si="1"/>
        <v>0</v>
      </c>
      <c r="W38" s="674"/>
      <c r="X38" s="674"/>
      <c r="Y38" s="674"/>
      <c r="Z38" s="543"/>
    </row>
    <row r="39" spans="2:26">
      <c r="B39" s="365" t="str">
        <f t="shared" ca="1" si="0"/>
        <v>-</v>
      </c>
      <c r="D39" s="576" t="str">
        <f ca="1">IFERROR('S5 Emissiefactoren NIKI'!$S81*D$27,"-")</f>
        <v>-</v>
      </c>
      <c r="E39" s="91" t="str">
        <f ca="1">IFERROR('S5 Emissiefactoren NIKI'!$S81*E$27,"-")</f>
        <v>-</v>
      </c>
      <c r="F39" s="6"/>
      <c r="G39" s="579" t="str">
        <f ca="1">IFERROR('S5 Emissiefactoren NIKI'!$S81*G$27,"-")</f>
        <v>-</v>
      </c>
      <c r="H39" s="6"/>
      <c r="J39" s="91" t="str">
        <f ca="1">IFERROR('S5 Emissiefactoren NIKI'!$S81*J$27,"-")</f>
        <v>-</v>
      </c>
      <c r="L39" s="579" t="str">
        <f ca="1">IFERROR('S5 Emissiefactoren NIKI'!$S81*L$27,"-")</f>
        <v>-</v>
      </c>
      <c r="N39" s="91" t="str">
        <f ca="1">IFERROR('S5 Emissiefactoren NIKI'!$S81*N$27,"-")</f>
        <v>-</v>
      </c>
      <c r="P39" s="579" t="str">
        <f ca="1">IFERROR('S5 Emissiefactoren NIKI'!$S81*P$27,"-")</f>
        <v>-</v>
      </c>
      <c r="R39" s="91" t="str">
        <f ca="1">IFERROR('S5 Emissiefactoren NIKI'!$S81*R$27,"-")</f>
        <v>-</v>
      </c>
      <c r="S39" s="579" t="str">
        <f ca="1">IFERROR('S5 Emissiefactoren NIKI'!$S81*S$27,"-")</f>
        <v>-</v>
      </c>
      <c r="T39" s="676"/>
      <c r="U39" s="91" t="str">
        <f ca="1">IFERROR('S5 Emissiefactoren NIKI'!$S81*U$27,"-")</f>
        <v>-</v>
      </c>
      <c r="V39" s="579">
        <f t="shared" ca="1" si="1"/>
        <v>0</v>
      </c>
      <c r="W39" s="674"/>
      <c r="X39" s="674"/>
      <c r="Y39" s="674"/>
      <c r="Z39" s="543"/>
    </row>
    <row r="40" spans="2:26">
      <c r="B40" s="370" t="str">
        <f t="shared" ca="1" si="0"/>
        <v>-</v>
      </c>
      <c r="C40" s="66"/>
      <c r="D40" s="577" t="str">
        <f ca="1">IFERROR('S5 Emissiefactoren NIKI'!$S82*D$27,"-")</f>
        <v>-</v>
      </c>
      <c r="E40" s="574" t="str">
        <f ca="1">IFERROR('S5 Emissiefactoren NIKI'!$S82*E$27,"-")</f>
        <v>-</v>
      </c>
      <c r="F40" s="124"/>
      <c r="G40" s="580" t="str">
        <f ca="1">IFERROR('S5 Emissiefactoren NIKI'!$S82*G$27,"-")</f>
        <v>-</v>
      </c>
      <c r="H40" s="124"/>
      <c r="I40" s="66"/>
      <c r="J40" s="574" t="str">
        <f ca="1">IFERROR('S5 Emissiefactoren NIKI'!$S82*J$27,"-")</f>
        <v>-</v>
      </c>
      <c r="K40" s="66"/>
      <c r="L40" s="580" t="str">
        <f ca="1">IFERROR('S5 Emissiefactoren NIKI'!$S82*L$27,"-")</f>
        <v>-</v>
      </c>
      <c r="M40" s="66"/>
      <c r="N40" s="574" t="str">
        <f ca="1">IFERROR('S5 Emissiefactoren NIKI'!$S82*N$27,"-")</f>
        <v>-</v>
      </c>
      <c r="O40" s="66"/>
      <c r="P40" s="580" t="str">
        <f ca="1">IFERROR('S5 Emissiefactoren NIKI'!$S82*P$27,"-")</f>
        <v>-</v>
      </c>
      <c r="Q40" s="66"/>
      <c r="R40" s="574" t="str">
        <f ca="1">IFERROR('S5 Emissiefactoren NIKI'!$S82*R$27,"-")</f>
        <v>-</v>
      </c>
      <c r="S40" s="580" t="str">
        <f ca="1">IFERROR('S5 Emissiefactoren NIKI'!$S82*S$27,"-")</f>
        <v>-</v>
      </c>
      <c r="T40" s="677"/>
      <c r="U40" s="574" t="str">
        <f ca="1">IFERROR('S5 Emissiefactoren NIKI'!$S82*U$27,"-")</f>
        <v>-</v>
      </c>
      <c r="V40" s="580">
        <f t="shared" ca="1" si="1"/>
        <v>0</v>
      </c>
      <c r="W40" s="674"/>
      <c r="X40" s="674"/>
      <c r="Y40" s="674"/>
      <c r="Z40" s="545"/>
    </row>
    <row r="41" spans="2:26" s="137" customFormat="1">
      <c r="B41" s="544"/>
      <c r="T41" s="4"/>
      <c r="V41" s="544"/>
      <c r="W41" s="544"/>
      <c r="X41" s="544"/>
      <c r="Y41" s="544"/>
      <c r="Z41" s="544"/>
    </row>
    <row r="42" spans="2:26" ht="18.75" customHeight="1">
      <c r="B42" s="167" t="s">
        <v>24</v>
      </c>
      <c r="C42" s="313"/>
      <c r="D42" s="314"/>
      <c r="E42" s="314"/>
      <c r="F42" s="252"/>
      <c r="G42" s="314"/>
      <c r="H42" s="252"/>
      <c r="I42" s="252"/>
      <c r="J42" s="314"/>
      <c r="K42" s="252"/>
      <c r="L42" s="348"/>
      <c r="M42" s="252"/>
      <c r="N42" s="348"/>
      <c r="O42" s="252"/>
      <c r="P42" s="348"/>
      <c r="Q42" s="252"/>
      <c r="R42" s="314"/>
      <c r="S42" s="314"/>
      <c r="T42" s="313"/>
      <c r="U42" s="348"/>
      <c r="V42" s="352"/>
      <c r="W42" s="137"/>
      <c r="X42" s="137"/>
      <c r="Y42" s="137"/>
    </row>
    <row r="43" spans="2:26" ht="38.1" customHeight="1">
      <c r="B43" s="997" t="s">
        <v>502</v>
      </c>
      <c r="C43" s="1012"/>
      <c r="D43" s="1012"/>
      <c r="E43" s="1012"/>
      <c r="F43" s="1012"/>
      <c r="G43" s="1012"/>
      <c r="H43" s="1012"/>
      <c r="I43" s="1012"/>
      <c r="J43" s="1012"/>
      <c r="K43" s="1012"/>
      <c r="L43" s="1012"/>
      <c r="M43" s="1012"/>
      <c r="N43" s="1012"/>
      <c r="O43" s="1012"/>
      <c r="P43" s="1012"/>
      <c r="Q43" s="1012"/>
      <c r="R43" s="1012"/>
      <c r="S43" s="1012"/>
      <c r="T43" s="1012"/>
      <c r="U43" s="1012"/>
      <c r="V43" s="1013"/>
      <c r="W43" s="284"/>
      <c r="X43" s="284"/>
      <c r="Y43" s="284"/>
    </row>
    <row r="44" spans="2:26" ht="17.25" hidden="1" customHeight="1">
      <c r="B44" s="6"/>
      <c r="C44" s="6"/>
      <c r="D44" s="6"/>
      <c r="E44" s="6"/>
      <c r="G44" s="6"/>
      <c r="I44" s="6"/>
      <c r="P44" s="6"/>
      <c r="Q44" s="6"/>
      <c r="W44" s="137"/>
      <c r="X44" s="137"/>
      <c r="Y44" s="137"/>
    </row>
    <row r="45" spans="2:26" ht="15.75" hidden="1">
      <c r="B45" s="78"/>
      <c r="C45" s="9"/>
      <c r="D45" s="9"/>
      <c r="E45" s="9"/>
      <c r="G45" s="9"/>
      <c r="H45" s="9"/>
      <c r="I45" s="9"/>
      <c r="K45" s="9"/>
      <c r="W45" s="137"/>
      <c r="X45" s="137"/>
      <c r="Y45" s="137"/>
    </row>
    <row r="46" spans="2:26" ht="14.45" hidden="1" customHeight="1">
      <c r="B46" s="6"/>
      <c r="C46" s="9"/>
      <c r="D46" s="9"/>
      <c r="E46" s="9"/>
      <c r="K46" s="70"/>
      <c r="W46" s="137"/>
      <c r="X46" s="137"/>
      <c r="Y46" s="137"/>
    </row>
    <row r="47" spans="2:26" s="137" customFormat="1" ht="14.45" customHeight="1">
      <c r="B47" s="284"/>
      <c r="C47" s="134"/>
      <c r="D47" s="134"/>
      <c r="E47" s="134"/>
      <c r="K47" s="546"/>
      <c r="T47" s="4"/>
    </row>
    <row r="48" spans="2:26" ht="21" customHeight="1">
      <c r="B48" s="394" t="s">
        <v>102</v>
      </c>
      <c r="C48" s="389"/>
      <c r="D48" s="390"/>
      <c r="E48" s="390"/>
      <c r="F48" s="389"/>
      <c r="G48" s="590"/>
      <c r="H48" s="82"/>
      <c r="I48" s="82"/>
      <c r="J48" s="137"/>
      <c r="L48" s="394" t="s">
        <v>460</v>
      </c>
      <c r="M48" s="389"/>
      <c r="N48" s="390"/>
      <c r="O48" s="389"/>
      <c r="P48" s="514"/>
      <c r="Q48" s="82"/>
      <c r="R48" s="550"/>
      <c r="S48" s="167" t="s">
        <v>632</v>
      </c>
      <c r="T48" s="201"/>
      <c r="U48" s="352"/>
      <c r="V48" s="137"/>
      <c r="W48" s="137"/>
      <c r="X48" s="137"/>
      <c r="Y48" s="137"/>
    </row>
    <row r="49" spans="2:25" ht="21.75" customHeight="1">
      <c r="B49" s="256" t="s">
        <v>22</v>
      </c>
      <c r="C49" s="87"/>
      <c r="D49" s="90"/>
      <c r="E49" s="588">
        <f ca="1">P134</f>
        <v>0</v>
      </c>
      <c r="F49" s="591"/>
      <c r="G49" s="592" t="s">
        <v>638</v>
      </c>
      <c r="J49" s="137"/>
      <c r="L49" s="258" t="s">
        <v>22</v>
      </c>
      <c r="N49" s="576">
        <f ca="1">E49*$V$27</f>
        <v>0</v>
      </c>
      <c r="P49" s="582" t="s">
        <v>575</v>
      </c>
      <c r="R49" s="137"/>
      <c r="S49" s="586" t="s">
        <v>573</v>
      </c>
      <c r="T49" s="678"/>
      <c r="U49" s="584">
        <f ca="1">SUM(N50:N53)-$N$49</f>
        <v>0</v>
      </c>
      <c r="V49" s="137"/>
      <c r="W49" s="137"/>
      <c r="X49" s="137"/>
      <c r="Y49" s="137"/>
    </row>
    <row r="50" spans="2:25" ht="20.25" customHeight="1">
      <c r="B50" s="258" t="s">
        <v>564</v>
      </c>
      <c r="D50" s="48"/>
      <c r="E50" s="589">
        <f ca="1">S154</f>
        <v>0</v>
      </c>
      <c r="G50" s="582" t="s">
        <v>638</v>
      </c>
      <c r="J50" s="137"/>
      <c r="L50" s="258" t="s">
        <v>564</v>
      </c>
      <c r="N50" s="581">
        <f ca="1">E50*$V$27</f>
        <v>0</v>
      </c>
      <c r="P50" s="582" t="s">
        <v>575</v>
      </c>
      <c r="R50" s="137"/>
      <c r="S50" s="587" t="s">
        <v>574</v>
      </c>
      <c r="T50" s="679"/>
      <c r="U50" s="585">
        <f ca="1">U49/10^6</f>
        <v>0</v>
      </c>
      <c r="V50" s="137"/>
      <c r="W50" s="137"/>
      <c r="X50" s="137"/>
      <c r="Y50" s="137"/>
    </row>
    <row r="51" spans="2:25" ht="20.25" customHeight="1">
      <c r="B51" s="258" t="s">
        <v>475</v>
      </c>
      <c r="D51" s="48"/>
      <c r="E51" s="589">
        <f ca="1">Y206</f>
        <v>0</v>
      </c>
      <c r="F51" s="593"/>
      <c r="G51" s="582" t="s">
        <v>638</v>
      </c>
      <c r="J51" s="137"/>
      <c r="L51" s="258" t="s">
        <v>475</v>
      </c>
      <c r="N51" s="581">
        <f ca="1">E51*$V$27</f>
        <v>0</v>
      </c>
      <c r="P51" s="582" t="s">
        <v>575</v>
      </c>
      <c r="R51" s="137"/>
      <c r="S51" s="137"/>
      <c r="U51" s="137"/>
      <c r="V51" s="137"/>
      <c r="W51" s="137"/>
      <c r="X51" s="137"/>
      <c r="Y51" s="137"/>
    </row>
    <row r="52" spans="2:25" ht="21" customHeight="1">
      <c r="B52" s="258" t="s">
        <v>565</v>
      </c>
      <c r="D52" s="48"/>
      <c r="E52" s="589">
        <f ca="1">Y260</f>
        <v>0</v>
      </c>
      <c r="F52" s="593"/>
      <c r="G52" s="582" t="s">
        <v>638</v>
      </c>
      <c r="J52" s="137"/>
      <c r="L52" s="258" t="s">
        <v>565</v>
      </c>
      <c r="N52" s="576">
        <f ca="1">E52*$V$27</f>
        <v>0</v>
      </c>
      <c r="P52" s="582" t="s">
        <v>575</v>
      </c>
      <c r="R52" s="137"/>
      <c r="S52" s="137"/>
      <c r="U52" s="137"/>
      <c r="V52" s="137"/>
      <c r="W52" s="137"/>
      <c r="X52" s="137"/>
      <c r="Y52" s="137"/>
    </row>
    <row r="53" spans="2:25" ht="20.25" customHeight="1">
      <c r="B53" s="259" t="s">
        <v>566</v>
      </c>
      <c r="C53" s="66"/>
      <c r="D53" s="594"/>
      <c r="E53" s="765">
        <f ca="1">Y314</f>
        <v>0</v>
      </c>
      <c r="F53" s="595"/>
      <c r="G53" s="583" t="s">
        <v>638</v>
      </c>
      <c r="J53" s="137"/>
      <c r="L53" s="259" t="s">
        <v>566</v>
      </c>
      <c r="M53" s="66"/>
      <c r="N53" s="577">
        <f ca="1">E53*$V$27</f>
        <v>0</v>
      </c>
      <c r="O53" s="66"/>
      <c r="P53" s="583" t="s">
        <v>575</v>
      </c>
      <c r="R53" s="137"/>
      <c r="S53" s="137"/>
      <c r="U53" s="137"/>
      <c r="V53" s="137"/>
      <c r="W53" s="137"/>
      <c r="X53" s="137"/>
      <c r="Y53" s="137"/>
    </row>
    <row r="54" spans="2:25" s="137" customFormat="1" ht="14.45" customHeight="1">
      <c r="B54" s="284"/>
      <c r="C54" s="134"/>
      <c r="D54" s="134"/>
      <c r="E54" s="134"/>
      <c r="K54" s="546"/>
      <c r="T54" s="4"/>
    </row>
    <row r="55" spans="2:25" s="137" customFormat="1" ht="21" customHeight="1">
      <c r="B55" s="167" t="s">
        <v>1422</v>
      </c>
      <c r="C55" s="969"/>
      <c r="D55" s="314"/>
      <c r="E55" s="314"/>
      <c r="F55" s="252"/>
      <c r="G55" s="314"/>
      <c r="H55" s="252"/>
      <c r="I55" s="252"/>
      <c r="J55" s="314"/>
      <c r="K55" s="627"/>
      <c r="L55" s="314"/>
      <c r="M55" s="11"/>
      <c r="N55" s="315"/>
      <c r="O55"/>
      <c r="P55" s="133"/>
      <c r="Q55" s="133"/>
      <c r="R55" s="133"/>
      <c r="S55" s="133"/>
      <c r="T55" s="133"/>
      <c r="U55" s="133"/>
      <c r="V55" s="133"/>
    </row>
    <row r="56" spans="2:25" s="137" customFormat="1" ht="119.25" customHeight="1">
      <c r="B56" s="988" t="s">
        <v>1</v>
      </c>
      <c r="C56" s="989"/>
      <c r="D56" s="990"/>
      <c r="E56" s="635" t="s">
        <v>20</v>
      </c>
      <c r="F56" s="4"/>
      <c r="G56" s="635" t="s">
        <v>568</v>
      </c>
      <c r="H56" s="4"/>
      <c r="I56" s="4"/>
      <c r="J56" s="634" t="s">
        <v>1412</v>
      </c>
      <c r="K56" s="9"/>
      <c r="L56" s="634" t="s">
        <v>1418</v>
      </c>
      <c r="M56"/>
      <c r="N56" s="634" t="s">
        <v>1419</v>
      </c>
      <c r="O56"/>
      <c r="P56" s="133"/>
      <c r="Q56" s="133"/>
      <c r="R56" s="133"/>
      <c r="S56" s="133"/>
      <c r="T56" s="133"/>
      <c r="U56" s="133"/>
      <c r="V56" s="133"/>
    </row>
    <row r="57" spans="2:25" s="137" customFormat="1" ht="14.45" customHeight="1">
      <c r="B57" s="359" t="s">
        <v>595</v>
      </c>
      <c r="C57" s="979" t="s">
        <v>21</v>
      </c>
      <c r="D57" s="980"/>
      <c r="E57" s="265" t="str">
        <f ca="1">E70</f>
        <v>-</v>
      </c>
      <c r="G57" s="612" t="str">
        <f ca="1">G70</f>
        <v>-</v>
      </c>
      <c r="J57" s="612" t="str">
        <f ca="1">J70</f>
        <v>-</v>
      </c>
      <c r="K57"/>
      <c r="L57" s="612">
        <f ca="1">U70</f>
        <v>0</v>
      </c>
      <c r="M57"/>
      <c r="N57" s="612">
        <f ca="1">V70</f>
        <v>0</v>
      </c>
      <c r="O57"/>
      <c r="P57" s="133"/>
      <c r="Q57" s="133"/>
      <c r="R57" s="133"/>
      <c r="S57" s="133"/>
      <c r="T57" s="133"/>
      <c r="U57" s="133"/>
      <c r="V57" s="133"/>
    </row>
    <row r="58" spans="2:25" s="137" customFormat="1" ht="14.45" customHeight="1">
      <c r="B58" s="365" t="s">
        <v>596</v>
      </c>
      <c r="C58" s="981" t="s">
        <v>21</v>
      </c>
      <c r="D58" s="982"/>
      <c r="E58" s="266" t="str">
        <f t="shared" ref="E58:E66" ca="1" si="2">E71</f>
        <v>-</v>
      </c>
      <c r="G58" s="613" t="str">
        <f t="shared" ref="G58:G66" ca="1" si="3">G71</f>
        <v>-</v>
      </c>
      <c r="J58" s="613" t="str">
        <f t="shared" ref="J58:J66" ca="1" si="4">J71</f>
        <v>-</v>
      </c>
      <c r="K58"/>
      <c r="L58" s="613">
        <f t="shared" ref="L58:L66" ca="1" si="5">U71</f>
        <v>0</v>
      </c>
      <c r="M58"/>
      <c r="N58" s="613">
        <f t="shared" ref="N58:N66" ca="1" si="6">V71</f>
        <v>0</v>
      </c>
      <c r="O58"/>
      <c r="P58" s="133"/>
      <c r="Q58" s="133"/>
      <c r="R58" s="133"/>
      <c r="S58" s="133"/>
      <c r="T58" s="133"/>
      <c r="U58" s="133"/>
      <c r="V58" s="133"/>
    </row>
    <row r="59" spans="2:25" s="137" customFormat="1" ht="14.45" customHeight="1">
      <c r="B59" s="365" t="s">
        <v>597</v>
      </c>
      <c r="C59" s="981" t="s">
        <v>21</v>
      </c>
      <c r="D59" s="982"/>
      <c r="E59" s="266" t="str">
        <f t="shared" ca="1" si="2"/>
        <v>-</v>
      </c>
      <c r="G59" s="613" t="str">
        <f t="shared" ca="1" si="3"/>
        <v>-</v>
      </c>
      <c r="J59" s="613" t="str">
        <f t="shared" ca="1" si="4"/>
        <v>-</v>
      </c>
      <c r="K59"/>
      <c r="L59" s="613">
        <f t="shared" ca="1" si="5"/>
        <v>0</v>
      </c>
      <c r="M59"/>
      <c r="N59" s="613">
        <f t="shared" ca="1" si="6"/>
        <v>0</v>
      </c>
      <c r="O59"/>
      <c r="P59" s="133"/>
      <c r="Q59" s="133"/>
      <c r="R59" s="133"/>
      <c r="S59" s="133"/>
      <c r="T59" s="133"/>
      <c r="U59" s="133"/>
      <c r="V59" s="133"/>
    </row>
    <row r="60" spans="2:25" s="137" customFormat="1" ht="14.45" customHeight="1">
      <c r="B60" s="365" t="s">
        <v>598</v>
      </c>
      <c r="C60" s="981" t="s">
        <v>21</v>
      </c>
      <c r="D60" s="982"/>
      <c r="E60" s="266" t="str">
        <f t="shared" ca="1" si="2"/>
        <v>-</v>
      </c>
      <c r="G60" s="613" t="str">
        <f t="shared" ca="1" si="3"/>
        <v>-</v>
      </c>
      <c r="J60" s="613" t="str">
        <f t="shared" ca="1" si="4"/>
        <v>-</v>
      </c>
      <c r="K60"/>
      <c r="L60" s="613">
        <f t="shared" ca="1" si="5"/>
        <v>0</v>
      </c>
      <c r="M60"/>
      <c r="N60" s="613">
        <f t="shared" ca="1" si="6"/>
        <v>0</v>
      </c>
      <c r="O60"/>
      <c r="P60" s="133"/>
      <c r="Q60" s="133"/>
      <c r="R60" s="133"/>
      <c r="S60" s="133"/>
      <c r="T60" s="133"/>
      <c r="U60" s="133"/>
      <c r="V60" s="133"/>
    </row>
    <row r="61" spans="2:25" s="137" customFormat="1" ht="14.45" customHeight="1">
      <c r="B61" s="365" t="s">
        <v>599</v>
      </c>
      <c r="C61" s="981" t="s">
        <v>21</v>
      </c>
      <c r="D61" s="982"/>
      <c r="E61" s="266" t="str">
        <f t="shared" ca="1" si="2"/>
        <v>-</v>
      </c>
      <c r="G61" s="613" t="str">
        <f t="shared" ca="1" si="3"/>
        <v>-</v>
      </c>
      <c r="J61" s="613" t="str">
        <f t="shared" ca="1" si="4"/>
        <v>-</v>
      </c>
      <c r="K61"/>
      <c r="L61" s="613">
        <f t="shared" ca="1" si="5"/>
        <v>0</v>
      </c>
      <c r="M61"/>
      <c r="N61" s="613">
        <f t="shared" ca="1" si="6"/>
        <v>0</v>
      </c>
      <c r="O61"/>
      <c r="P61" s="133"/>
      <c r="Q61" s="133"/>
      <c r="R61" s="133"/>
      <c r="S61" s="133"/>
      <c r="T61" s="133"/>
      <c r="U61" s="133"/>
      <c r="V61" s="133"/>
    </row>
    <row r="62" spans="2:25" s="137" customFormat="1" ht="14.45" customHeight="1">
      <c r="B62" s="365" t="s">
        <v>600</v>
      </c>
      <c r="C62" s="981" t="s">
        <v>21</v>
      </c>
      <c r="D62" s="982"/>
      <c r="E62" s="266" t="str">
        <f t="shared" ca="1" si="2"/>
        <v>-</v>
      </c>
      <c r="G62" s="613" t="str">
        <f t="shared" ca="1" si="3"/>
        <v>-</v>
      </c>
      <c r="J62" s="613" t="str">
        <f t="shared" ca="1" si="4"/>
        <v>-</v>
      </c>
      <c r="K62"/>
      <c r="L62" s="613">
        <f t="shared" ca="1" si="5"/>
        <v>0</v>
      </c>
      <c r="M62"/>
      <c r="N62" s="613">
        <f t="shared" ca="1" si="6"/>
        <v>0</v>
      </c>
      <c r="O62"/>
      <c r="P62" s="133"/>
      <c r="Q62" s="133"/>
      <c r="R62" s="133"/>
      <c r="S62" s="133"/>
      <c r="T62" s="133"/>
      <c r="U62" s="133"/>
      <c r="V62" s="133"/>
    </row>
    <row r="63" spans="2:25" s="137" customFormat="1" ht="14.45" customHeight="1">
      <c r="B63" s="365" t="s">
        <v>601</v>
      </c>
      <c r="C63" s="981" t="s">
        <v>21</v>
      </c>
      <c r="D63" s="982"/>
      <c r="E63" s="266" t="str">
        <f t="shared" ca="1" si="2"/>
        <v>-</v>
      </c>
      <c r="G63" s="613" t="str">
        <f t="shared" ca="1" si="3"/>
        <v>-</v>
      </c>
      <c r="J63" s="613" t="str">
        <f t="shared" ca="1" si="4"/>
        <v>-</v>
      </c>
      <c r="K63"/>
      <c r="L63" s="613">
        <f t="shared" ca="1" si="5"/>
        <v>0</v>
      </c>
      <c r="M63"/>
      <c r="N63" s="613">
        <f t="shared" ca="1" si="6"/>
        <v>0</v>
      </c>
      <c r="O63"/>
      <c r="P63" s="133"/>
      <c r="Q63" s="133"/>
      <c r="R63" s="133"/>
      <c r="S63" s="133"/>
      <c r="T63" s="133"/>
      <c r="U63" s="133"/>
      <c r="V63" s="133"/>
    </row>
    <row r="64" spans="2:25" s="137" customFormat="1" ht="14.45" customHeight="1">
      <c r="B64" s="365" t="s">
        <v>602</v>
      </c>
      <c r="C64" s="981" t="s">
        <v>21</v>
      </c>
      <c r="D64" s="982"/>
      <c r="E64" s="266" t="str">
        <f t="shared" ca="1" si="2"/>
        <v>-</v>
      </c>
      <c r="G64" s="613" t="str">
        <f t="shared" ca="1" si="3"/>
        <v>-</v>
      </c>
      <c r="J64" s="613" t="str">
        <f t="shared" ca="1" si="4"/>
        <v>-</v>
      </c>
      <c r="K64"/>
      <c r="L64" s="613">
        <f t="shared" ca="1" si="5"/>
        <v>0</v>
      </c>
      <c r="M64"/>
      <c r="N64" s="613">
        <f t="shared" ca="1" si="6"/>
        <v>0</v>
      </c>
      <c r="O64"/>
      <c r="P64" s="133"/>
      <c r="Q64" s="133"/>
      <c r="R64" s="133"/>
      <c r="S64" s="133"/>
      <c r="T64" s="133"/>
      <c r="U64" s="133"/>
      <c r="V64" s="133"/>
    </row>
    <row r="65" spans="2:22" s="137" customFormat="1" ht="14.45" customHeight="1">
      <c r="B65" s="365" t="s">
        <v>603</v>
      </c>
      <c r="C65" s="981" t="s">
        <v>21</v>
      </c>
      <c r="D65" s="982"/>
      <c r="E65" s="266" t="str">
        <f t="shared" ca="1" si="2"/>
        <v>-</v>
      </c>
      <c r="G65" s="613" t="str">
        <f t="shared" ca="1" si="3"/>
        <v>-</v>
      </c>
      <c r="J65" s="613" t="str">
        <f t="shared" ca="1" si="4"/>
        <v>-</v>
      </c>
      <c r="K65"/>
      <c r="L65" s="613">
        <f t="shared" ca="1" si="5"/>
        <v>0</v>
      </c>
      <c r="M65"/>
      <c r="N65" s="613">
        <f t="shared" ca="1" si="6"/>
        <v>0</v>
      </c>
      <c r="O65"/>
      <c r="P65" s="133"/>
      <c r="Q65" s="133"/>
      <c r="R65" s="133"/>
      <c r="S65" s="133"/>
      <c r="T65" s="133"/>
      <c r="U65" s="133"/>
      <c r="V65" s="133"/>
    </row>
    <row r="66" spans="2:22" s="137" customFormat="1" ht="14.45" customHeight="1">
      <c r="B66" s="370" t="s">
        <v>604</v>
      </c>
      <c r="C66" s="983" t="s">
        <v>21</v>
      </c>
      <c r="D66" s="984"/>
      <c r="E66" s="47" t="str">
        <f t="shared" ca="1" si="2"/>
        <v>-</v>
      </c>
      <c r="G66" s="614" t="str">
        <f t="shared" ca="1" si="3"/>
        <v>-</v>
      </c>
      <c r="J66" s="614" t="str">
        <f t="shared" ca="1" si="4"/>
        <v>-</v>
      </c>
      <c r="K66"/>
      <c r="L66" s="614">
        <f t="shared" ca="1" si="5"/>
        <v>0</v>
      </c>
      <c r="M66"/>
      <c r="N66" s="614">
        <f t="shared" ca="1" si="6"/>
        <v>0</v>
      </c>
      <c r="O66"/>
      <c r="P66" s="133"/>
      <c r="Q66" s="133"/>
      <c r="R66" s="133"/>
      <c r="S66" s="133"/>
      <c r="T66" s="133"/>
      <c r="U66" s="133"/>
      <c r="V66" s="133"/>
    </row>
    <row r="67" spans="2:22" s="137" customFormat="1" ht="14.45" customHeight="1">
      <c r="B67" s="284"/>
      <c r="C67" s="134"/>
      <c r="D67" s="134"/>
      <c r="E67" s="134"/>
      <c r="J67" s="978"/>
      <c r="K67" s="546"/>
      <c r="P67" s="978"/>
      <c r="T67" s="4"/>
      <c r="V67" s="978"/>
    </row>
    <row r="68" spans="2:22" s="137" customFormat="1" ht="18.75" hidden="1">
      <c r="B68" s="961" t="s">
        <v>1409</v>
      </c>
      <c r="C68" s="134"/>
      <c r="D68" s="962"/>
      <c r="E68" s="962"/>
      <c r="F68" s="87"/>
      <c r="G68" s="962"/>
      <c r="H68" s="27" t="s">
        <v>1411</v>
      </c>
      <c r="I68" s="87"/>
      <c r="J68" s="962"/>
      <c r="K68" s="257" t="s">
        <v>1411</v>
      </c>
      <c r="L68" s="967"/>
      <c r="M68" s="967"/>
      <c r="N68" s="967"/>
      <c r="O68" s="962"/>
      <c r="P68" s="962"/>
      <c r="Q68" s="962"/>
      <c r="R68" s="962"/>
      <c r="S68" s="962"/>
      <c r="T68" s="962"/>
      <c r="U68" s="967"/>
      <c r="V68" s="968"/>
    </row>
    <row r="69" spans="2:22" s="137" customFormat="1" ht="113.25" hidden="1">
      <c r="B69" s="267" t="s">
        <v>1</v>
      </c>
      <c r="C69" s="969"/>
      <c r="D69" s="315"/>
      <c r="E69" s="194" t="s">
        <v>20</v>
      </c>
      <c r="F69" s="4"/>
      <c r="G69" s="267" t="s">
        <v>568</v>
      </c>
      <c r="H69" s="27" t="s">
        <v>1411</v>
      </c>
      <c r="I69" s="4"/>
      <c r="J69" s="970" t="s">
        <v>1412</v>
      </c>
      <c r="K69" s="9" t="s">
        <v>1410</v>
      </c>
      <c r="L69" s="970" t="s">
        <v>1415</v>
      </c>
      <c r="N69" s="970" t="s">
        <v>1421</v>
      </c>
      <c r="P69" s="970" t="s">
        <v>1414</v>
      </c>
      <c r="R69" s="970" t="s">
        <v>1416</v>
      </c>
      <c r="S69" s="970" t="s">
        <v>1417</v>
      </c>
      <c r="U69" s="970" t="s">
        <v>1418</v>
      </c>
      <c r="V69" s="970" t="s">
        <v>1419</v>
      </c>
    </row>
    <row r="70" spans="2:22" s="137" customFormat="1" ht="14.45" hidden="1" customHeight="1">
      <c r="B70" s="359" t="s">
        <v>595</v>
      </c>
      <c r="C70" s="979" t="s">
        <v>21</v>
      </c>
      <c r="D70" s="980"/>
      <c r="E70" s="265" t="str">
        <f ca="1">E118</f>
        <v>-</v>
      </c>
      <c r="G70" s="985" t="str">
        <f ca="1">G118</f>
        <v>-</v>
      </c>
      <c r="H70" s="27" t="s">
        <v>1411</v>
      </c>
      <c r="J70" s="612" t="str">
        <f t="shared" ref="J70:J79" ca="1" si="7">IFERROR(Y118/G70,"-")</f>
        <v>-</v>
      </c>
      <c r="K70" t="str">
        <f>IFERROR(_xlfn.XLOOKUP($B70,'S2 Def Referentie'!$AU$25:$AU$34,'S2 Def Referentie'!$AV$25:$AV$34),"-")</f>
        <v>-</v>
      </c>
      <c r="L70" s="612" t="str">
        <f t="shared" ref="L70:L79" ca="1" si="8">IFERROR(N70/G70,"-")</f>
        <v>-</v>
      </c>
      <c r="N70" s="612" t="str">
        <f t="shared" ref="N70:N79" ca="1" si="9">IFERROR(_xlfn.XLOOKUP(K70,$E$143:$E$152,$S$143:$S$152)/G70,"-")</f>
        <v>-</v>
      </c>
      <c r="P70" s="612" t="str">
        <f t="shared" ref="P70:P79" ca="1" si="10">IFERROR(_xlfn.XLOOKUP($E70,$S$190:$S$199,$Y$190:$Y$199)/G70,"-")</f>
        <v>-</v>
      </c>
      <c r="R70" s="612" t="str">
        <f t="shared" ref="R70:R79" ca="1" si="11">IFERROR(_xlfn.XLOOKUP($E70,$S$244:$S$253,$Y$244:$Y$253)/G70,"-")</f>
        <v>-</v>
      </c>
      <c r="S70" s="612" t="str">
        <f ca="1">IFERROR(_xlfn.XLOOKUP($E70,$S$298:$S$307,$Y$298:$Y$307)/G70,"-")</f>
        <v>-</v>
      </c>
      <c r="U70" s="612">
        <f t="shared" ref="U70:U79" ca="1" si="12">IF(L70="-",0,L70)+IF(P70="-",0,P70)+IF(R70="-",0,R70)+IF(S70="-",0,S70)</f>
        <v>0</v>
      </c>
      <c r="V70" s="612">
        <f ca="1">U70-IF(J70="-",0,J70)</f>
        <v>0</v>
      </c>
    </row>
    <row r="71" spans="2:22" s="137" customFormat="1" ht="14.45" hidden="1" customHeight="1">
      <c r="B71" s="365" t="s">
        <v>596</v>
      </c>
      <c r="C71" s="981" t="s">
        <v>21</v>
      </c>
      <c r="D71" s="982"/>
      <c r="E71" s="266" t="str">
        <f t="shared" ref="E71:E79" ca="1" si="13">E119</f>
        <v>-</v>
      </c>
      <c r="G71" s="986" t="str">
        <f t="shared" ref="G71:G79" ca="1" si="14">G119</f>
        <v>-</v>
      </c>
      <c r="H71" s="27" t="s">
        <v>1411</v>
      </c>
      <c r="J71" s="613" t="str">
        <f t="shared" ca="1" si="7"/>
        <v>-</v>
      </c>
      <c r="K71" t="str">
        <f>IFERROR(_xlfn.XLOOKUP($B71,'S2 Def Referentie'!$AU$25:$AU$34,'S2 Def Referentie'!$AV$25:$AV$34),"-")</f>
        <v>-</v>
      </c>
      <c r="L71" s="613" t="str">
        <f t="shared" ca="1" si="8"/>
        <v>-</v>
      </c>
      <c r="N71" s="613" t="str">
        <f t="shared" ca="1" si="9"/>
        <v>-</v>
      </c>
      <c r="P71" s="613" t="str">
        <f t="shared" ca="1" si="10"/>
        <v>-</v>
      </c>
      <c r="R71" s="613" t="str">
        <f t="shared" ca="1" si="11"/>
        <v>-</v>
      </c>
      <c r="S71" s="613" t="str">
        <f t="shared" ref="S71:S79" ca="1" si="15">IFERROR(_xlfn.XLOOKUP($E71,$S$298:$S$307,$Y$298:$Y$307)/G71,"-")</f>
        <v>-</v>
      </c>
      <c r="U71" s="613">
        <f t="shared" ca="1" si="12"/>
        <v>0</v>
      </c>
      <c r="V71" s="613">
        <f t="shared" ref="V71:V79" ca="1" si="16">U71-IF(J71="-",0,J71)</f>
        <v>0</v>
      </c>
    </row>
    <row r="72" spans="2:22" s="137" customFormat="1" ht="14.45" hidden="1" customHeight="1">
      <c r="B72" s="365" t="s">
        <v>597</v>
      </c>
      <c r="C72" s="981" t="s">
        <v>21</v>
      </c>
      <c r="D72" s="982"/>
      <c r="E72" s="266" t="str">
        <f t="shared" ca="1" si="13"/>
        <v>-</v>
      </c>
      <c r="G72" s="986" t="str">
        <f t="shared" ca="1" si="14"/>
        <v>-</v>
      </c>
      <c r="H72" s="27" t="s">
        <v>1411</v>
      </c>
      <c r="J72" s="613" t="str">
        <f t="shared" ca="1" si="7"/>
        <v>-</v>
      </c>
      <c r="K72" t="str">
        <f>IFERROR(_xlfn.XLOOKUP($B72,'S2 Def Referentie'!$AU$25:$AU$34,'S2 Def Referentie'!$AV$25:$AV$34),"-")</f>
        <v>-</v>
      </c>
      <c r="L72" s="613" t="str">
        <f t="shared" ca="1" si="8"/>
        <v>-</v>
      </c>
      <c r="N72" s="613" t="str">
        <f t="shared" ca="1" si="9"/>
        <v>-</v>
      </c>
      <c r="P72" s="613" t="str">
        <f t="shared" ca="1" si="10"/>
        <v>-</v>
      </c>
      <c r="R72" s="613" t="str">
        <f t="shared" ca="1" si="11"/>
        <v>-</v>
      </c>
      <c r="S72" s="613" t="str">
        <f t="shared" ca="1" si="15"/>
        <v>-</v>
      </c>
      <c r="U72" s="613">
        <f t="shared" ca="1" si="12"/>
        <v>0</v>
      </c>
      <c r="V72" s="613">
        <f t="shared" ca="1" si="16"/>
        <v>0</v>
      </c>
    </row>
    <row r="73" spans="2:22" s="137" customFormat="1" ht="14.45" hidden="1" customHeight="1">
      <c r="B73" s="365" t="s">
        <v>598</v>
      </c>
      <c r="C73" s="981" t="s">
        <v>21</v>
      </c>
      <c r="D73" s="982"/>
      <c r="E73" s="266" t="str">
        <f t="shared" ca="1" si="13"/>
        <v>-</v>
      </c>
      <c r="G73" s="986" t="str">
        <f t="shared" ca="1" si="14"/>
        <v>-</v>
      </c>
      <c r="H73" s="27" t="s">
        <v>1411</v>
      </c>
      <c r="J73" s="613" t="str">
        <f t="shared" ca="1" si="7"/>
        <v>-</v>
      </c>
      <c r="K73" t="str">
        <f>IFERROR(_xlfn.XLOOKUP($B73,'S2 Def Referentie'!$AU$25:$AU$34,'S2 Def Referentie'!$AV$25:$AV$34),"-")</f>
        <v>-</v>
      </c>
      <c r="L73" s="613" t="str">
        <f t="shared" ca="1" si="8"/>
        <v>-</v>
      </c>
      <c r="N73" s="613" t="str">
        <f t="shared" ca="1" si="9"/>
        <v>-</v>
      </c>
      <c r="P73" s="613" t="str">
        <f t="shared" ca="1" si="10"/>
        <v>-</v>
      </c>
      <c r="R73" s="613" t="str">
        <f t="shared" ca="1" si="11"/>
        <v>-</v>
      </c>
      <c r="S73" s="613" t="str">
        <f t="shared" ca="1" si="15"/>
        <v>-</v>
      </c>
      <c r="U73" s="613">
        <f t="shared" ca="1" si="12"/>
        <v>0</v>
      </c>
      <c r="V73" s="613">
        <f t="shared" ca="1" si="16"/>
        <v>0</v>
      </c>
    </row>
    <row r="74" spans="2:22" s="137" customFormat="1" ht="14.45" hidden="1" customHeight="1">
      <c r="B74" s="365" t="s">
        <v>599</v>
      </c>
      <c r="C74" s="981" t="s">
        <v>21</v>
      </c>
      <c r="D74" s="982"/>
      <c r="E74" s="266" t="str">
        <f t="shared" ca="1" si="13"/>
        <v>-</v>
      </c>
      <c r="G74" s="986" t="str">
        <f t="shared" ca="1" si="14"/>
        <v>-</v>
      </c>
      <c r="H74" s="27" t="s">
        <v>1411</v>
      </c>
      <c r="J74" s="613" t="str">
        <f t="shared" ca="1" si="7"/>
        <v>-</v>
      </c>
      <c r="K74" t="str">
        <f>IFERROR(_xlfn.XLOOKUP($B74,'S2 Def Referentie'!$AU$25:$AU$34,'S2 Def Referentie'!$AV$25:$AV$34),"-")</f>
        <v>-</v>
      </c>
      <c r="L74" s="613" t="str">
        <f t="shared" ca="1" si="8"/>
        <v>-</v>
      </c>
      <c r="N74" s="613" t="str">
        <f t="shared" ca="1" si="9"/>
        <v>-</v>
      </c>
      <c r="P74" s="613" t="str">
        <f t="shared" ca="1" si="10"/>
        <v>-</v>
      </c>
      <c r="R74" s="613" t="str">
        <f t="shared" ca="1" si="11"/>
        <v>-</v>
      </c>
      <c r="S74" s="613" t="str">
        <f t="shared" ca="1" si="15"/>
        <v>-</v>
      </c>
      <c r="U74" s="613">
        <f t="shared" ca="1" si="12"/>
        <v>0</v>
      </c>
      <c r="V74" s="613">
        <f t="shared" ca="1" si="16"/>
        <v>0</v>
      </c>
    </row>
    <row r="75" spans="2:22" s="137" customFormat="1" ht="14.45" hidden="1" customHeight="1">
      <c r="B75" s="365" t="s">
        <v>600</v>
      </c>
      <c r="C75" s="981" t="s">
        <v>21</v>
      </c>
      <c r="D75" s="982"/>
      <c r="E75" s="266" t="str">
        <f t="shared" ca="1" si="13"/>
        <v>-</v>
      </c>
      <c r="G75" s="986" t="str">
        <f t="shared" ca="1" si="14"/>
        <v>-</v>
      </c>
      <c r="H75" s="27" t="s">
        <v>1411</v>
      </c>
      <c r="J75" s="613" t="str">
        <f t="shared" ca="1" si="7"/>
        <v>-</v>
      </c>
      <c r="K75" t="str">
        <f>IFERROR(_xlfn.XLOOKUP($B75,'S2 Def Referentie'!$AU$25:$AU$34,'S2 Def Referentie'!$AV$25:$AV$34),"-")</f>
        <v>-</v>
      </c>
      <c r="L75" s="613" t="str">
        <f t="shared" ca="1" si="8"/>
        <v>-</v>
      </c>
      <c r="N75" s="613" t="str">
        <f t="shared" ca="1" si="9"/>
        <v>-</v>
      </c>
      <c r="P75" s="613" t="str">
        <f t="shared" ca="1" si="10"/>
        <v>-</v>
      </c>
      <c r="R75" s="613" t="str">
        <f t="shared" ca="1" si="11"/>
        <v>-</v>
      </c>
      <c r="S75" s="613" t="str">
        <f t="shared" ca="1" si="15"/>
        <v>-</v>
      </c>
      <c r="U75" s="613">
        <f t="shared" ca="1" si="12"/>
        <v>0</v>
      </c>
      <c r="V75" s="613">
        <f t="shared" ca="1" si="16"/>
        <v>0</v>
      </c>
    </row>
    <row r="76" spans="2:22" s="137" customFormat="1" ht="14.45" hidden="1" customHeight="1">
      <c r="B76" s="365" t="s">
        <v>601</v>
      </c>
      <c r="C76" s="981" t="s">
        <v>21</v>
      </c>
      <c r="D76" s="982"/>
      <c r="E76" s="266" t="str">
        <f t="shared" ca="1" si="13"/>
        <v>-</v>
      </c>
      <c r="G76" s="986" t="str">
        <f t="shared" ca="1" si="14"/>
        <v>-</v>
      </c>
      <c r="H76" s="27" t="s">
        <v>1411</v>
      </c>
      <c r="J76" s="613" t="str">
        <f t="shared" ca="1" si="7"/>
        <v>-</v>
      </c>
      <c r="K76" t="str">
        <f>IFERROR(_xlfn.XLOOKUP($B76,'S2 Def Referentie'!$AU$25:$AU$34,'S2 Def Referentie'!$AV$25:$AV$34),"-")</f>
        <v>-</v>
      </c>
      <c r="L76" s="613" t="str">
        <f t="shared" ca="1" si="8"/>
        <v>-</v>
      </c>
      <c r="N76" s="613" t="str">
        <f t="shared" ca="1" si="9"/>
        <v>-</v>
      </c>
      <c r="P76" s="613" t="str">
        <f t="shared" ca="1" si="10"/>
        <v>-</v>
      </c>
      <c r="R76" s="613" t="str">
        <f t="shared" ca="1" si="11"/>
        <v>-</v>
      </c>
      <c r="S76" s="613" t="str">
        <f t="shared" ca="1" si="15"/>
        <v>-</v>
      </c>
      <c r="U76" s="613">
        <f t="shared" ca="1" si="12"/>
        <v>0</v>
      </c>
      <c r="V76" s="613">
        <f t="shared" ca="1" si="16"/>
        <v>0</v>
      </c>
    </row>
    <row r="77" spans="2:22" s="137" customFormat="1" ht="14.45" hidden="1" customHeight="1">
      <c r="B77" s="365" t="s">
        <v>602</v>
      </c>
      <c r="C77" s="981" t="s">
        <v>21</v>
      </c>
      <c r="D77" s="982"/>
      <c r="E77" s="266" t="str">
        <f t="shared" ca="1" si="13"/>
        <v>-</v>
      </c>
      <c r="G77" s="986" t="str">
        <f t="shared" ca="1" si="14"/>
        <v>-</v>
      </c>
      <c r="H77" s="27" t="s">
        <v>1411</v>
      </c>
      <c r="J77" s="613" t="str">
        <f t="shared" ca="1" si="7"/>
        <v>-</v>
      </c>
      <c r="K77" t="str">
        <f>IFERROR(_xlfn.XLOOKUP($B77,'S2 Def Referentie'!$AU$25:$AU$34,'S2 Def Referentie'!$AV$25:$AV$34),"-")</f>
        <v>-</v>
      </c>
      <c r="L77" s="613" t="str">
        <f t="shared" ca="1" si="8"/>
        <v>-</v>
      </c>
      <c r="N77" s="613" t="str">
        <f t="shared" ca="1" si="9"/>
        <v>-</v>
      </c>
      <c r="P77" s="613" t="str">
        <f t="shared" ca="1" si="10"/>
        <v>-</v>
      </c>
      <c r="R77" s="613" t="str">
        <f t="shared" ca="1" si="11"/>
        <v>-</v>
      </c>
      <c r="S77" s="613" t="str">
        <f t="shared" ca="1" si="15"/>
        <v>-</v>
      </c>
      <c r="U77" s="613">
        <f t="shared" ca="1" si="12"/>
        <v>0</v>
      </c>
      <c r="V77" s="613">
        <f t="shared" ca="1" si="16"/>
        <v>0</v>
      </c>
    </row>
    <row r="78" spans="2:22" s="137" customFormat="1" ht="14.45" hidden="1" customHeight="1">
      <c r="B78" s="365" t="s">
        <v>603</v>
      </c>
      <c r="C78" s="981" t="s">
        <v>21</v>
      </c>
      <c r="D78" s="982"/>
      <c r="E78" s="266" t="str">
        <f t="shared" ca="1" si="13"/>
        <v>-</v>
      </c>
      <c r="G78" s="986" t="str">
        <f t="shared" ca="1" si="14"/>
        <v>-</v>
      </c>
      <c r="H78" s="27" t="s">
        <v>1411</v>
      </c>
      <c r="J78" s="613" t="str">
        <f t="shared" ca="1" si="7"/>
        <v>-</v>
      </c>
      <c r="K78" t="str">
        <f>IFERROR(_xlfn.XLOOKUP($B78,'S2 Def Referentie'!$AU$25:$AU$34,'S2 Def Referentie'!$AV$25:$AV$34),"-")</f>
        <v>-</v>
      </c>
      <c r="L78" s="613" t="str">
        <f t="shared" ca="1" si="8"/>
        <v>-</v>
      </c>
      <c r="N78" s="613" t="str">
        <f t="shared" ca="1" si="9"/>
        <v>-</v>
      </c>
      <c r="P78" s="613" t="str">
        <f t="shared" ca="1" si="10"/>
        <v>-</v>
      </c>
      <c r="R78" s="613" t="str">
        <f t="shared" ca="1" si="11"/>
        <v>-</v>
      </c>
      <c r="S78" s="613" t="str">
        <f t="shared" ca="1" si="15"/>
        <v>-</v>
      </c>
      <c r="U78" s="613">
        <f t="shared" ca="1" si="12"/>
        <v>0</v>
      </c>
      <c r="V78" s="613">
        <f t="shared" ca="1" si="16"/>
        <v>0</v>
      </c>
    </row>
    <row r="79" spans="2:22" s="137" customFormat="1" ht="14.45" hidden="1" customHeight="1">
      <c r="B79" s="370" t="s">
        <v>604</v>
      </c>
      <c r="C79" s="983" t="s">
        <v>21</v>
      </c>
      <c r="D79" s="984"/>
      <c r="E79" s="47" t="str">
        <f t="shared" ca="1" si="13"/>
        <v>-</v>
      </c>
      <c r="G79" s="987" t="str">
        <f t="shared" ca="1" si="14"/>
        <v>-</v>
      </c>
      <c r="H79" s="27" t="s">
        <v>1411</v>
      </c>
      <c r="J79" s="614" t="str">
        <f t="shared" ca="1" si="7"/>
        <v>-</v>
      </c>
      <c r="K79" t="str">
        <f>IFERROR(_xlfn.XLOOKUP($B79,'S2 Def Referentie'!$AU$25:$AU$34,'S2 Def Referentie'!$AV$25:$AV$34),"-")</f>
        <v>-</v>
      </c>
      <c r="L79" s="614" t="str">
        <f t="shared" ca="1" si="8"/>
        <v>-</v>
      </c>
      <c r="N79" s="614" t="str">
        <f t="shared" ca="1" si="9"/>
        <v>-</v>
      </c>
      <c r="P79" s="614" t="str">
        <f t="shared" ca="1" si="10"/>
        <v>-</v>
      </c>
      <c r="R79" s="614" t="str">
        <f t="shared" ca="1" si="11"/>
        <v>-</v>
      </c>
      <c r="S79" s="614" t="str">
        <f t="shared" ca="1" si="15"/>
        <v>-</v>
      </c>
      <c r="U79" s="614">
        <f t="shared" ca="1" si="12"/>
        <v>0</v>
      </c>
      <c r="V79" s="614">
        <f t="shared" ca="1" si="16"/>
        <v>0</v>
      </c>
    </row>
    <row r="80" spans="2:22" s="137" customFormat="1" ht="14.45" hidden="1" customHeight="1">
      <c r="B80" s="284"/>
      <c r="C80" s="134"/>
      <c r="D80" s="134"/>
      <c r="E80" s="134"/>
      <c r="J80" s="978"/>
      <c r="K80" s="546"/>
      <c r="P80" s="978"/>
      <c r="T80" s="4"/>
      <c r="V80" s="978"/>
    </row>
    <row r="81" spans="1:26" ht="15.75" customHeight="1">
      <c r="B81" s="596" t="s">
        <v>461</v>
      </c>
      <c r="C81" s="597"/>
      <c r="D81" s="598"/>
      <c r="E81" s="598"/>
      <c r="F81" s="599"/>
      <c r="G81" s="600"/>
      <c r="H81" s="599"/>
      <c r="I81" s="599"/>
      <c r="J81" s="600"/>
      <c r="K81" s="601"/>
      <c r="L81" s="600"/>
      <c r="M81" s="599"/>
      <c r="N81" s="600"/>
      <c r="O81" s="599"/>
      <c r="P81" s="600"/>
      <c r="Q81" s="599"/>
      <c r="R81" s="600"/>
      <c r="S81" s="600"/>
      <c r="T81" s="599"/>
      <c r="U81" s="454"/>
      <c r="V81" s="454"/>
      <c r="W81" s="454"/>
      <c r="X81" s="454"/>
      <c r="Y81" s="455"/>
    </row>
    <row r="82" spans="1:26" s="137" customFormat="1" ht="14.45" customHeight="1">
      <c r="B82" s="134"/>
      <c r="C82" s="134"/>
      <c r="D82" s="134"/>
      <c r="E82" s="134"/>
      <c r="F82" s="134"/>
      <c r="G82" s="134"/>
      <c r="H82" s="134"/>
      <c r="I82" s="134"/>
      <c r="J82" s="134"/>
      <c r="K82" s="134"/>
      <c r="L82" s="134"/>
      <c r="Q82" s="547"/>
      <c r="T82" s="4"/>
    </row>
    <row r="83" spans="1:26" hidden="1">
      <c r="B83" s="27" t="s">
        <v>78</v>
      </c>
      <c r="C83" s="27" t="s">
        <v>78</v>
      </c>
      <c r="D83" s="27"/>
      <c r="E83" s="86"/>
      <c r="F83" s="27" t="s">
        <v>78</v>
      </c>
      <c r="G83" s="86"/>
      <c r="H83" s="27" t="s">
        <v>78</v>
      </c>
      <c r="I83" s="27" t="s">
        <v>78</v>
      </c>
      <c r="K83" s="27" t="s">
        <v>78</v>
      </c>
      <c r="L83" s="27"/>
      <c r="M83" s="27" t="s">
        <v>78</v>
      </c>
      <c r="N83" s="27"/>
      <c r="O83" s="27" t="s">
        <v>78</v>
      </c>
      <c r="P83" s="27"/>
      <c r="Q83" s="27" t="s">
        <v>78</v>
      </c>
      <c r="R83" s="136"/>
      <c r="S83" s="137"/>
      <c r="U83" s="137"/>
      <c r="V83" s="137"/>
      <c r="W83" s="137"/>
      <c r="X83" s="137"/>
      <c r="Y83" s="137"/>
    </row>
    <row r="84" spans="1:26" hidden="1">
      <c r="B84" s="27" t="s">
        <v>78</v>
      </c>
      <c r="C84" s="67"/>
      <c r="D84" s="67"/>
      <c r="E84" s="67"/>
      <c r="F84" s="67"/>
      <c r="G84" s="28" t="str">
        <f ca="1">RIGHT(CELL("filename",B2),LEN(CELL("filename",B2))-FIND("]",CELL("filename",B2)))</f>
        <v>S6 Berekening Emissiereductie</v>
      </c>
      <c r="H84" s="88"/>
      <c r="I84" s="88"/>
      <c r="K84" s="88" t="s">
        <v>40</v>
      </c>
      <c r="N84" s="4" t="str">
        <f>"'" &amp; K84 &amp; "'!"</f>
        <v>'S5 Emissiefactoren NIKI'!</v>
      </c>
      <c r="R84" s="137"/>
      <c r="S84" s="137"/>
      <c r="U84" s="137"/>
      <c r="V84" s="137"/>
      <c r="W84" s="137"/>
      <c r="X84" s="137"/>
      <c r="Y84" s="137"/>
    </row>
    <row r="85" spans="1:26" hidden="1">
      <c r="B85" s="27" t="s">
        <v>78</v>
      </c>
      <c r="H85" s="88" t="s">
        <v>40</v>
      </c>
      <c r="K85" s="4">
        <v>1</v>
      </c>
      <c r="L85" s="4" t="str">
        <f>"'" &amp; H85 &amp; "'!"</f>
        <v>'S5 Emissiefactoren NIKI'!</v>
      </c>
      <c r="R85" s="137"/>
      <c r="S85" s="137"/>
      <c r="U85" s="137"/>
      <c r="V85" s="137"/>
      <c r="W85" s="137"/>
      <c r="X85" s="137"/>
      <c r="Y85" s="137"/>
    </row>
    <row r="86" spans="1:26" ht="13.5" hidden="1" customHeight="1">
      <c r="B86" s="27" t="s">
        <v>78</v>
      </c>
      <c r="R86" s="137"/>
      <c r="S86" s="137"/>
      <c r="U86" s="137"/>
      <c r="V86" s="137"/>
      <c r="W86" s="137"/>
      <c r="X86" s="137"/>
      <c r="Y86" s="137"/>
    </row>
    <row r="87" spans="1:26" ht="29.1" customHeight="1">
      <c r="B87" s="1122" t="s">
        <v>633</v>
      </c>
      <c r="C87" s="1123"/>
      <c r="D87" s="1123"/>
      <c r="E87" s="1123"/>
      <c r="F87" s="1123"/>
      <c r="G87" s="1123"/>
      <c r="H87" s="1123"/>
      <c r="I87" s="1123"/>
      <c r="J87" s="1123"/>
      <c r="K87" s="1123"/>
      <c r="L87" s="1123"/>
      <c r="M87" s="1123"/>
      <c r="N87" s="1123"/>
      <c r="O87" s="1123"/>
      <c r="P87" s="602"/>
      <c r="R87" s="137"/>
      <c r="S87" s="1120" t="s">
        <v>926</v>
      </c>
      <c r="T87" s="1121"/>
      <c r="U87" s="1121"/>
      <c r="V87" s="1121"/>
      <c r="W87" s="1121"/>
      <c r="X87" s="1121"/>
      <c r="Y87" s="1121"/>
    </row>
    <row r="88" spans="1:26" s="137" customFormat="1" ht="13.5" customHeight="1">
      <c r="B88" s="548"/>
      <c r="C88" s="548"/>
      <c r="D88" s="548"/>
      <c r="E88" s="548"/>
      <c r="F88" s="548"/>
      <c r="G88" s="548"/>
      <c r="H88" s="548"/>
      <c r="I88" s="548"/>
      <c r="J88" s="548"/>
      <c r="K88" s="548"/>
      <c r="L88" s="548"/>
      <c r="M88" s="548"/>
      <c r="N88" s="548"/>
      <c r="O88" s="548"/>
    </row>
    <row r="89" spans="1:26" s="9" customFormat="1" ht="67.5" customHeight="1">
      <c r="A89" s="134"/>
      <c r="B89" s="267" t="s">
        <v>1</v>
      </c>
      <c r="C89" s="268"/>
      <c r="D89" s="168"/>
      <c r="E89" s="194" t="s">
        <v>20</v>
      </c>
      <c r="F89" s="268"/>
      <c r="G89" s="168" t="s">
        <v>568</v>
      </c>
      <c r="H89" s="268"/>
      <c r="I89" s="253"/>
      <c r="J89" s="194" t="s">
        <v>577</v>
      </c>
      <c r="K89" s="268"/>
      <c r="L89" s="168" t="s">
        <v>23</v>
      </c>
      <c r="M89" s="268"/>
      <c r="N89" s="194" t="s">
        <v>274</v>
      </c>
      <c r="O89" s="268"/>
      <c r="P89" s="169" t="s">
        <v>576</v>
      </c>
      <c r="R89" s="134"/>
      <c r="S89" s="169" t="s">
        <v>10</v>
      </c>
      <c r="T89" s="681"/>
      <c r="U89" s="169" t="s">
        <v>1423</v>
      </c>
      <c r="V89" s="963"/>
      <c r="W89" s="169" t="s">
        <v>1424</v>
      </c>
      <c r="X89" s="169" t="s">
        <v>1426</v>
      </c>
      <c r="Y89" s="169" t="s">
        <v>1425</v>
      </c>
      <c r="Z89" s="134"/>
    </row>
    <row r="90" spans="1:26">
      <c r="B90" s="256" t="str" cm="1">
        <f t="array" aca="1" ref="B90" ca="1">INDIRECT(_xlfn.CONCAT(N$84,C90))</f>
        <v>NIKI Grondstof 1</v>
      </c>
      <c r="C90" s="87" t="s">
        <v>136</v>
      </c>
      <c r="D90" s="90"/>
      <c r="E90" s="265" t="str" cm="1">
        <f t="array" aca="1" ref="E90" ca="1">_xlfn.SWITCH(INDIRECT(_xlfn.CONCAT($N$84,F90)),"-","-",0,"-",INDIRECT(_xlfn.CONCAT($N$84,F90)))</f>
        <v>-</v>
      </c>
      <c r="F90" s="87" t="s">
        <v>142</v>
      </c>
      <c r="G90" s="612" t="str" cm="1">
        <f t="array" aca="1" ref="G90" ca="1">_xlfn.SWITCH(INDIRECT(_xlfn.CONCAT($N$84,H90)),"-","-",0,"-",INDIRECT(_xlfn.CONCAT($N$84,H90)))</f>
        <v>-</v>
      </c>
      <c r="H90" s="471" t="s">
        <v>1303</v>
      </c>
      <c r="I90" s="471"/>
      <c r="J90" s="612" t="str" cm="1">
        <f t="array" aca="1" ref="J90" ca="1">_xlfn.SWITCH(INDIRECT(_xlfn.CONCAT($N$84,K90)),"-","-",0,"-",INDIRECT(_xlfn.CONCAT($N$84,K90)))</f>
        <v>-</v>
      </c>
      <c r="K90" s="87" t="s">
        <v>97</v>
      </c>
      <c r="L90" s="945" t="str" cm="1">
        <f t="array" aca="1" ref="L90" ca="1">_xlfn.SWITCH(INDIRECT(_xlfn.CONCAT($N$84,M90)),"-","-",INDIRECT(_xlfn.CONCAT($N$84,M90)))</f>
        <v>-</v>
      </c>
      <c r="M90" s="87" t="s">
        <v>49</v>
      </c>
      <c r="N90" s="265" t="str" cm="1">
        <f t="array" aca="1" ref="N90" ca="1">_xlfn.SWITCH(INDIRECT(_xlfn.CONCAT($N$84,O90)),"-","-",0,"-",INDIRECT(_xlfn.CONCAT($N$84,O90)))</f>
        <v>-</v>
      </c>
      <c r="O90" s="87" t="s">
        <v>55</v>
      </c>
      <c r="P90" s="605">
        <f ca="1">IF(N90="-",IF(AND(G90="-",J90="-"),0,"Error"),IF(N90="ton CO2eq/ton",G90*L90,J90*L90))</f>
        <v>0</v>
      </c>
      <c r="R90" s="137"/>
      <c r="S90" s="409"/>
      <c r="T90" s="682"/>
      <c r="U90" s="409"/>
      <c r="V90" s="409"/>
      <c r="W90" s="409"/>
      <c r="X90" s="409"/>
      <c r="Y90" s="409"/>
    </row>
    <row r="91" spans="1:26">
      <c r="B91" s="258" t="str" cm="1">
        <f t="array" aca="1" ref="B91" ca="1">INDIRECT(_xlfn.CONCAT(N$84,C91))</f>
        <v>NIKI Grondstof 2</v>
      </c>
      <c r="C91" s="4" t="s">
        <v>137</v>
      </c>
      <c r="D91" s="48"/>
      <c r="E91" s="266" t="str" cm="1">
        <f t="array" aca="1" ref="E91" ca="1">_xlfn.SWITCH(INDIRECT(_xlfn.CONCAT($N$84,F91)),"-","-",0,"-",INDIRECT(_xlfn.CONCAT($N$84,F91)))</f>
        <v>-</v>
      </c>
      <c r="F91" s="4" t="s">
        <v>143</v>
      </c>
      <c r="G91" s="606" t="str" cm="1">
        <f t="array" aca="1" ref="G91" ca="1">_xlfn.SWITCH(INDIRECT(_xlfn.CONCAT($N$84,H91)),"-","-",0,"-",INDIRECT(_xlfn.CONCAT($N$84,H91)))</f>
        <v>-</v>
      </c>
      <c r="H91" s="476" t="s">
        <v>1304</v>
      </c>
      <c r="I91" s="476"/>
      <c r="J91" s="613" t="str" cm="1">
        <f t="array" aca="1" ref="J91" ca="1">_xlfn.SWITCH(INDIRECT(_xlfn.CONCAT($N$84,K91)),"-","-",0,"-",INDIRECT(_xlfn.CONCAT($N$84,K91)))</f>
        <v>-</v>
      </c>
      <c r="K91" s="4" t="s">
        <v>98</v>
      </c>
      <c r="L91" s="607" t="str" cm="1">
        <f t="array" aca="1" ref="L91" ca="1">_xlfn.SWITCH(INDIRECT(_xlfn.CONCAT($N$84,M91)),"-","-",INDIRECT(_xlfn.CONCAT($N$84,M91)))</f>
        <v>-</v>
      </c>
      <c r="M91" s="4" t="s">
        <v>50</v>
      </c>
      <c r="N91" s="266" t="str" cm="1">
        <f t="array" aca="1" ref="N91" ca="1">_xlfn.SWITCH(INDIRECT(_xlfn.CONCAT($N$84,O91)),"-","-",0,"-",INDIRECT(_xlfn.CONCAT($N$84,O91)))</f>
        <v>-</v>
      </c>
      <c r="O91" s="4" t="s">
        <v>56</v>
      </c>
      <c r="P91" s="608">
        <f t="shared" ref="P91:P104" ca="1" si="17">IF(N91="-",IF(AND(G91="-",J91="-"),0,"Error"),IF(N91="ton CO2eq/ton",G91*L91,J91*L91))</f>
        <v>0</v>
      </c>
      <c r="R91" s="137"/>
      <c r="S91" s="156"/>
      <c r="T91" s="683"/>
      <c r="U91" s="156"/>
      <c r="V91" s="156"/>
      <c r="W91" s="156"/>
      <c r="X91" s="156"/>
      <c r="Y91" s="156"/>
    </row>
    <row r="92" spans="1:26">
      <c r="B92" s="258" t="str" cm="1">
        <f t="array" aca="1" ref="B92" ca="1">INDIRECT(_xlfn.CONCAT(N$84,C92))</f>
        <v>NIKI Grondstof 3</v>
      </c>
      <c r="C92" s="4" t="s">
        <v>140</v>
      </c>
      <c r="D92" s="48"/>
      <c r="E92" s="266" t="str" cm="1">
        <f t="array" aca="1" ref="E92" ca="1">_xlfn.SWITCH(INDIRECT(_xlfn.CONCAT($N$84,F92)),"-","-",0,"-",INDIRECT(_xlfn.CONCAT($N$84,F92)))</f>
        <v>-</v>
      </c>
      <c r="F92" s="4" t="s">
        <v>144</v>
      </c>
      <c r="G92" s="606" t="str" cm="1">
        <f t="array" aca="1" ref="G92" ca="1">_xlfn.SWITCH(INDIRECT(_xlfn.CONCAT($N$84,H92)),"-","-",0,"-",INDIRECT(_xlfn.CONCAT($N$84,H92)))</f>
        <v>-</v>
      </c>
      <c r="H92" s="476" t="s">
        <v>1305</v>
      </c>
      <c r="I92" s="476"/>
      <c r="J92" s="613" t="str" cm="1">
        <f t="array" aca="1" ref="J92" ca="1">_xlfn.SWITCH(INDIRECT(_xlfn.CONCAT($N$84,K92)),"-","-",0,"-",INDIRECT(_xlfn.CONCAT($N$84,K92)))</f>
        <v>-</v>
      </c>
      <c r="K92" s="4" t="s">
        <v>99</v>
      </c>
      <c r="L92" s="607" t="str" cm="1">
        <f t="array" aca="1" ref="L92" ca="1">_xlfn.SWITCH(INDIRECT(_xlfn.CONCAT($N$84,M92)),"-","-",INDIRECT(_xlfn.CONCAT($N$84,M92)))</f>
        <v>-</v>
      </c>
      <c r="M92" s="4" t="s">
        <v>51</v>
      </c>
      <c r="N92" s="266" t="str" cm="1">
        <f t="array" aca="1" ref="N92" ca="1">_xlfn.SWITCH(INDIRECT(_xlfn.CONCAT($N$84,O92)),"-","-",0,"-",INDIRECT(_xlfn.CONCAT($N$84,O92)))</f>
        <v>-</v>
      </c>
      <c r="O92" s="4" t="s">
        <v>57</v>
      </c>
      <c r="P92" s="608">
        <f t="shared" ca="1" si="17"/>
        <v>0</v>
      </c>
      <c r="R92" s="137"/>
      <c r="S92" s="156"/>
      <c r="T92" s="683"/>
      <c r="U92" s="156"/>
      <c r="V92" s="156"/>
      <c r="W92" s="156"/>
      <c r="X92" s="156"/>
      <c r="Y92" s="156"/>
    </row>
    <row r="93" spans="1:26">
      <c r="B93" s="258" t="str" cm="1">
        <f t="array" aca="1" ref="B93" ca="1">INDIRECT(_xlfn.CONCAT(N$84,C93))</f>
        <v>NIKI Grondstof 4</v>
      </c>
      <c r="C93" s="4" t="s">
        <v>141</v>
      </c>
      <c r="D93" s="48"/>
      <c r="E93" s="266" t="str" cm="1">
        <f t="array" aca="1" ref="E93" ca="1">_xlfn.SWITCH(INDIRECT(_xlfn.CONCAT($N$84,F93)),"-","-",0,"-",INDIRECT(_xlfn.CONCAT($N$84,F93)))</f>
        <v>-</v>
      </c>
      <c r="F93" s="4" t="s">
        <v>145</v>
      </c>
      <c r="G93" s="606" t="str" cm="1">
        <f t="array" aca="1" ref="G93" ca="1">_xlfn.SWITCH(INDIRECT(_xlfn.CONCAT($N$84,H93)),"-","-",0,"-",INDIRECT(_xlfn.CONCAT($N$84,H93)))</f>
        <v>-</v>
      </c>
      <c r="H93" s="476" t="s">
        <v>1306</v>
      </c>
      <c r="I93" s="476"/>
      <c r="J93" s="613" t="str" cm="1">
        <f t="array" aca="1" ref="J93" ca="1">_xlfn.SWITCH(INDIRECT(_xlfn.CONCAT($N$84,K93)),"-","-",0,"-",INDIRECT(_xlfn.CONCAT($N$84,K93)))</f>
        <v>-</v>
      </c>
      <c r="K93" s="4" t="s">
        <v>100</v>
      </c>
      <c r="L93" s="607" t="str" cm="1">
        <f t="array" aca="1" ref="L93" ca="1">_xlfn.SWITCH(INDIRECT(_xlfn.CONCAT($N$84,M93)),"-","-",INDIRECT(_xlfn.CONCAT($N$84,M93)))</f>
        <v>-</v>
      </c>
      <c r="M93" s="4" t="s">
        <v>52</v>
      </c>
      <c r="N93" s="266" t="str" cm="1">
        <f t="array" aca="1" ref="N93" ca="1">_xlfn.SWITCH(INDIRECT(_xlfn.CONCAT($N$84,O93)),"-","-",0,"-",INDIRECT(_xlfn.CONCAT($N$84,O93)))</f>
        <v>-</v>
      </c>
      <c r="O93" s="4" t="s">
        <v>58</v>
      </c>
      <c r="P93" s="608">
        <f t="shared" ca="1" si="17"/>
        <v>0</v>
      </c>
      <c r="R93" s="137"/>
      <c r="S93" s="156"/>
      <c r="T93" s="683"/>
      <c r="U93" s="156"/>
      <c r="V93" s="156"/>
      <c r="W93" s="156"/>
      <c r="X93" s="156"/>
      <c r="Y93" s="156"/>
    </row>
    <row r="94" spans="1:26">
      <c r="B94" s="258" t="str" cm="1">
        <f t="array" aca="1" ref="B94" ca="1">INDIRECT(_xlfn.CONCAT(N$84,C94))</f>
        <v>NIKI Grondstof 5</v>
      </c>
      <c r="C94" s="4" t="s">
        <v>244</v>
      </c>
      <c r="D94" s="48"/>
      <c r="E94" s="266" t="str" cm="1">
        <f t="array" aca="1" ref="E94" ca="1">_xlfn.SWITCH(INDIRECT(_xlfn.CONCAT($N$84,F94)),"-","-",0,"-",INDIRECT(_xlfn.CONCAT($N$84,F94)))</f>
        <v>-</v>
      </c>
      <c r="F94" s="4" t="s">
        <v>256</v>
      </c>
      <c r="G94" s="606" t="str" cm="1">
        <f t="array" aca="1" ref="G94" ca="1">_xlfn.SWITCH(INDIRECT(_xlfn.CONCAT($N$84,H94)),"-","-",0,"-",INDIRECT(_xlfn.CONCAT($N$84,H94)))</f>
        <v>-</v>
      </c>
      <c r="H94" s="476" t="s">
        <v>1307</v>
      </c>
      <c r="I94" s="476"/>
      <c r="J94" s="613" t="str" cm="1">
        <f t="array" aca="1" ref="J94" ca="1">_xlfn.SWITCH(INDIRECT(_xlfn.CONCAT($N$84,K94)),"-","-",0,"-",INDIRECT(_xlfn.CONCAT($N$84,K94)))</f>
        <v>-</v>
      </c>
      <c r="K94" s="4" t="s">
        <v>106</v>
      </c>
      <c r="L94" s="607" t="str" cm="1">
        <f t="array" aca="1" ref="L94" ca="1">_xlfn.SWITCH(INDIRECT(_xlfn.CONCAT($N$84,M94)),"-","-",INDIRECT(_xlfn.CONCAT($N$84,M94)))</f>
        <v>-</v>
      </c>
      <c r="M94" s="4" t="s">
        <v>107</v>
      </c>
      <c r="N94" s="266" t="str" cm="1">
        <f t="array" aca="1" ref="N94" ca="1">_xlfn.SWITCH(INDIRECT(_xlfn.CONCAT($N$84,O94)),"-","-",0,"-",INDIRECT(_xlfn.CONCAT($N$84,O94)))</f>
        <v>-</v>
      </c>
      <c r="O94" s="4" t="s">
        <v>103</v>
      </c>
      <c r="P94" s="608">
        <f t="shared" ca="1" si="17"/>
        <v>0</v>
      </c>
      <c r="R94" s="137"/>
      <c r="S94" s="156"/>
      <c r="T94" s="683"/>
      <c r="U94" s="156"/>
      <c r="V94" s="156"/>
      <c r="W94" s="156"/>
      <c r="X94" s="156"/>
      <c r="Y94" s="156"/>
    </row>
    <row r="95" spans="1:26">
      <c r="B95" s="258" t="str" cm="1">
        <f t="array" aca="1" ref="B95" ca="1">INDIRECT(_xlfn.CONCAT(N$84,C95))</f>
        <v>NIKI Grondstof 6</v>
      </c>
      <c r="C95" s="4" t="s">
        <v>245</v>
      </c>
      <c r="D95" s="48"/>
      <c r="E95" s="266" t="str" cm="1">
        <f t="array" aca="1" ref="E95" ca="1">_xlfn.SWITCH(INDIRECT(_xlfn.CONCAT($N$84,F95)),"-","-",0,"-",INDIRECT(_xlfn.CONCAT($N$84,F95)))</f>
        <v>-</v>
      </c>
      <c r="F95" s="4" t="s">
        <v>257</v>
      </c>
      <c r="G95" s="606" t="str" cm="1">
        <f t="array" aca="1" ref="G95" ca="1">_xlfn.SWITCH(INDIRECT(_xlfn.CONCAT($N$84,H95)),"-","-",0,"-",INDIRECT(_xlfn.CONCAT($N$84,H95)))</f>
        <v>-</v>
      </c>
      <c r="H95" s="476" t="s">
        <v>1308</v>
      </c>
      <c r="I95" s="476"/>
      <c r="J95" s="613" t="str" cm="1">
        <f t="array" aca="1" ref="J95" ca="1">_xlfn.SWITCH(INDIRECT(_xlfn.CONCAT($N$84,K95)),"-","-",0,"-",INDIRECT(_xlfn.CONCAT($N$84,K95)))</f>
        <v>-</v>
      </c>
      <c r="K95" s="4" t="s">
        <v>170</v>
      </c>
      <c r="L95" s="607" t="str" cm="1">
        <f t="array" aca="1" ref="L95" ca="1">_xlfn.SWITCH(INDIRECT(_xlfn.CONCAT($N$84,M95)),"-","-",INDIRECT(_xlfn.CONCAT($N$84,M95)))</f>
        <v>-</v>
      </c>
      <c r="M95" s="4" t="s">
        <v>80</v>
      </c>
      <c r="N95" s="266" t="str" cm="1">
        <f t="array" aca="1" ref="N95" ca="1">_xlfn.SWITCH(INDIRECT(_xlfn.CONCAT($N$84,O95)),"-","-",0,"-",INDIRECT(_xlfn.CONCAT($N$84,O95)))</f>
        <v>-</v>
      </c>
      <c r="O95" s="4" t="s">
        <v>118</v>
      </c>
      <c r="P95" s="608">
        <f t="shared" ca="1" si="17"/>
        <v>0</v>
      </c>
      <c r="R95" s="137"/>
      <c r="S95" s="156"/>
      <c r="T95" s="683"/>
      <c r="U95" s="156"/>
      <c r="V95" s="156"/>
      <c r="W95" s="156"/>
      <c r="X95" s="156"/>
      <c r="Y95" s="156"/>
    </row>
    <row r="96" spans="1:26">
      <c r="B96" s="258" t="str" cm="1">
        <f t="array" aca="1" ref="B96" ca="1">INDIRECT(_xlfn.CONCAT(N$84,C96))</f>
        <v>NIKI Grondstof 7</v>
      </c>
      <c r="C96" s="4" t="s">
        <v>250</v>
      </c>
      <c r="D96" s="48"/>
      <c r="E96" s="266" t="str" cm="1">
        <f t="array" aca="1" ref="E96" ca="1">_xlfn.SWITCH(INDIRECT(_xlfn.CONCAT($N$84,F96)),"-","-",0,"-",INDIRECT(_xlfn.CONCAT($N$84,F96)))</f>
        <v>-</v>
      </c>
      <c r="F96" s="4" t="s">
        <v>260</v>
      </c>
      <c r="G96" s="606" t="str" cm="1">
        <f t="array" aca="1" ref="G96" ca="1">_xlfn.SWITCH(INDIRECT(_xlfn.CONCAT($N$84,H96)),"-","-",0,"-",INDIRECT(_xlfn.CONCAT($N$84,H96)))</f>
        <v>-</v>
      </c>
      <c r="H96" s="476" t="s">
        <v>1309</v>
      </c>
      <c r="I96" s="476"/>
      <c r="J96" s="613" t="str" cm="1">
        <f t="array" aca="1" ref="J96" ca="1">_xlfn.SWITCH(INDIRECT(_xlfn.CONCAT($N$84,K96)),"-","-",0,"-",INDIRECT(_xlfn.CONCAT($N$84,K96)))</f>
        <v>-</v>
      </c>
      <c r="K96" s="4" t="s">
        <v>171</v>
      </c>
      <c r="L96" s="607" t="str" cm="1">
        <f t="array" aca="1" ref="L96" ca="1">_xlfn.SWITCH(INDIRECT(_xlfn.CONCAT($N$84,M96)),"-","-",INDIRECT(_xlfn.CONCAT($N$84,M96)))</f>
        <v>-</v>
      </c>
      <c r="M96" s="4" t="s">
        <v>81</v>
      </c>
      <c r="N96" s="266" t="str" cm="1">
        <f t="array" aca="1" ref="N96" ca="1">_xlfn.SWITCH(INDIRECT(_xlfn.CONCAT($N$84,O96)),"-","-",0,"-",INDIRECT(_xlfn.CONCAT($N$84,O96)))</f>
        <v>-</v>
      </c>
      <c r="O96" s="4" t="s">
        <v>119</v>
      </c>
      <c r="P96" s="608">
        <f t="shared" ca="1" si="17"/>
        <v>0</v>
      </c>
      <c r="R96" s="137"/>
      <c r="S96" s="156"/>
      <c r="T96" s="683"/>
      <c r="U96" s="156"/>
      <c r="V96" s="156"/>
      <c r="W96" s="156"/>
      <c r="X96" s="156"/>
      <c r="Y96" s="156"/>
    </row>
    <row r="97" spans="2:25">
      <c r="B97" s="258" t="str" cm="1">
        <f t="array" aca="1" ref="B97" ca="1">INDIRECT(_xlfn.CONCAT(N$84,C97))</f>
        <v>NIKI Grondstof 8</v>
      </c>
      <c r="C97" s="4" t="s">
        <v>281</v>
      </c>
      <c r="D97" s="48"/>
      <c r="E97" s="266" t="str" cm="1">
        <f t="array" aca="1" ref="E97" ca="1">_xlfn.SWITCH(INDIRECT(_xlfn.CONCAT($N$84,F97)),"-","-",0,"-",INDIRECT(_xlfn.CONCAT($N$84,F97)))</f>
        <v>-</v>
      </c>
      <c r="F97" s="4" t="s">
        <v>292</v>
      </c>
      <c r="G97" s="606" t="str" cm="1">
        <f t="array" aca="1" ref="G97" ca="1">_xlfn.SWITCH(INDIRECT(_xlfn.CONCAT($N$84,H97)),"-","-",0,"-",INDIRECT(_xlfn.CONCAT($N$84,H97)))</f>
        <v>-</v>
      </c>
      <c r="H97" s="476" t="s">
        <v>1310</v>
      </c>
      <c r="I97" s="476"/>
      <c r="J97" s="613" t="str" cm="1">
        <f t="array" aca="1" ref="J97" ca="1">_xlfn.SWITCH(INDIRECT(_xlfn.CONCAT($N$84,K97)),"-","-",0,"-",INDIRECT(_xlfn.CONCAT($N$84,K97)))</f>
        <v>-</v>
      </c>
      <c r="K97" s="4" t="s">
        <v>172</v>
      </c>
      <c r="L97" s="607" t="str" cm="1">
        <f t="array" aca="1" ref="L97" ca="1">_xlfn.SWITCH(INDIRECT(_xlfn.CONCAT($N$84,M97)),"-","-",INDIRECT(_xlfn.CONCAT($N$84,M97)))</f>
        <v>-</v>
      </c>
      <c r="M97" s="4" t="s">
        <v>82</v>
      </c>
      <c r="N97" s="266" t="str" cm="1">
        <f t="array" aca="1" ref="N97" ca="1">_xlfn.SWITCH(INDIRECT(_xlfn.CONCAT($N$84,O97)),"-","-",0,"-",INDIRECT(_xlfn.CONCAT($N$84,O97)))</f>
        <v>-</v>
      </c>
      <c r="O97" s="4" t="s">
        <v>120</v>
      </c>
      <c r="P97" s="608">
        <f t="shared" ca="1" si="17"/>
        <v>0</v>
      </c>
      <c r="R97" s="137"/>
      <c r="S97" s="156"/>
      <c r="T97" s="683"/>
      <c r="U97" s="156"/>
      <c r="V97" s="156"/>
      <c r="W97" s="156"/>
      <c r="X97" s="156"/>
      <c r="Y97" s="156"/>
    </row>
    <row r="98" spans="2:25">
      <c r="B98" s="258" t="str" cm="1">
        <f t="array" aca="1" ref="B98" ca="1">INDIRECT(_xlfn.CONCAT(N$84,C98))</f>
        <v>NIKI Grondstof 9</v>
      </c>
      <c r="C98" s="4" t="s">
        <v>282</v>
      </c>
      <c r="D98" s="48"/>
      <c r="E98" s="266" t="str" cm="1">
        <f t="array" aca="1" ref="E98" ca="1">_xlfn.SWITCH(INDIRECT(_xlfn.CONCAT($N$84,F98)),"-","-",0,"-",INDIRECT(_xlfn.CONCAT($N$84,F98)))</f>
        <v>-</v>
      </c>
      <c r="F98" s="4" t="s">
        <v>293</v>
      </c>
      <c r="G98" s="606" t="str" cm="1">
        <f t="array" aca="1" ref="G98" ca="1">_xlfn.SWITCH(INDIRECT(_xlfn.CONCAT($N$84,H98)),"-","-",0,"-",INDIRECT(_xlfn.CONCAT($N$84,H98)))</f>
        <v>-</v>
      </c>
      <c r="H98" s="476" t="s">
        <v>1311</v>
      </c>
      <c r="I98" s="476"/>
      <c r="J98" s="613" t="str" cm="1">
        <f t="array" aca="1" ref="J98" ca="1">_xlfn.SWITCH(INDIRECT(_xlfn.CONCAT($N$84,K98)),"-","-",0,"-",INDIRECT(_xlfn.CONCAT($N$84,K98)))</f>
        <v>-</v>
      </c>
      <c r="K98" s="4" t="s">
        <v>173</v>
      </c>
      <c r="L98" s="607" t="str" cm="1">
        <f t="array" aca="1" ref="L98" ca="1">_xlfn.SWITCH(INDIRECT(_xlfn.CONCAT($N$84,M98)),"-","-",INDIRECT(_xlfn.CONCAT($N$84,M98)))</f>
        <v>-</v>
      </c>
      <c r="M98" s="4" t="s">
        <v>83</v>
      </c>
      <c r="N98" s="266" t="str" cm="1">
        <f t="array" aca="1" ref="N98" ca="1">_xlfn.SWITCH(INDIRECT(_xlfn.CONCAT($N$84,O98)),"-","-",0,"-",INDIRECT(_xlfn.CONCAT($N$84,O98)))</f>
        <v>-</v>
      </c>
      <c r="O98" s="4" t="s">
        <v>121</v>
      </c>
      <c r="P98" s="608">
        <f t="shared" ca="1" si="17"/>
        <v>0</v>
      </c>
      <c r="R98" s="137"/>
      <c r="S98" s="156"/>
      <c r="T98" s="683"/>
      <c r="U98" s="156"/>
      <c r="V98" s="156"/>
      <c r="W98" s="156"/>
      <c r="X98" s="156"/>
      <c r="Y98" s="156"/>
    </row>
    <row r="99" spans="2:25">
      <c r="B99" s="258" t="str" cm="1">
        <f t="array" aca="1" ref="B99" ca="1">INDIRECT(_xlfn.CONCAT(N$84,C99))</f>
        <v>NIKI Grondstof 10</v>
      </c>
      <c r="C99" s="4" t="s">
        <v>283</v>
      </c>
      <c r="D99" s="48"/>
      <c r="E99" s="266" t="str" cm="1">
        <f t="array" aca="1" ref="E99" ca="1">_xlfn.SWITCH(INDIRECT(_xlfn.CONCAT($N$84,F99)),"-","-",0,"-",INDIRECT(_xlfn.CONCAT($N$84,F99)))</f>
        <v>-</v>
      </c>
      <c r="F99" s="4" t="s">
        <v>294</v>
      </c>
      <c r="G99" s="606" t="str" cm="1">
        <f t="array" aca="1" ref="G99" ca="1">_xlfn.SWITCH(INDIRECT(_xlfn.CONCAT($N$84,H99)),"-","-",0,"-",INDIRECT(_xlfn.CONCAT($N$84,H99)))</f>
        <v>-</v>
      </c>
      <c r="H99" s="476" t="s">
        <v>1312</v>
      </c>
      <c r="I99" s="476"/>
      <c r="J99" s="613" t="str" cm="1">
        <f t="array" aca="1" ref="J99" ca="1">_xlfn.SWITCH(INDIRECT(_xlfn.CONCAT($N$84,K99)),"-","-",0,"-",INDIRECT(_xlfn.CONCAT($N$84,K99)))</f>
        <v>-</v>
      </c>
      <c r="K99" s="4" t="s">
        <v>413</v>
      </c>
      <c r="L99" s="607" t="str" cm="1">
        <f t="array" aca="1" ref="L99" ca="1">_xlfn.SWITCH(INDIRECT(_xlfn.CONCAT($N$84,M99)),"-","-",INDIRECT(_xlfn.CONCAT($N$84,M99)))</f>
        <v>-</v>
      </c>
      <c r="M99" s="4" t="s">
        <v>84</v>
      </c>
      <c r="N99" s="266" t="str" cm="1">
        <f t="array" aca="1" ref="N99" ca="1">_xlfn.SWITCH(INDIRECT(_xlfn.CONCAT($N$84,O99)),"-","-",0,"-",INDIRECT(_xlfn.CONCAT($N$84,O99)))</f>
        <v>-</v>
      </c>
      <c r="O99" s="4" t="s">
        <v>122</v>
      </c>
      <c r="P99" s="608">
        <f t="shared" ca="1" si="17"/>
        <v>0</v>
      </c>
      <c r="R99" s="137"/>
      <c r="S99" s="156"/>
      <c r="T99" s="683"/>
      <c r="U99" s="156"/>
      <c r="V99" s="156"/>
      <c r="W99" s="156"/>
      <c r="X99" s="156"/>
      <c r="Y99" s="156"/>
    </row>
    <row r="100" spans="2:25">
      <c r="B100" s="256" t="str" cm="1">
        <f t="array" aca="1" ref="B100" ca="1">INDIRECT(_xlfn.CONCAT(N$84,C100))</f>
        <v>NIKI Energie 1</v>
      </c>
      <c r="C100" s="87" t="s">
        <v>284</v>
      </c>
      <c r="D100" s="90"/>
      <c r="E100" s="265" t="str" cm="1">
        <f t="array" aca="1" ref="E100" ca="1">_xlfn.SWITCH(INDIRECT(_xlfn.CONCAT($N$84,F100)),"-","-",0,"-",INDIRECT(_xlfn.CONCAT($N$84,F100)))</f>
        <v>-</v>
      </c>
      <c r="F100" s="87" t="s">
        <v>295</v>
      </c>
      <c r="G100" s="603" t="str" cm="1">
        <f t="array" aca="1" ref="G100" ca="1">_xlfn.SWITCH(INDIRECT(_xlfn.CONCAT($N$84,H100)),"-","-",0,"-",INDIRECT(_xlfn.CONCAT($N$84,H100)))</f>
        <v>-</v>
      </c>
      <c r="H100" s="471" t="s">
        <v>1313</v>
      </c>
      <c r="I100" s="471"/>
      <c r="J100" s="612" t="str" cm="1">
        <f t="array" aca="1" ref="J100" ca="1">_xlfn.SWITCH(INDIRECT(_xlfn.CONCAT($N$84,K100)),"-","-",0,"-",INDIRECT(_xlfn.CONCAT($N$84,K100)))</f>
        <v>-</v>
      </c>
      <c r="K100" s="87" t="s">
        <v>371</v>
      </c>
      <c r="L100" s="604" t="str" cm="1">
        <f t="array" aca="1" ref="L100" ca="1">_xlfn.SWITCH(INDIRECT(_xlfn.CONCAT($N$84,M100)),"-","-",INDIRECT(_xlfn.CONCAT($N$84,M100)))</f>
        <v>-</v>
      </c>
      <c r="M100" s="87" t="s">
        <v>85</v>
      </c>
      <c r="N100" s="265" t="str" cm="1">
        <f t="array" aca="1" ref="N100" ca="1">_xlfn.SWITCH(INDIRECT(_xlfn.CONCAT($N$84,O100)),"-","-",0,"-",INDIRECT(_xlfn.CONCAT($N$84,O100)))</f>
        <v>-</v>
      </c>
      <c r="O100" s="87" t="s">
        <v>123</v>
      </c>
      <c r="P100" s="605">
        <f t="shared" ca="1" si="17"/>
        <v>0</v>
      </c>
      <c r="R100" s="137"/>
      <c r="S100" s="409"/>
      <c r="T100" s="682"/>
      <c r="U100" s="409"/>
      <c r="V100" s="409"/>
      <c r="W100" s="409"/>
      <c r="X100" s="409"/>
      <c r="Y100" s="409"/>
    </row>
    <row r="101" spans="2:25">
      <c r="B101" s="258" t="str" cm="1">
        <f t="array" aca="1" ref="B101" ca="1">INDIRECT(_xlfn.CONCAT(N$84,C101))</f>
        <v>NIKI Energie 2</v>
      </c>
      <c r="C101" s="4" t="s">
        <v>285</v>
      </c>
      <c r="D101" s="48"/>
      <c r="E101" s="266" t="str" cm="1">
        <f t="array" aca="1" ref="E101" ca="1">_xlfn.SWITCH(INDIRECT(_xlfn.CONCAT($N$84,F101)),"-","-",0,"-",INDIRECT(_xlfn.CONCAT($N$84,F101)))</f>
        <v>-</v>
      </c>
      <c r="F101" s="4" t="s">
        <v>296</v>
      </c>
      <c r="G101" s="606" t="str" cm="1">
        <f t="array" aca="1" ref="G101" ca="1">_xlfn.SWITCH(INDIRECT(_xlfn.CONCAT($N$84,H101)),"-","-",0,"-",INDIRECT(_xlfn.CONCAT($N$84,H101)))</f>
        <v>-</v>
      </c>
      <c r="H101" s="476" t="s">
        <v>1314</v>
      </c>
      <c r="I101" s="476"/>
      <c r="J101" s="613" t="str" cm="1">
        <f t="array" aca="1" ref="J101" ca="1">_xlfn.SWITCH(INDIRECT(_xlfn.CONCAT($N$84,K101)),"-","-",0,"-",INDIRECT(_xlfn.CONCAT($N$84,K101)))</f>
        <v>-</v>
      </c>
      <c r="K101" s="4" t="s">
        <v>372</v>
      </c>
      <c r="L101" s="607" t="str" cm="1">
        <f t="array" aca="1" ref="L101" ca="1">_xlfn.SWITCH(INDIRECT(_xlfn.CONCAT($N$84,M101)),"-","-",INDIRECT(_xlfn.CONCAT($N$84,M101)))</f>
        <v>-</v>
      </c>
      <c r="M101" s="4" t="s">
        <v>86</v>
      </c>
      <c r="N101" s="266" t="str" cm="1">
        <f t="array" aca="1" ref="N101" ca="1">_xlfn.SWITCH(INDIRECT(_xlfn.CONCAT($N$84,O101)),"-","-",0,"-",INDIRECT(_xlfn.CONCAT($N$84,O101)))</f>
        <v>-</v>
      </c>
      <c r="O101" s="4" t="s">
        <v>124</v>
      </c>
      <c r="P101" s="608">
        <f t="shared" ca="1" si="17"/>
        <v>0</v>
      </c>
      <c r="R101" s="137"/>
      <c r="S101" s="156"/>
      <c r="T101" s="683"/>
      <c r="U101" s="156"/>
      <c r="V101" s="156"/>
      <c r="W101" s="156"/>
      <c r="X101" s="156"/>
      <c r="Y101" s="156"/>
    </row>
    <row r="102" spans="2:25">
      <c r="B102" s="258" t="str" cm="1">
        <f t="array" aca="1" ref="B102" ca="1">INDIRECT(_xlfn.CONCAT(N$84,C102))</f>
        <v>NIKI Energie 3</v>
      </c>
      <c r="C102" s="4" t="s">
        <v>297</v>
      </c>
      <c r="D102" s="48"/>
      <c r="E102" s="266" t="str" cm="1">
        <f t="array" aca="1" ref="E102" ca="1">_xlfn.SWITCH(INDIRECT(_xlfn.CONCAT($N$84,F102)),"-","-",0,"-",INDIRECT(_xlfn.CONCAT($N$84,F102)))</f>
        <v>-</v>
      </c>
      <c r="F102" s="4" t="s">
        <v>301</v>
      </c>
      <c r="G102" s="606" t="str" cm="1">
        <f t="array" aca="1" ref="G102" ca="1">_xlfn.SWITCH(INDIRECT(_xlfn.CONCAT($N$84,H102)),"-","-",0,"-",INDIRECT(_xlfn.CONCAT($N$84,H102)))</f>
        <v>-</v>
      </c>
      <c r="H102" s="476" t="s">
        <v>1315</v>
      </c>
      <c r="I102" s="476"/>
      <c r="J102" s="613" t="str" cm="1">
        <f t="array" aca="1" ref="J102" ca="1">_xlfn.SWITCH(INDIRECT(_xlfn.CONCAT($N$84,K102)),"-","-",0,"-",INDIRECT(_xlfn.CONCAT($N$84,K102)))</f>
        <v>-</v>
      </c>
      <c r="K102" s="4" t="s">
        <v>373</v>
      </c>
      <c r="L102" s="607" t="str" cm="1">
        <f t="array" aca="1" ref="L102" ca="1">_xlfn.SWITCH(INDIRECT(_xlfn.CONCAT($N$84,M102)),"-","-",INDIRECT(_xlfn.CONCAT($N$84,M102)))</f>
        <v>-</v>
      </c>
      <c r="M102" s="4" t="s">
        <v>87</v>
      </c>
      <c r="N102" s="266" t="str" cm="1">
        <f t="array" aca="1" ref="N102" ca="1">_xlfn.SWITCH(INDIRECT(_xlfn.CONCAT($N$84,O102)),"-","-",0,"-",INDIRECT(_xlfn.CONCAT($N$84,O102)))</f>
        <v>-</v>
      </c>
      <c r="O102" s="4" t="s">
        <v>125</v>
      </c>
      <c r="P102" s="608">
        <f t="shared" ca="1" si="17"/>
        <v>0</v>
      </c>
      <c r="R102" s="137"/>
      <c r="S102" s="156"/>
      <c r="T102" s="683"/>
      <c r="U102" s="156"/>
      <c r="V102" s="156"/>
      <c r="W102" s="156"/>
      <c r="X102" s="156"/>
      <c r="Y102" s="156"/>
    </row>
    <row r="103" spans="2:25">
      <c r="B103" s="258" t="str" cm="1">
        <f t="array" aca="1" ref="B103" ca="1">INDIRECT(_xlfn.CONCAT(N$84,C103))</f>
        <v>NIKI Energie 4</v>
      </c>
      <c r="C103" s="4" t="s">
        <v>299</v>
      </c>
      <c r="D103" s="48"/>
      <c r="E103" s="266" t="str" cm="1">
        <f t="array" aca="1" ref="E103" ca="1">_xlfn.SWITCH(INDIRECT(_xlfn.CONCAT($N$84,F103)),"-","-",0,"-",INDIRECT(_xlfn.CONCAT($N$84,F103)))</f>
        <v>-</v>
      </c>
      <c r="F103" s="4" t="s">
        <v>302</v>
      </c>
      <c r="G103" s="606" t="str" cm="1">
        <f t="array" aca="1" ref="G103" ca="1">_xlfn.SWITCH(INDIRECT(_xlfn.CONCAT($N$84,H103)),"-","-",0,"-",INDIRECT(_xlfn.CONCAT($N$84,H103)))</f>
        <v>-</v>
      </c>
      <c r="H103" s="476" t="s">
        <v>1316</v>
      </c>
      <c r="I103" s="476"/>
      <c r="J103" s="613" t="str" cm="1">
        <f t="array" aca="1" ref="J103" ca="1">_xlfn.SWITCH(INDIRECT(_xlfn.CONCAT($N$84,K103)),"-","-",0,"-",INDIRECT(_xlfn.CONCAT($N$84,K103)))</f>
        <v>-</v>
      </c>
      <c r="K103" s="4" t="s">
        <v>374</v>
      </c>
      <c r="L103" s="607" t="str" cm="1">
        <f t="array" aca="1" ref="L103" ca="1">_xlfn.SWITCH(INDIRECT(_xlfn.CONCAT($N$84,M103)),"-","-",INDIRECT(_xlfn.CONCAT($N$84,M103)))</f>
        <v>-</v>
      </c>
      <c r="M103" s="4" t="s">
        <v>88</v>
      </c>
      <c r="N103" s="266" t="str" cm="1">
        <f t="array" aca="1" ref="N103" ca="1">_xlfn.SWITCH(INDIRECT(_xlfn.CONCAT($N$84,O103)),"-","-",0,"-",INDIRECT(_xlfn.CONCAT($N$84,O103)))</f>
        <v>-</v>
      </c>
      <c r="O103" s="4" t="s">
        <v>126</v>
      </c>
      <c r="P103" s="608">
        <f t="shared" ca="1" si="17"/>
        <v>0</v>
      </c>
      <c r="R103" s="137"/>
      <c r="S103" s="156"/>
      <c r="T103" s="683"/>
      <c r="U103" s="156"/>
      <c r="V103" s="156"/>
      <c r="W103" s="156"/>
      <c r="X103" s="156"/>
      <c r="Y103" s="156"/>
    </row>
    <row r="104" spans="2:25">
      <c r="B104" s="259" t="str" cm="1">
        <f t="array" aca="1" ref="B104" ca="1">INDIRECT(_xlfn.CONCAT(N$84,C104))</f>
        <v>NIKI Energie 5</v>
      </c>
      <c r="C104" s="66" t="s">
        <v>300</v>
      </c>
      <c r="D104" s="594"/>
      <c r="E104" s="47" t="str" cm="1">
        <f t="array" aca="1" ref="E104" ca="1">_xlfn.SWITCH(INDIRECT(_xlfn.CONCAT($N$84,F104)),"-","-",0,"-",INDIRECT(_xlfn.CONCAT($N$84,F104)))</f>
        <v>-</v>
      </c>
      <c r="F104" s="66" t="s">
        <v>303</v>
      </c>
      <c r="G104" s="609" t="str" cm="1">
        <f t="array" aca="1" ref="G104" ca="1">_xlfn.SWITCH(INDIRECT(_xlfn.CONCAT($N$84,H104)),"-","-",0,"-",INDIRECT(_xlfn.CONCAT($N$84,H104)))</f>
        <v>-</v>
      </c>
      <c r="H104" s="481" t="s">
        <v>1317</v>
      </c>
      <c r="I104" s="481"/>
      <c r="J104" s="614" t="str" cm="1">
        <f t="array" aca="1" ref="J104" ca="1">_xlfn.SWITCH(INDIRECT(_xlfn.CONCAT($N$84,K104)),"-","-",0,"-",INDIRECT(_xlfn.CONCAT($N$84,K104)))</f>
        <v>-</v>
      </c>
      <c r="K104" s="66" t="s">
        <v>375</v>
      </c>
      <c r="L104" s="610" t="str" cm="1">
        <f t="array" aca="1" ref="L104" ca="1">_xlfn.SWITCH(INDIRECT(_xlfn.CONCAT($N$84,M104)),"-","-",INDIRECT(_xlfn.CONCAT($N$84,M104)))</f>
        <v>-</v>
      </c>
      <c r="M104" s="66" t="s">
        <v>127</v>
      </c>
      <c r="N104" s="47" t="str" cm="1">
        <f t="array" aca="1" ref="N104" ca="1">_xlfn.SWITCH(INDIRECT(_xlfn.CONCAT($N$84,O104)),"-","-",0,"-",INDIRECT(_xlfn.CONCAT($N$84,O104)))</f>
        <v>-</v>
      </c>
      <c r="O104" s="66" t="s">
        <v>128</v>
      </c>
      <c r="P104" s="611">
        <f t="shared" ca="1" si="17"/>
        <v>0</v>
      </c>
      <c r="R104" s="137"/>
      <c r="S104" s="410"/>
      <c r="T104" s="684"/>
      <c r="U104" s="410"/>
      <c r="V104" s="410"/>
      <c r="W104" s="410"/>
      <c r="X104" s="410"/>
      <c r="Y104" s="410"/>
    </row>
    <row r="105" spans="2:25" s="137" customFormat="1">
      <c r="G105" s="944"/>
      <c r="H105" s="944"/>
      <c r="I105" s="944"/>
      <c r="J105" s="944"/>
      <c r="L105" s="946"/>
      <c r="T105" s="4"/>
    </row>
    <row r="106" spans="2:25">
      <c r="B106" s="256" t="str" cm="1">
        <f t="array" aca="1" ref="B106" ca="1">INDIRECT(_xlfn.CONCAT(N$84,C106))</f>
        <v>NIKI Emissie 1</v>
      </c>
      <c r="C106" s="87" t="s">
        <v>442</v>
      </c>
      <c r="D106" s="90"/>
      <c r="E106" s="265" t="str" cm="1">
        <f t="array" aca="1" ref="E106" ca="1">_xlfn.SWITCH(INDIRECT(_xlfn.CONCAT($N$84,F106)),"-","-",0,"-",INDIRECT(_xlfn.CONCAT($N$84,F106)))</f>
        <v>-</v>
      </c>
      <c r="F106" s="87" t="s">
        <v>446</v>
      </c>
      <c r="G106" s="612" t="str" cm="1">
        <f t="array" aca="1" ref="G106" ca="1">_xlfn.SWITCH(INDIRECT(_xlfn.CONCAT($N$84,H106)),"-","-",0,"-",INDIRECT(_xlfn.CONCAT($N$84,H106)))</f>
        <v>-</v>
      </c>
      <c r="H106" s="471" t="s">
        <v>1318</v>
      </c>
      <c r="I106" s="471"/>
      <c r="J106" s="612" t="str" cm="1">
        <f t="array" aca="1" ref="J106" ca="1">_xlfn.SWITCH(INDIRECT(_xlfn.CONCAT($N$84,K106)),"-","-",0,"-",INDIRECT(_xlfn.CONCAT($N$84,K106)))</f>
        <v>-</v>
      </c>
      <c r="K106" s="87" t="s">
        <v>1343</v>
      </c>
      <c r="L106" s="945" t="str" cm="1">
        <f t="array" aca="1" ref="L106" ca="1">_xlfn.SWITCH(INDIRECT(_xlfn.CONCAT($N$84,M106)),"-","-",INDIRECT(_xlfn.CONCAT($N$84,M106)))</f>
        <v>-</v>
      </c>
      <c r="M106" s="87" t="s">
        <v>89</v>
      </c>
      <c r="N106" s="265" t="str" cm="1">
        <f t="array" aca="1" ref="N106" ca="1">_xlfn.SWITCH(INDIRECT(_xlfn.CONCAT($N$84,O106)),"-","-",0,"-",INDIRECT(_xlfn.CONCAT($N$84,O106)))</f>
        <v>-</v>
      </c>
      <c r="O106" s="87" t="s">
        <v>131</v>
      </c>
      <c r="P106" s="605">
        <f ca="1">IF(N106="-",IF(AND(G106="-",J106="-"),0,"Error"),IF(N106="ton CO2eq/ton",G106*L106,J106*L106))</f>
        <v>0</v>
      </c>
      <c r="R106" s="137"/>
      <c r="S106" s="409"/>
      <c r="T106" s="682"/>
      <c r="U106" s="409"/>
      <c r="V106" s="409"/>
      <c r="W106" s="409"/>
      <c r="X106" s="409"/>
      <c r="Y106" s="409"/>
    </row>
    <row r="107" spans="2:25">
      <c r="B107" s="258" t="str" cm="1">
        <f t="array" aca="1" ref="B107" ca="1">INDIRECT(_xlfn.CONCAT(N$84,C107))</f>
        <v>NIKI Emissie 2</v>
      </c>
      <c r="C107" s="4" t="s">
        <v>443</v>
      </c>
      <c r="D107" s="48"/>
      <c r="E107" s="266" t="str" cm="1">
        <f t="array" aca="1" ref="E107" ca="1">_xlfn.SWITCH(INDIRECT(_xlfn.CONCAT($N$84,F107)),"-","-",0,"-",INDIRECT(_xlfn.CONCAT($N$84,F107)))</f>
        <v>-</v>
      </c>
      <c r="F107" s="4" t="s">
        <v>447</v>
      </c>
      <c r="G107" s="606" t="str" cm="1">
        <f t="array" aca="1" ref="G107" ca="1">_xlfn.SWITCH(INDIRECT(_xlfn.CONCAT($N$84,H107)),"-","-",0,"-",INDIRECT(_xlfn.CONCAT($N$84,H107)))</f>
        <v>-</v>
      </c>
      <c r="H107" s="476" t="s">
        <v>1319</v>
      </c>
      <c r="I107" s="476"/>
      <c r="J107" s="613" t="str" cm="1">
        <f t="array" aca="1" ref="J107" ca="1">_xlfn.SWITCH(INDIRECT(_xlfn.CONCAT($N$84,K107)),"-","-",0,"-",INDIRECT(_xlfn.CONCAT($N$84,K107)))</f>
        <v>-</v>
      </c>
      <c r="K107" s="4" t="s">
        <v>1344</v>
      </c>
      <c r="L107" s="607" t="str" cm="1">
        <f t="array" aca="1" ref="L107" ca="1">_xlfn.SWITCH(INDIRECT(_xlfn.CONCAT($N$84,M107)),"-","-",INDIRECT(_xlfn.CONCAT($N$84,M107)))</f>
        <v>-</v>
      </c>
      <c r="M107" s="4" t="s">
        <v>90</v>
      </c>
      <c r="N107" s="266" t="str" cm="1">
        <f t="array" aca="1" ref="N107" ca="1">_xlfn.SWITCH(INDIRECT(_xlfn.CONCAT($N$84,O107)),"-","-",0,"-",INDIRECT(_xlfn.CONCAT($N$84,O107)))</f>
        <v>-</v>
      </c>
      <c r="O107" s="4" t="s">
        <v>132</v>
      </c>
      <c r="P107" s="608">
        <f t="shared" ref="P107:P115" ca="1" si="18">IF(N107="-",IF(AND(G107="-",J107="-"),0,"Error"),IF(N107="ton CO2eq/ton",G107*L107,J107*L107))</f>
        <v>0</v>
      </c>
      <c r="R107" s="137"/>
      <c r="S107" s="156"/>
      <c r="T107" s="683"/>
      <c r="U107" s="156"/>
      <c r="V107" s="156"/>
      <c r="W107" s="156"/>
      <c r="X107" s="156"/>
      <c r="Y107" s="156"/>
    </row>
    <row r="108" spans="2:25">
      <c r="B108" s="258" t="str" cm="1">
        <f t="array" aca="1" ref="B108" ca="1">INDIRECT(_xlfn.CONCAT(N$84,C108))</f>
        <v>NIKI Emissie 3</v>
      </c>
      <c r="C108" s="4" t="s">
        <v>444</v>
      </c>
      <c r="D108" s="48"/>
      <c r="E108" s="266" t="str" cm="1">
        <f t="array" aca="1" ref="E108" ca="1">_xlfn.SWITCH(INDIRECT(_xlfn.CONCAT($N$84,F108)),"-","-",0,"-",INDIRECT(_xlfn.CONCAT($N$84,F108)))</f>
        <v>-</v>
      </c>
      <c r="F108" s="4" t="s">
        <v>448</v>
      </c>
      <c r="G108" s="606" t="str" cm="1">
        <f t="array" aca="1" ref="G108" ca="1">_xlfn.SWITCH(INDIRECT(_xlfn.CONCAT($N$84,H108)),"-","-",0,"-",INDIRECT(_xlfn.CONCAT($N$84,H108)))</f>
        <v>-</v>
      </c>
      <c r="H108" s="476" t="s">
        <v>1320</v>
      </c>
      <c r="I108" s="476"/>
      <c r="J108" s="613" t="str" cm="1">
        <f t="array" aca="1" ref="J108" ca="1">_xlfn.SWITCH(INDIRECT(_xlfn.CONCAT($N$84,K108)),"-","-",0,"-",INDIRECT(_xlfn.CONCAT($N$84,K108)))</f>
        <v>-</v>
      </c>
      <c r="K108" s="4" t="s">
        <v>1345</v>
      </c>
      <c r="L108" s="607" t="str" cm="1">
        <f t="array" aca="1" ref="L108" ca="1">_xlfn.SWITCH(INDIRECT(_xlfn.CONCAT($N$84,M108)),"-","-",INDIRECT(_xlfn.CONCAT($N$84,M108)))</f>
        <v>-</v>
      </c>
      <c r="M108" s="4" t="s">
        <v>91</v>
      </c>
      <c r="N108" s="266" t="str" cm="1">
        <f t="array" aca="1" ref="N108" ca="1">_xlfn.SWITCH(INDIRECT(_xlfn.CONCAT($N$84,O108)),"-","-",0,"-",INDIRECT(_xlfn.CONCAT($N$84,O108)))</f>
        <v>-</v>
      </c>
      <c r="O108" s="4" t="s">
        <v>133</v>
      </c>
      <c r="P108" s="608">
        <f t="shared" ca="1" si="18"/>
        <v>0</v>
      </c>
      <c r="R108" s="137"/>
      <c r="S108" s="156"/>
      <c r="T108" s="683"/>
      <c r="U108" s="156"/>
      <c r="V108" s="156"/>
      <c r="W108" s="156"/>
      <c r="X108" s="156"/>
      <c r="Y108" s="156"/>
    </row>
    <row r="109" spans="2:25">
      <c r="B109" s="258" t="str" cm="1">
        <f t="array" aca="1" ref="B109" ca="1">INDIRECT(_xlfn.CONCAT(N$84,C109))</f>
        <v>NIKI Emissie 4</v>
      </c>
      <c r="C109" s="4" t="s">
        <v>445</v>
      </c>
      <c r="D109" s="48"/>
      <c r="E109" s="266" t="str" cm="1">
        <f t="array" aca="1" ref="E109" ca="1">_xlfn.SWITCH(INDIRECT(_xlfn.CONCAT($N$84,F109)),"-","-",0,"-",INDIRECT(_xlfn.CONCAT($N$84,F109)))</f>
        <v>-</v>
      </c>
      <c r="F109" s="4" t="s">
        <v>449</v>
      </c>
      <c r="G109" s="606" t="str" cm="1">
        <f t="array" aca="1" ref="G109" ca="1">_xlfn.SWITCH(INDIRECT(_xlfn.CONCAT($N$84,H109)),"-","-",0,"-",INDIRECT(_xlfn.CONCAT($N$84,H109)))</f>
        <v>-</v>
      </c>
      <c r="H109" s="476" t="s">
        <v>1321</v>
      </c>
      <c r="I109" s="476"/>
      <c r="J109" s="613" t="str" cm="1">
        <f t="array" aca="1" ref="J109" ca="1">_xlfn.SWITCH(INDIRECT(_xlfn.CONCAT($N$84,K109)),"-","-",0,"-",INDIRECT(_xlfn.CONCAT($N$84,K109)))</f>
        <v>-</v>
      </c>
      <c r="K109" s="4" t="s">
        <v>1346</v>
      </c>
      <c r="L109" s="607" t="str" cm="1">
        <f t="array" aca="1" ref="L109" ca="1">_xlfn.SWITCH(INDIRECT(_xlfn.CONCAT($N$84,M109)),"-","-",INDIRECT(_xlfn.CONCAT($N$84,M109)))</f>
        <v>-</v>
      </c>
      <c r="M109" s="4" t="s">
        <v>134</v>
      </c>
      <c r="N109" s="266" t="str" cm="1">
        <f t="array" aca="1" ref="N109" ca="1">_xlfn.SWITCH(INDIRECT(_xlfn.CONCAT($N$84,O109)),"-","-",0,"-",INDIRECT(_xlfn.CONCAT($N$84,O109)))</f>
        <v>-</v>
      </c>
      <c r="O109" s="4" t="s">
        <v>135</v>
      </c>
      <c r="P109" s="608">
        <f t="shared" ca="1" si="18"/>
        <v>0</v>
      </c>
      <c r="R109" s="137"/>
      <c r="S109" s="156"/>
      <c r="T109" s="683"/>
      <c r="U109" s="156"/>
      <c r="V109" s="156"/>
      <c r="W109" s="156"/>
      <c r="X109" s="156"/>
      <c r="Y109" s="156"/>
    </row>
    <row r="110" spans="2:25">
      <c r="B110" s="258" t="str" cm="1">
        <f t="array" aca="1" ref="B110" ca="1">INDIRECT(_xlfn.CONCAT(N$84,C110))</f>
        <v>NIKI Emissie 5</v>
      </c>
      <c r="C110" s="4" t="s">
        <v>1037</v>
      </c>
      <c r="D110" s="48"/>
      <c r="E110" s="266" t="str" cm="1">
        <f t="array" aca="1" ref="E110" ca="1">_xlfn.SWITCH(INDIRECT(_xlfn.CONCAT($N$84,F110)),"-","-",0,"-",INDIRECT(_xlfn.CONCAT($N$84,F110)))</f>
        <v>-</v>
      </c>
      <c r="F110" s="4" t="s">
        <v>1038</v>
      </c>
      <c r="G110" s="606" t="str" cm="1">
        <f t="array" aca="1" ref="G110" ca="1">_xlfn.SWITCH(INDIRECT(_xlfn.CONCAT($N$84,H110)),"-","-",0,"-",INDIRECT(_xlfn.CONCAT($N$84,H110)))</f>
        <v>-</v>
      </c>
      <c r="H110" s="476" t="s">
        <v>1322</v>
      </c>
      <c r="I110" s="476"/>
      <c r="J110" s="613" t="str" cm="1">
        <f t="array" aca="1" ref="J110" ca="1">_xlfn.SWITCH(INDIRECT(_xlfn.CONCAT($N$84,K110)),"-","-",0,"-",INDIRECT(_xlfn.CONCAT($N$84,K110)))</f>
        <v>-</v>
      </c>
      <c r="K110" s="4" t="s">
        <v>1347</v>
      </c>
      <c r="L110" s="607" t="str" cm="1">
        <f t="array" aca="1" ref="L110" ca="1">_xlfn.SWITCH(INDIRECT(_xlfn.CONCAT($N$84,M110)),"-","-",INDIRECT(_xlfn.CONCAT($N$84,M110)))</f>
        <v>-</v>
      </c>
      <c r="M110" s="4" t="s">
        <v>184</v>
      </c>
      <c r="N110" s="266" t="str" cm="1">
        <f t="array" aca="1" ref="N110" ca="1">_xlfn.SWITCH(INDIRECT(_xlfn.CONCAT($N$84,O110)),"-","-",0,"-",INDIRECT(_xlfn.CONCAT($N$84,O110)))</f>
        <v>-</v>
      </c>
      <c r="O110" s="4" t="s">
        <v>188</v>
      </c>
      <c r="P110" s="608">
        <f t="shared" ca="1" si="18"/>
        <v>0</v>
      </c>
      <c r="R110" s="137"/>
      <c r="S110" s="156"/>
      <c r="T110" s="683"/>
      <c r="U110" s="156"/>
      <c r="V110" s="156"/>
      <c r="W110" s="156"/>
      <c r="X110" s="156"/>
      <c r="Y110" s="156"/>
    </row>
    <row r="111" spans="2:25">
      <c r="B111" s="256" t="str" cm="1">
        <f t="array" aca="1" ref="B111" ca="1">INDIRECT(_xlfn.CONCAT(N$84,C111))</f>
        <v>NIKI Afvalstof 1</v>
      </c>
      <c r="C111" s="87" t="s">
        <v>1040</v>
      </c>
      <c r="D111" s="90"/>
      <c r="E111" s="265" t="str" cm="1">
        <f t="array" aca="1" ref="E111" ca="1">_xlfn.SWITCH(INDIRECT(_xlfn.CONCAT($N$84,F111)),"-","-",0,"-",INDIRECT(_xlfn.CONCAT($N$84,F111)))</f>
        <v>-</v>
      </c>
      <c r="F111" s="87" t="s">
        <v>1044</v>
      </c>
      <c r="G111" s="603" t="str" cm="1">
        <f t="array" aca="1" ref="G111" ca="1">_xlfn.SWITCH(INDIRECT(_xlfn.CONCAT($N$84,H111)),"-","-",0,"-",INDIRECT(_xlfn.CONCAT($N$84,H111)))</f>
        <v>-</v>
      </c>
      <c r="H111" s="471" t="s">
        <v>1323</v>
      </c>
      <c r="I111" s="471"/>
      <c r="J111" s="612" t="str" cm="1">
        <f t="array" aca="1" ref="J111" ca="1">_xlfn.SWITCH(INDIRECT(_xlfn.CONCAT($N$84,K111)),"-","-",0,"-",INDIRECT(_xlfn.CONCAT($N$84,K111)))</f>
        <v>-</v>
      </c>
      <c r="K111" s="87" t="s">
        <v>1348</v>
      </c>
      <c r="L111" s="604" t="str" cm="1">
        <f t="array" aca="1" ref="L111" ca="1">_xlfn.SWITCH(INDIRECT(_xlfn.CONCAT($N$84,M111)),"-","-",INDIRECT(_xlfn.CONCAT($N$84,M111)))</f>
        <v>-</v>
      </c>
      <c r="M111" s="87" t="s">
        <v>185</v>
      </c>
      <c r="N111" s="265" t="str" cm="1">
        <f t="array" aca="1" ref="N111" ca="1">_xlfn.SWITCH(INDIRECT(_xlfn.CONCAT($N$84,O111)),"-","-",0,"-",INDIRECT(_xlfn.CONCAT($N$84,O111)))</f>
        <v>-</v>
      </c>
      <c r="O111" s="87" t="s">
        <v>189</v>
      </c>
      <c r="P111" s="605">
        <f t="shared" ca="1" si="18"/>
        <v>0</v>
      </c>
      <c r="R111" s="137"/>
      <c r="S111" s="409"/>
      <c r="T111" s="682"/>
      <c r="U111" s="409"/>
      <c r="V111" s="409"/>
      <c r="W111" s="409"/>
      <c r="X111" s="409"/>
      <c r="Y111" s="409"/>
    </row>
    <row r="112" spans="2:25">
      <c r="B112" s="258" t="str" cm="1">
        <f t="array" aca="1" ref="B112" ca="1">INDIRECT(_xlfn.CONCAT(N$84,C112))</f>
        <v>NIKI Afvalstof 2</v>
      </c>
      <c r="C112" s="4" t="s">
        <v>1041</v>
      </c>
      <c r="D112" s="48"/>
      <c r="E112" s="266" t="str" cm="1">
        <f t="array" aca="1" ref="E112" ca="1">_xlfn.SWITCH(INDIRECT(_xlfn.CONCAT($N$84,F112)),"-","-",0,"-",INDIRECT(_xlfn.CONCAT($N$84,F112)))</f>
        <v>-</v>
      </c>
      <c r="F112" s="4" t="s">
        <v>1045</v>
      </c>
      <c r="G112" s="606" t="str" cm="1">
        <f t="array" aca="1" ref="G112" ca="1">_xlfn.SWITCH(INDIRECT(_xlfn.CONCAT($N$84,H112)),"-","-",0,"-",INDIRECT(_xlfn.CONCAT($N$84,H112)))</f>
        <v>-</v>
      </c>
      <c r="H112" s="476" t="s">
        <v>1324</v>
      </c>
      <c r="I112" s="476"/>
      <c r="J112" s="613" t="str" cm="1">
        <f t="array" aca="1" ref="J112" ca="1">_xlfn.SWITCH(INDIRECT(_xlfn.CONCAT($N$84,K112)),"-","-",0,"-",INDIRECT(_xlfn.CONCAT($N$84,K112)))</f>
        <v>-</v>
      </c>
      <c r="K112" s="4" t="s">
        <v>1349</v>
      </c>
      <c r="L112" s="607" t="str" cm="1">
        <f t="array" aca="1" ref="L112" ca="1">_xlfn.SWITCH(INDIRECT(_xlfn.CONCAT($N$84,M112)),"-","-",INDIRECT(_xlfn.CONCAT($N$84,M112)))</f>
        <v>-</v>
      </c>
      <c r="M112" s="4" t="s">
        <v>186</v>
      </c>
      <c r="N112" s="266" t="str" cm="1">
        <f t="array" aca="1" ref="N112" ca="1">_xlfn.SWITCH(INDIRECT(_xlfn.CONCAT($N$84,O112)),"-","-",0,"-",INDIRECT(_xlfn.CONCAT($N$84,O112)))</f>
        <v>-</v>
      </c>
      <c r="O112" s="4" t="s">
        <v>190</v>
      </c>
      <c r="P112" s="608">
        <f t="shared" ca="1" si="18"/>
        <v>0</v>
      </c>
      <c r="R112" s="137"/>
      <c r="S112" s="156"/>
      <c r="T112" s="683"/>
      <c r="U112" s="156"/>
      <c r="V112" s="156"/>
      <c r="W112" s="156"/>
      <c r="X112" s="156"/>
      <c r="Y112" s="156"/>
    </row>
    <row r="113" spans="2:25">
      <c r="B113" s="258" t="str" cm="1">
        <f t="array" aca="1" ref="B113" ca="1">INDIRECT(_xlfn.CONCAT(N$84,C113))</f>
        <v>NIKI Afvalstof 3</v>
      </c>
      <c r="C113" s="4" t="s">
        <v>1042</v>
      </c>
      <c r="D113" s="48"/>
      <c r="E113" s="266" t="str" cm="1">
        <f t="array" aca="1" ref="E113" ca="1">_xlfn.SWITCH(INDIRECT(_xlfn.CONCAT($N$84,F113)),"-","-",0,"-",INDIRECT(_xlfn.CONCAT($N$84,F113)))</f>
        <v>-</v>
      </c>
      <c r="F113" s="4" t="s">
        <v>1046</v>
      </c>
      <c r="G113" s="606" t="str" cm="1">
        <f t="array" aca="1" ref="G113" ca="1">_xlfn.SWITCH(INDIRECT(_xlfn.CONCAT($N$84,H113)),"-","-",0,"-",INDIRECT(_xlfn.CONCAT($N$84,H113)))</f>
        <v>-</v>
      </c>
      <c r="H113" s="476" t="s">
        <v>1325</v>
      </c>
      <c r="I113" s="476"/>
      <c r="J113" s="613" t="str" cm="1">
        <f t="array" aca="1" ref="J113" ca="1">_xlfn.SWITCH(INDIRECT(_xlfn.CONCAT($N$84,K113)),"-","-",0,"-",INDIRECT(_xlfn.CONCAT($N$84,K113)))</f>
        <v>-</v>
      </c>
      <c r="K113" s="4" t="s">
        <v>1350</v>
      </c>
      <c r="L113" s="607" t="str" cm="1">
        <f t="array" aca="1" ref="L113" ca="1">_xlfn.SWITCH(INDIRECT(_xlfn.CONCAT($N$84,M113)),"-","-",INDIRECT(_xlfn.CONCAT($N$84,M113)))</f>
        <v>-</v>
      </c>
      <c r="M113" s="4" t="s">
        <v>187</v>
      </c>
      <c r="N113" s="266" t="str" cm="1">
        <f t="array" aca="1" ref="N113" ca="1">_xlfn.SWITCH(INDIRECT(_xlfn.CONCAT($N$84,O113)),"-","-",0,"-",INDIRECT(_xlfn.CONCAT($N$84,O113)))</f>
        <v>-</v>
      </c>
      <c r="O113" s="4" t="s">
        <v>191</v>
      </c>
      <c r="P113" s="608">
        <f t="shared" ca="1" si="18"/>
        <v>0</v>
      </c>
      <c r="R113" s="137"/>
      <c r="S113" s="156"/>
      <c r="T113" s="683"/>
      <c r="U113" s="156"/>
      <c r="V113" s="156"/>
      <c r="W113" s="156"/>
      <c r="X113" s="156"/>
      <c r="Y113" s="156"/>
    </row>
    <row r="114" spans="2:25">
      <c r="B114" s="258" t="str" cm="1">
        <f t="array" aca="1" ref="B114" ca="1">INDIRECT(_xlfn.CONCAT(N$84,C114))</f>
        <v>NIKI Afvalstof 4</v>
      </c>
      <c r="C114" s="4" t="s">
        <v>1043</v>
      </c>
      <c r="D114" s="48"/>
      <c r="E114" s="266" t="str" cm="1">
        <f t="array" aca="1" ref="E114" ca="1">_xlfn.SWITCH(INDIRECT(_xlfn.CONCAT($N$84,F114)),"-","-",0,"-",INDIRECT(_xlfn.CONCAT($N$84,F114)))</f>
        <v>-</v>
      </c>
      <c r="F114" s="4" t="s">
        <v>1047</v>
      </c>
      <c r="G114" s="606" t="str" cm="1">
        <f t="array" aca="1" ref="G114" ca="1">_xlfn.SWITCH(INDIRECT(_xlfn.CONCAT($N$84,H114)),"-","-",0,"-",INDIRECT(_xlfn.CONCAT($N$84,H114)))</f>
        <v>-</v>
      </c>
      <c r="H114" s="476" t="s">
        <v>1326</v>
      </c>
      <c r="I114" s="476"/>
      <c r="J114" s="613" t="str" cm="1">
        <f t="array" aca="1" ref="J114" ca="1">_xlfn.SWITCH(INDIRECT(_xlfn.CONCAT($N$84,K114)),"-","-",0,"-",INDIRECT(_xlfn.CONCAT($N$84,K114)))</f>
        <v>-</v>
      </c>
      <c r="K114" s="4" t="s">
        <v>1351</v>
      </c>
      <c r="L114" s="607" t="str" cm="1">
        <f t="array" aca="1" ref="L114" ca="1">_xlfn.SWITCH(INDIRECT(_xlfn.CONCAT($N$84,M114)),"-","-",INDIRECT(_xlfn.CONCAT($N$84,M114)))</f>
        <v>-</v>
      </c>
      <c r="M114" s="4" t="s">
        <v>1048</v>
      </c>
      <c r="N114" s="266" t="str" cm="1">
        <f t="array" aca="1" ref="N114" ca="1">_xlfn.SWITCH(INDIRECT(_xlfn.CONCAT($N$84,O114)),"-","-",0,"-",INDIRECT(_xlfn.CONCAT($N$84,O114)))</f>
        <v>-</v>
      </c>
      <c r="O114" s="4" t="s">
        <v>1049</v>
      </c>
      <c r="P114" s="608">
        <f t="shared" ca="1" si="18"/>
        <v>0</v>
      </c>
      <c r="R114" s="137"/>
      <c r="S114" s="156"/>
      <c r="T114" s="683"/>
      <c r="U114" s="156"/>
      <c r="V114" s="156"/>
      <c r="W114" s="156"/>
      <c r="X114" s="156"/>
      <c r="Y114" s="156"/>
    </row>
    <row r="115" spans="2:25">
      <c r="B115" s="259" t="str" cm="1">
        <f t="array" aca="1" ref="B115" ca="1">INDIRECT(_xlfn.CONCAT(N$84,C115))</f>
        <v>NIKI Afvalstof 5</v>
      </c>
      <c r="C115" s="66" t="s">
        <v>454</v>
      </c>
      <c r="D115" s="594"/>
      <c r="E115" s="47" t="str" cm="1">
        <f t="array" aca="1" ref="E115" ca="1">_xlfn.SWITCH(INDIRECT(_xlfn.CONCAT($N$84,F115)),"-","-",0,"-",INDIRECT(_xlfn.CONCAT($N$84,F115)))</f>
        <v>-</v>
      </c>
      <c r="F115" s="66" t="s">
        <v>456</v>
      </c>
      <c r="G115" s="609" t="str" cm="1">
        <f t="array" aca="1" ref="G115" ca="1">_xlfn.SWITCH(INDIRECT(_xlfn.CONCAT($N$84,H115)),"-","-",0,"-",INDIRECT(_xlfn.CONCAT($N$84,H115)))</f>
        <v>-</v>
      </c>
      <c r="H115" s="481" t="s">
        <v>1327</v>
      </c>
      <c r="I115" s="481"/>
      <c r="J115" s="614" t="str" cm="1">
        <f t="array" aca="1" ref="J115" ca="1">_xlfn.SWITCH(INDIRECT(_xlfn.CONCAT($N$84,K115)),"-","-",0,"-",INDIRECT(_xlfn.CONCAT($N$84,K115)))</f>
        <v>-</v>
      </c>
      <c r="K115" s="66" t="s">
        <v>1352</v>
      </c>
      <c r="L115" s="610" t="str" cm="1">
        <f t="array" aca="1" ref="L115" ca="1">_xlfn.SWITCH(INDIRECT(_xlfn.CONCAT($N$84,M115)),"-","-",INDIRECT(_xlfn.CONCAT($N$84,M115)))</f>
        <v>-</v>
      </c>
      <c r="M115" s="66" t="s">
        <v>526</v>
      </c>
      <c r="N115" s="47" t="str" cm="1">
        <f t="array" aca="1" ref="N115" ca="1">_xlfn.SWITCH(INDIRECT(_xlfn.CONCAT($N$84,O115)),"-","-",0,"-",INDIRECT(_xlfn.CONCAT($N$84,O115)))</f>
        <v>-</v>
      </c>
      <c r="O115" s="66" t="s">
        <v>458</v>
      </c>
      <c r="P115" s="608">
        <f t="shared" ca="1" si="18"/>
        <v>0</v>
      </c>
      <c r="R115" s="137"/>
      <c r="S115" s="410"/>
      <c r="T115" s="684"/>
      <c r="U115" s="410"/>
      <c r="V115" s="410"/>
      <c r="W115" s="410"/>
      <c r="X115" s="410"/>
      <c r="Y115" s="410"/>
    </row>
    <row r="116" spans="2:25">
      <c r="B116" s="259" t="str" cm="1">
        <f t="array" aca="1" ref="B116" ca="1">INDIRECT(_xlfn.CONCAT(N$84,C116))</f>
        <v>NIKI Overige BKG emissies</v>
      </c>
      <c r="C116" s="66" t="s">
        <v>455</v>
      </c>
      <c r="D116" s="594"/>
      <c r="E116" s="47" t="str" cm="1">
        <f t="array" aca="1" ref="E116" ca="1">_xlfn.SWITCH(INDIRECT(_xlfn.CONCAT($N$84,F116)),"-","-",0,"-",INDIRECT(_xlfn.CONCAT($N$84,F116)))</f>
        <v>-</v>
      </c>
      <c r="F116" s="66" t="s">
        <v>457</v>
      </c>
      <c r="G116" s="609" t="str" cm="1">
        <f t="array" aca="1" ref="G116" ca="1">_xlfn.SWITCH(INDIRECT(_xlfn.CONCAT($N$84,H116)),"-","-",0,"-",INDIRECT(_xlfn.CONCAT($N$84,H116)))</f>
        <v>-</v>
      </c>
      <c r="H116" s="481" t="s">
        <v>1328</v>
      </c>
      <c r="I116" s="481"/>
      <c r="J116" s="614" t="str" cm="1">
        <f t="array" aca="1" ref="J116" ca="1">_xlfn.SWITCH(INDIRECT(_xlfn.CONCAT($N$84,K116)),"-","-",0,"-",INDIRECT(_xlfn.CONCAT($N$84,K116)))</f>
        <v>-</v>
      </c>
      <c r="K116" s="66" t="s">
        <v>1353</v>
      </c>
      <c r="L116" s="610" t="str" cm="1">
        <f t="array" aca="1" ref="L116" ca="1">_xlfn.SWITCH(INDIRECT(_xlfn.CONCAT($N$84,M116)),"-","-",INDIRECT(_xlfn.CONCAT($N$84,M116)))</f>
        <v>-</v>
      </c>
      <c r="M116" s="66" t="s">
        <v>527</v>
      </c>
      <c r="N116" s="47" t="str" cm="1">
        <f t="array" aca="1" ref="N116" ca="1">_xlfn.SWITCH(INDIRECT(_xlfn.CONCAT($N$84,O116)),"-","-",0,"-",INDIRECT(_xlfn.CONCAT($N$84,O116)))</f>
        <v>ton CO2eq/ton</v>
      </c>
      <c r="O116" s="66" t="s">
        <v>459</v>
      </c>
      <c r="P116" s="722">
        <f ca="1">IF(OR(ISBLANK(L116),L116="-"),
2%*SUM('S6 Berekening Emissiereductie'!P106:P110),
G116*L116)</f>
        <v>0</v>
      </c>
      <c r="R116" s="137"/>
      <c r="S116" s="410"/>
      <c r="T116" s="684"/>
      <c r="U116" s="410"/>
      <c r="V116" s="410"/>
      <c r="W116" s="410"/>
      <c r="X116" s="410"/>
      <c r="Y116" s="410"/>
    </row>
    <row r="117" spans="2:25" s="137" customFormat="1">
      <c r="G117" s="944"/>
      <c r="H117" s="944"/>
      <c r="I117" s="944"/>
      <c r="J117" s="944"/>
      <c r="L117" s="946"/>
      <c r="T117" s="4"/>
    </row>
    <row r="118" spans="2:25">
      <c r="B118" s="256" t="str" cm="1">
        <f t="array" aca="1" ref="B118" ca="1">INDIRECT(_xlfn.CONCAT(N$84,C118))</f>
        <v>NIKI Product 1</v>
      </c>
      <c r="C118" s="87" t="s">
        <v>1050</v>
      </c>
      <c r="D118" s="90"/>
      <c r="E118" s="265" t="str" cm="1">
        <f t="array" aca="1" ref="E118" ca="1">_xlfn.SWITCH(INDIRECT(_xlfn.CONCAT($N$84,F118)),"-","-",0,"-",INDIRECT(_xlfn.CONCAT($N$84,F118)))</f>
        <v>-</v>
      </c>
      <c r="F118" s="87" t="s">
        <v>1051</v>
      </c>
      <c r="G118" s="612" t="str" cm="1">
        <f t="array" aca="1" ref="G118" ca="1">_xlfn.SWITCH(INDIRECT(_xlfn.CONCAT($N$84,H118)),"-","-",0,"-",INDIRECT(_xlfn.CONCAT($N$84,H118)))</f>
        <v>-</v>
      </c>
      <c r="H118" s="471" t="s">
        <v>1329</v>
      </c>
      <c r="I118" s="471"/>
      <c r="J118" s="612" t="str" cm="1">
        <f t="array" aca="1" ref="J118" ca="1">_xlfn.SWITCH(INDIRECT(_xlfn.CONCAT($N$84,K118)),"-","-",0,"-",INDIRECT(_xlfn.CONCAT($N$84,K118)))</f>
        <v>-</v>
      </c>
      <c r="K118" s="87" t="s">
        <v>1354</v>
      </c>
      <c r="L118" s="945" t="str" cm="1">
        <f t="array" aca="1" ref="L118" ca="1">_xlfn.SWITCH(INDIRECT(_xlfn.CONCAT($N$84,M118)),"-","-",INDIRECT(_xlfn.CONCAT($N$84,M118)))</f>
        <v>-</v>
      </c>
      <c r="M118" s="87" t="s">
        <v>1052</v>
      </c>
      <c r="N118" s="265" t="str" cm="1">
        <f t="array" aca="1" ref="N118" ca="1">_xlfn.SWITCH(INDIRECT(_xlfn.CONCAT($N$84,O118)),"-","-",0,"-",INDIRECT(_xlfn.CONCAT($N$84,O118)))</f>
        <v>-</v>
      </c>
      <c r="O118" s="87" t="s">
        <v>1053</v>
      </c>
      <c r="P118" s="605">
        <f ca="1">IF(N118="-",0,IF(N118="ton CO2eq/ton",G118*L118,J118*L118))</f>
        <v>0</v>
      </c>
      <c r="R118" s="137"/>
      <c r="S118" s="265" t="str">
        <f ca="1">E118</f>
        <v>-</v>
      </c>
      <c r="T118" s="87" t="s">
        <v>864</v>
      </c>
      <c r="U118" s="612" t="str">
        <f ca="1">G118</f>
        <v>-</v>
      </c>
      <c r="V118" s="964"/>
      <c r="W118" s="686">
        <f ca="1">IFERROR(U118*$P$136,0)</f>
        <v>0</v>
      </c>
      <c r="X118" s="686">
        <f ca="1">P118</f>
        <v>0</v>
      </c>
      <c r="Y118" s="686">
        <f ca="1">W118+X118</f>
        <v>0</v>
      </c>
    </row>
    <row r="119" spans="2:25">
      <c r="B119" s="258" t="str" cm="1">
        <f t="array" aca="1" ref="B119" ca="1">INDIRECT(_xlfn.CONCAT(N$84,C119))</f>
        <v>NIKI Product 2</v>
      </c>
      <c r="C119" s="4" t="s">
        <v>655</v>
      </c>
      <c r="D119" s="48"/>
      <c r="E119" s="266" t="str" cm="1">
        <f t="array" aca="1" ref="E119" ca="1">_xlfn.SWITCH(INDIRECT(_xlfn.CONCAT($N$84,F119)),"-","-",0,"-",INDIRECT(_xlfn.CONCAT($N$84,F119)))</f>
        <v>-</v>
      </c>
      <c r="F119" s="4" t="s">
        <v>656</v>
      </c>
      <c r="G119" s="606" t="str" cm="1">
        <f t="array" aca="1" ref="G119" ca="1">_xlfn.SWITCH(INDIRECT(_xlfn.CONCAT($N$84,H119)),"-","-",0,"-",INDIRECT(_xlfn.CONCAT($N$84,H119)))</f>
        <v>-</v>
      </c>
      <c r="H119" s="476" t="s">
        <v>1330</v>
      </c>
      <c r="I119" s="476"/>
      <c r="J119" s="613" t="str" cm="1">
        <f t="array" aca="1" ref="J119" ca="1">_xlfn.SWITCH(INDIRECT(_xlfn.CONCAT($N$84,K119)),"-","-",0,"-",INDIRECT(_xlfn.CONCAT($N$84,K119)))</f>
        <v>-</v>
      </c>
      <c r="K119" s="4" t="s">
        <v>1355</v>
      </c>
      <c r="L119" s="607" t="str" cm="1">
        <f t="array" aca="1" ref="L119" ca="1">_xlfn.SWITCH(INDIRECT(_xlfn.CONCAT($N$84,M119)),"-","-",INDIRECT(_xlfn.CONCAT($N$84,M119)))</f>
        <v>-</v>
      </c>
      <c r="M119" s="4" t="s">
        <v>715</v>
      </c>
      <c r="N119" s="266" t="str" cm="1">
        <f t="array" aca="1" ref="N119" ca="1">_xlfn.SWITCH(INDIRECT(_xlfn.CONCAT($N$84,O119)),"-","-",0,"-",INDIRECT(_xlfn.CONCAT($N$84,O119)))</f>
        <v>-</v>
      </c>
      <c r="O119" s="4" t="s">
        <v>1054</v>
      </c>
      <c r="P119" s="608">
        <f ca="1">IF(N119="-",0,IF(N119="ton CO2eq/ton",G119*L119,J119*L119))</f>
        <v>0</v>
      </c>
      <c r="R119" s="137"/>
      <c r="S119" s="266" t="str">
        <f t="shared" ref="S119:S127" ca="1" si="19">E119</f>
        <v>-</v>
      </c>
      <c r="T119" s="683" t="s">
        <v>865</v>
      </c>
      <c r="U119" s="613" t="str">
        <f t="shared" ref="U119:U127" ca="1" si="20">G119</f>
        <v>-</v>
      </c>
      <c r="V119" s="965"/>
      <c r="W119" s="687">
        <f t="shared" ref="W119:W127" ca="1" si="21">IFERROR(U119*$P$136,0)</f>
        <v>0</v>
      </c>
      <c r="X119" s="687">
        <f t="shared" ref="X119:X127" ca="1" si="22">P119</f>
        <v>0</v>
      </c>
      <c r="Y119" s="687">
        <f t="shared" ref="Y119:Y127" ca="1" si="23">W119+X119</f>
        <v>0</v>
      </c>
    </row>
    <row r="120" spans="2:25">
      <c r="B120" s="258" t="str" cm="1">
        <f t="array" aca="1" ref="B120" ca="1">INDIRECT(_xlfn.CONCAT(N$84,C120))</f>
        <v>NIKI Product 3</v>
      </c>
      <c r="C120" s="4" t="s">
        <v>657</v>
      </c>
      <c r="D120" s="48"/>
      <c r="E120" s="266" t="str" cm="1">
        <f t="array" aca="1" ref="E120" ca="1">_xlfn.SWITCH(INDIRECT(_xlfn.CONCAT($N$84,F120)),"-","-",0,"-",INDIRECT(_xlfn.CONCAT($N$84,F120)))</f>
        <v>-</v>
      </c>
      <c r="F120" s="4" t="s">
        <v>676</v>
      </c>
      <c r="G120" s="606" t="str" cm="1">
        <f t="array" aca="1" ref="G120" ca="1">_xlfn.SWITCH(INDIRECT(_xlfn.CONCAT($N$84,H120)),"-","-",0,"-",INDIRECT(_xlfn.CONCAT($N$84,H120)))</f>
        <v>-</v>
      </c>
      <c r="H120" s="476" t="s">
        <v>1331</v>
      </c>
      <c r="I120" s="476"/>
      <c r="J120" s="613" t="str" cm="1">
        <f t="array" aca="1" ref="J120" ca="1">_xlfn.SWITCH(INDIRECT(_xlfn.CONCAT($N$84,K120)),"-","-",0,"-",INDIRECT(_xlfn.CONCAT($N$84,K120)))</f>
        <v>-</v>
      </c>
      <c r="K120" s="4" t="s">
        <v>1356</v>
      </c>
      <c r="L120" s="607" t="str" cm="1">
        <f t="array" aca="1" ref="L120" ca="1">_xlfn.SWITCH(INDIRECT(_xlfn.CONCAT($N$84,M120)),"-","-",INDIRECT(_xlfn.CONCAT($N$84,M120)))</f>
        <v>-</v>
      </c>
      <c r="M120" s="4" t="s">
        <v>716</v>
      </c>
      <c r="N120" s="266" t="str" cm="1">
        <f t="array" aca="1" ref="N120" ca="1">_xlfn.SWITCH(INDIRECT(_xlfn.CONCAT($N$84,O120)),"-","-",0,"-",INDIRECT(_xlfn.CONCAT($N$84,O120)))</f>
        <v>-</v>
      </c>
      <c r="O120" s="4" t="s">
        <v>1055</v>
      </c>
      <c r="P120" s="608">
        <f t="shared" ref="P120:P127" ca="1" si="24">IF(N120="-",0,IF(N120="ton CO2eq/ton",G120*L120,J120*L120))</f>
        <v>0</v>
      </c>
      <c r="R120" s="137"/>
      <c r="S120" s="266" t="str">
        <f t="shared" ca="1" si="19"/>
        <v>-</v>
      </c>
      <c r="T120" s="683" t="s">
        <v>866</v>
      </c>
      <c r="U120" s="613" t="str">
        <f t="shared" ca="1" si="20"/>
        <v>-</v>
      </c>
      <c r="V120" s="965"/>
      <c r="W120" s="687">
        <f t="shared" ca="1" si="21"/>
        <v>0</v>
      </c>
      <c r="X120" s="687">
        <f t="shared" ca="1" si="22"/>
        <v>0</v>
      </c>
      <c r="Y120" s="687">
        <f t="shared" ca="1" si="23"/>
        <v>0</v>
      </c>
    </row>
    <row r="121" spans="2:25">
      <c r="B121" s="258" t="str" cm="1">
        <f t="array" aca="1" ref="B121" ca="1">INDIRECT(_xlfn.CONCAT(N$84,C121))</f>
        <v>NIKI Product 3</v>
      </c>
      <c r="C121" s="4" t="s">
        <v>657</v>
      </c>
      <c r="D121" s="48"/>
      <c r="E121" s="266" t="str" cm="1">
        <f t="array" aca="1" ref="E121" ca="1">_xlfn.SWITCH(INDIRECT(_xlfn.CONCAT($N$84,F121)),"-","-",0,"-",INDIRECT(_xlfn.CONCAT($N$84,F121)))</f>
        <v>-</v>
      </c>
      <c r="F121" s="4" t="s">
        <v>677</v>
      </c>
      <c r="G121" s="606" t="str" cm="1">
        <f t="array" aca="1" ref="G121" ca="1">_xlfn.SWITCH(INDIRECT(_xlfn.CONCAT($N$84,H121)),"-","-",0,"-",INDIRECT(_xlfn.CONCAT($N$84,H121)))</f>
        <v>-</v>
      </c>
      <c r="H121" s="476" t="s">
        <v>1368</v>
      </c>
      <c r="I121" s="476"/>
      <c r="J121" s="613" t="str" cm="1">
        <f t="array" aca="1" ref="J121" ca="1">_xlfn.SWITCH(INDIRECT(_xlfn.CONCAT($N$84,K121)),"-","-",0,"-",INDIRECT(_xlfn.CONCAT($N$84,K121)))</f>
        <v>-</v>
      </c>
      <c r="K121" s="4" t="s">
        <v>1369</v>
      </c>
      <c r="L121" s="607" t="str" cm="1">
        <f t="array" aca="1" ref="L121" ca="1">_xlfn.SWITCH(INDIRECT(_xlfn.CONCAT($N$84,M121)),"-","-",INDIRECT(_xlfn.CONCAT($N$84,M121)))</f>
        <v>-</v>
      </c>
      <c r="M121" s="4" t="s">
        <v>717</v>
      </c>
      <c r="N121" s="266" t="str" cm="1">
        <f t="array" aca="1" ref="N121" ca="1">_xlfn.SWITCH(INDIRECT(_xlfn.CONCAT($N$84,O121)),"-","-",0,"-",INDIRECT(_xlfn.CONCAT($N$84,O121)))</f>
        <v>-</v>
      </c>
      <c r="O121" s="4" t="s">
        <v>1370</v>
      </c>
      <c r="P121" s="608">
        <f t="shared" ca="1" si="24"/>
        <v>0</v>
      </c>
      <c r="R121" s="137"/>
      <c r="S121" s="266" t="str">
        <f t="shared" ca="1" si="19"/>
        <v>-</v>
      </c>
      <c r="T121" s="683" t="s">
        <v>867</v>
      </c>
      <c r="U121" s="613" t="str">
        <f t="shared" ca="1" si="20"/>
        <v>-</v>
      </c>
      <c r="V121" s="965"/>
      <c r="W121" s="687">
        <f t="shared" ca="1" si="21"/>
        <v>0</v>
      </c>
      <c r="X121" s="687">
        <f t="shared" ca="1" si="22"/>
        <v>0</v>
      </c>
      <c r="Y121" s="687">
        <f t="shared" ca="1" si="23"/>
        <v>0</v>
      </c>
    </row>
    <row r="122" spans="2:25">
      <c r="B122" s="258" t="str" cm="1">
        <f t="array" aca="1" ref="B122" ca="1">INDIRECT(_xlfn.CONCAT(N$84,C122))</f>
        <v>NIKI Product 5</v>
      </c>
      <c r="C122" s="4" t="s">
        <v>659</v>
      </c>
      <c r="D122" s="48"/>
      <c r="E122" s="266" t="str" cm="1">
        <f t="array" aca="1" ref="E122" ca="1">_xlfn.SWITCH(INDIRECT(_xlfn.CONCAT($N$84,F122)),"-","-",0,"-",INDIRECT(_xlfn.CONCAT($N$84,F122)))</f>
        <v>-</v>
      </c>
      <c r="F122" s="4" t="s">
        <v>678</v>
      </c>
      <c r="G122" s="606" t="str" cm="1">
        <f t="array" aca="1" ref="G122" ca="1">_xlfn.SWITCH(INDIRECT(_xlfn.CONCAT($N$84,H122)),"-","-",0,"-",INDIRECT(_xlfn.CONCAT($N$84,H122)))</f>
        <v>-</v>
      </c>
      <c r="H122" s="476" t="s">
        <v>1332</v>
      </c>
      <c r="I122" s="476"/>
      <c r="J122" s="613" t="str" cm="1">
        <f t="array" aca="1" ref="J122" ca="1">_xlfn.SWITCH(INDIRECT(_xlfn.CONCAT($N$84,K122)),"-","-",0,"-",INDIRECT(_xlfn.CONCAT($N$84,K122)))</f>
        <v>-</v>
      </c>
      <c r="K122" s="4" t="s">
        <v>1357</v>
      </c>
      <c r="L122" s="607" t="str" cm="1">
        <f t="array" aca="1" ref="L122" ca="1">_xlfn.SWITCH(INDIRECT(_xlfn.CONCAT($N$84,M122)),"-","-",INDIRECT(_xlfn.CONCAT($N$84,M122)))</f>
        <v>-</v>
      </c>
      <c r="M122" s="4" t="s">
        <v>718</v>
      </c>
      <c r="N122" s="266" t="str" cm="1">
        <f t="array" aca="1" ref="N122" ca="1">_xlfn.SWITCH(INDIRECT(_xlfn.CONCAT($N$84,O122)),"-","-",0,"-",INDIRECT(_xlfn.CONCAT($N$84,O122)))</f>
        <v>-</v>
      </c>
      <c r="O122" s="4" t="s">
        <v>1056</v>
      </c>
      <c r="P122" s="608">
        <f t="shared" ca="1" si="24"/>
        <v>0</v>
      </c>
      <c r="R122" s="137"/>
      <c r="S122" s="266" t="str">
        <f t="shared" ca="1" si="19"/>
        <v>-</v>
      </c>
      <c r="T122" s="683" t="s">
        <v>868</v>
      </c>
      <c r="U122" s="613" t="str">
        <f t="shared" ca="1" si="20"/>
        <v>-</v>
      </c>
      <c r="V122" s="965"/>
      <c r="W122" s="687">
        <f t="shared" ca="1" si="21"/>
        <v>0</v>
      </c>
      <c r="X122" s="687">
        <f t="shared" ca="1" si="22"/>
        <v>0</v>
      </c>
      <c r="Y122" s="687">
        <f t="shared" ca="1" si="23"/>
        <v>0</v>
      </c>
    </row>
    <row r="123" spans="2:25">
      <c r="B123" s="258" t="str" cm="1">
        <f t="array" aca="1" ref="B123" ca="1">INDIRECT(_xlfn.CONCAT(N$84,C123))</f>
        <v>NIKI Product 6</v>
      </c>
      <c r="C123" s="4" t="s">
        <v>660</v>
      </c>
      <c r="D123" s="48"/>
      <c r="E123" s="266" t="str" cm="1">
        <f t="array" aca="1" ref="E123" ca="1">_xlfn.SWITCH(INDIRECT(_xlfn.CONCAT($N$84,F123)),"-","-",0,"-",INDIRECT(_xlfn.CONCAT($N$84,F123)))</f>
        <v>-</v>
      </c>
      <c r="F123" s="4" t="s">
        <v>679</v>
      </c>
      <c r="G123" s="606" t="str" cm="1">
        <f t="array" aca="1" ref="G123" ca="1">_xlfn.SWITCH(INDIRECT(_xlfn.CONCAT($N$84,H123)),"-","-",0,"-",INDIRECT(_xlfn.CONCAT($N$84,H123)))</f>
        <v>-</v>
      </c>
      <c r="H123" s="476" t="s">
        <v>1333</v>
      </c>
      <c r="I123" s="476"/>
      <c r="J123" s="613" t="str" cm="1">
        <f t="array" aca="1" ref="J123" ca="1">_xlfn.SWITCH(INDIRECT(_xlfn.CONCAT($N$84,K123)),"-","-",0,"-",INDIRECT(_xlfn.CONCAT($N$84,K123)))</f>
        <v>-</v>
      </c>
      <c r="K123" s="4" t="s">
        <v>1358</v>
      </c>
      <c r="L123" s="607" t="str" cm="1">
        <f t="array" aca="1" ref="L123" ca="1">_xlfn.SWITCH(INDIRECT(_xlfn.CONCAT($N$84,M123)),"-","-",INDIRECT(_xlfn.CONCAT($N$84,M123)))</f>
        <v>-</v>
      </c>
      <c r="M123" s="4" t="s">
        <v>719</v>
      </c>
      <c r="N123" s="266" t="str" cm="1">
        <f t="array" aca="1" ref="N123" ca="1">_xlfn.SWITCH(INDIRECT(_xlfn.CONCAT($N$84,O123)),"-","-",0,"-",INDIRECT(_xlfn.CONCAT($N$84,O123)))</f>
        <v>-</v>
      </c>
      <c r="O123" s="4" t="s">
        <v>1057</v>
      </c>
      <c r="P123" s="608">
        <f t="shared" ca="1" si="24"/>
        <v>0</v>
      </c>
      <c r="R123" s="137"/>
      <c r="S123" s="266" t="str">
        <f t="shared" ca="1" si="19"/>
        <v>-</v>
      </c>
      <c r="T123" s="683" t="s">
        <v>869</v>
      </c>
      <c r="U123" s="613" t="str">
        <f t="shared" ca="1" si="20"/>
        <v>-</v>
      </c>
      <c r="V123" s="965"/>
      <c r="W123" s="687">
        <f t="shared" ca="1" si="21"/>
        <v>0</v>
      </c>
      <c r="X123" s="687">
        <f t="shared" ca="1" si="22"/>
        <v>0</v>
      </c>
      <c r="Y123" s="687">
        <f t="shared" ca="1" si="23"/>
        <v>0</v>
      </c>
    </row>
    <row r="124" spans="2:25">
      <c r="B124" s="258" t="str" cm="1">
        <f t="array" aca="1" ref="B124" ca="1">INDIRECT(_xlfn.CONCAT(N$84,C124))</f>
        <v>NIKI Product 7</v>
      </c>
      <c r="C124" s="4" t="s">
        <v>661</v>
      </c>
      <c r="D124" s="48"/>
      <c r="E124" s="266" t="str" cm="1">
        <f t="array" aca="1" ref="E124" ca="1">_xlfn.SWITCH(INDIRECT(_xlfn.CONCAT($N$84,F124)),"-","-",0,"-",INDIRECT(_xlfn.CONCAT($N$84,F124)))</f>
        <v>-</v>
      </c>
      <c r="F124" s="4" t="s">
        <v>680</v>
      </c>
      <c r="G124" s="606" t="str" cm="1">
        <f t="array" aca="1" ref="G124" ca="1">_xlfn.SWITCH(INDIRECT(_xlfn.CONCAT($N$84,H124)),"-","-",0,"-",INDIRECT(_xlfn.CONCAT($N$84,H124)))</f>
        <v>-</v>
      </c>
      <c r="H124" s="476" t="s">
        <v>1334</v>
      </c>
      <c r="I124" s="476"/>
      <c r="J124" s="613" t="str" cm="1">
        <f t="array" aca="1" ref="J124" ca="1">_xlfn.SWITCH(INDIRECT(_xlfn.CONCAT($N$84,K124)),"-","-",0,"-",INDIRECT(_xlfn.CONCAT($N$84,K124)))</f>
        <v>-</v>
      </c>
      <c r="K124" s="4" t="s">
        <v>1359</v>
      </c>
      <c r="L124" s="607" t="str" cm="1">
        <f t="array" aca="1" ref="L124" ca="1">_xlfn.SWITCH(INDIRECT(_xlfn.CONCAT($N$84,M124)),"-","-",INDIRECT(_xlfn.CONCAT($N$84,M124)))</f>
        <v>-</v>
      </c>
      <c r="M124" s="4" t="s">
        <v>720</v>
      </c>
      <c r="N124" s="266" t="str" cm="1">
        <f t="array" aca="1" ref="N124" ca="1">_xlfn.SWITCH(INDIRECT(_xlfn.CONCAT($N$84,O124)),"-","-",0,"-",INDIRECT(_xlfn.CONCAT($N$84,O124)))</f>
        <v>-</v>
      </c>
      <c r="O124" s="4" t="s">
        <v>1058</v>
      </c>
      <c r="P124" s="608">
        <f t="shared" ca="1" si="24"/>
        <v>0</v>
      </c>
      <c r="R124" s="137"/>
      <c r="S124" s="266" t="str">
        <f t="shared" ca="1" si="19"/>
        <v>-</v>
      </c>
      <c r="T124" s="683" t="s">
        <v>870</v>
      </c>
      <c r="U124" s="613" t="str">
        <f t="shared" ca="1" si="20"/>
        <v>-</v>
      </c>
      <c r="V124" s="965"/>
      <c r="W124" s="687">
        <f t="shared" ca="1" si="21"/>
        <v>0</v>
      </c>
      <c r="X124" s="687">
        <f t="shared" ca="1" si="22"/>
        <v>0</v>
      </c>
      <c r="Y124" s="687">
        <f t="shared" ca="1" si="23"/>
        <v>0</v>
      </c>
    </row>
    <row r="125" spans="2:25">
      <c r="B125" s="258" t="str" cm="1">
        <f t="array" aca="1" ref="B125" ca="1">INDIRECT(_xlfn.CONCAT(N$84,C125))</f>
        <v>NIKI Product 8</v>
      </c>
      <c r="C125" s="4" t="s">
        <v>662</v>
      </c>
      <c r="D125" s="48"/>
      <c r="E125" s="266" t="str" cm="1">
        <f t="array" aca="1" ref="E125" ca="1">_xlfn.SWITCH(INDIRECT(_xlfn.CONCAT($N$84,F125)),"-","-",0,"-",INDIRECT(_xlfn.CONCAT($N$84,F125)))</f>
        <v>-</v>
      </c>
      <c r="F125" s="4" t="s">
        <v>681</v>
      </c>
      <c r="G125" s="606" t="str" cm="1">
        <f t="array" aca="1" ref="G125" ca="1">_xlfn.SWITCH(INDIRECT(_xlfn.CONCAT($N$84,H125)),"-","-",0,"-",INDIRECT(_xlfn.CONCAT($N$84,H125)))</f>
        <v>-</v>
      </c>
      <c r="H125" s="476" t="s">
        <v>1335</v>
      </c>
      <c r="I125" s="476"/>
      <c r="J125" s="613" t="str" cm="1">
        <f t="array" aca="1" ref="J125" ca="1">_xlfn.SWITCH(INDIRECT(_xlfn.CONCAT($N$84,K125)),"-","-",0,"-",INDIRECT(_xlfn.CONCAT($N$84,K125)))</f>
        <v>-</v>
      </c>
      <c r="K125" s="4" t="s">
        <v>1360</v>
      </c>
      <c r="L125" s="607" t="str" cm="1">
        <f t="array" aca="1" ref="L125" ca="1">_xlfn.SWITCH(INDIRECT(_xlfn.CONCAT($N$84,M125)),"-","-",INDIRECT(_xlfn.CONCAT($N$84,M125)))</f>
        <v>-</v>
      </c>
      <c r="M125" s="4" t="s">
        <v>721</v>
      </c>
      <c r="N125" s="266" t="str" cm="1">
        <f t="array" aca="1" ref="N125" ca="1">_xlfn.SWITCH(INDIRECT(_xlfn.CONCAT($N$84,O125)),"-","-",0,"-",INDIRECT(_xlfn.CONCAT($N$84,O125)))</f>
        <v>-</v>
      </c>
      <c r="O125" s="4" t="s">
        <v>1059</v>
      </c>
      <c r="P125" s="608">
        <f t="shared" ca="1" si="24"/>
        <v>0</v>
      </c>
      <c r="R125" s="137"/>
      <c r="S125" s="266" t="str">
        <f t="shared" ca="1" si="19"/>
        <v>-</v>
      </c>
      <c r="T125" s="683" t="s">
        <v>871</v>
      </c>
      <c r="U125" s="613" t="str">
        <f t="shared" ca="1" si="20"/>
        <v>-</v>
      </c>
      <c r="V125" s="965"/>
      <c r="W125" s="687">
        <f t="shared" ca="1" si="21"/>
        <v>0</v>
      </c>
      <c r="X125" s="687">
        <f t="shared" ca="1" si="22"/>
        <v>0</v>
      </c>
      <c r="Y125" s="687">
        <f t="shared" ca="1" si="23"/>
        <v>0</v>
      </c>
    </row>
    <row r="126" spans="2:25">
      <c r="B126" s="258" t="str" cm="1">
        <f t="array" aca="1" ref="B126" ca="1">INDIRECT(_xlfn.CONCAT(N$84,C126))</f>
        <v>NIKI Product 9</v>
      </c>
      <c r="C126" s="4" t="s">
        <v>663</v>
      </c>
      <c r="D126" s="48"/>
      <c r="E126" s="266" t="str" cm="1">
        <f t="array" aca="1" ref="E126" ca="1">_xlfn.SWITCH(INDIRECT(_xlfn.CONCAT($N$84,F126)),"-","-",0,"-",INDIRECT(_xlfn.CONCAT($N$84,F126)))</f>
        <v>-</v>
      </c>
      <c r="F126" s="4" t="s">
        <v>682</v>
      </c>
      <c r="G126" s="606" t="str" cm="1">
        <f t="array" aca="1" ref="G126" ca="1">_xlfn.SWITCH(INDIRECT(_xlfn.CONCAT($N$84,H126)),"-","-",0,"-",INDIRECT(_xlfn.CONCAT($N$84,H126)))</f>
        <v>-</v>
      </c>
      <c r="H126" s="476" t="s">
        <v>1336</v>
      </c>
      <c r="I126" s="476"/>
      <c r="J126" s="613" t="str" cm="1">
        <f t="array" aca="1" ref="J126" ca="1">_xlfn.SWITCH(INDIRECT(_xlfn.CONCAT($N$84,K126)),"-","-",0,"-",INDIRECT(_xlfn.CONCAT($N$84,K126)))</f>
        <v>-</v>
      </c>
      <c r="K126" s="4" t="s">
        <v>1361</v>
      </c>
      <c r="L126" s="607" t="str" cm="1">
        <f t="array" aca="1" ref="L126" ca="1">_xlfn.SWITCH(INDIRECT(_xlfn.CONCAT($N$84,M126)),"-","-",INDIRECT(_xlfn.CONCAT($N$84,M126)))</f>
        <v>-</v>
      </c>
      <c r="M126" s="4" t="s">
        <v>722</v>
      </c>
      <c r="N126" s="266" t="str" cm="1">
        <f t="array" aca="1" ref="N126" ca="1">_xlfn.SWITCH(INDIRECT(_xlfn.CONCAT($N$84,O126)),"-","-",0,"-",INDIRECT(_xlfn.CONCAT($N$84,O126)))</f>
        <v>-</v>
      </c>
      <c r="O126" s="4" t="s">
        <v>1060</v>
      </c>
      <c r="P126" s="608">
        <f t="shared" ca="1" si="24"/>
        <v>0</v>
      </c>
      <c r="R126" s="137"/>
      <c r="S126" s="266" t="str">
        <f t="shared" ca="1" si="19"/>
        <v>-</v>
      </c>
      <c r="T126" s="683" t="s">
        <v>872</v>
      </c>
      <c r="U126" s="613" t="str">
        <f t="shared" ca="1" si="20"/>
        <v>-</v>
      </c>
      <c r="V126" s="965"/>
      <c r="W126" s="687">
        <f t="shared" ca="1" si="21"/>
        <v>0</v>
      </c>
      <c r="X126" s="687">
        <f t="shared" ca="1" si="22"/>
        <v>0</v>
      </c>
      <c r="Y126" s="687">
        <f t="shared" ca="1" si="23"/>
        <v>0</v>
      </c>
    </row>
    <row r="127" spans="2:25">
      <c r="B127" s="259" t="str" cm="1">
        <f t="array" aca="1" ref="B127" ca="1">INDIRECT(_xlfn.CONCAT(N$84,C127))</f>
        <v>NIKI Product 10</v>
      </c>
      <c r="C127" s="66" t="s">
        <v>664</v>
      </c>
      <c r="D127" s="594"/>
      <c r="E127" s="47" t="str" cm="1">
        <f t="array" aca="1" ref="E127" ca="1">_xlfn.SWITCH(INDIRECT(_xlfn.CONCAT($N$84,F127)),"-","-",0,"-",INDIRECT(_xlfn.CONCAT($N$84,F127)))</f>
        <v>-</v>
      </c>
      <c r="F127" s="66" t="s">
        <v>683</v>
      </c>
      <c r="G127" s="609" t="str" cm="1">
        <f t="array" aca="1" ref="G127" ca="1">_xlfn.SWITCH(INDIRECT(_xlfn.CONCAT($N$84,H127)),"-","-",0,"-",INDIRECT(_xlfn.CONCAT($N$84,H127)))</f>
        <v>-</v>
      </c>
      <c r="H127" s="481" t="s">
        <v>1337</v>
      </c>
      <c r="I127" s="481"/>
      <c r="J127" s="614" t="str" cm="1">
        <f t="array" aca="1" ref="J127" ca="1">_xlfn.SWITCH(INDIRECT(_xlfn.CONCAT($N$84,K127)),"-","-",0,"-",INDIRECT(_xlfn.CONCAT($N$84,K127)))</f>
        <v>-</v>
      </c>
      <c r="K127" s="66" t="s">
        <v>1362</v>
      </c>
      <c r="L127" s="610" t="str" cm="1">
        <f t="array" aca="1" ref="L127" ca="1">_xlfn.SWITCH(INDIRECT(_xlfn.CONCAT($N$84,M127)),"-","-",INDIRECT(_xlfn.CONCAT($N$84,M127)))</f>
        <v>-</v>
      </c>
      <c r="M127" s="66" t="s">
        <v>723</v>
      </c>
      <c r="N127" s="47" t="str" cm="1">
        <f t="array" aca="1" ref="N127" ca="1">_xlfn.SWITCH(INDIRECT(_xlfn.CONCAT($N$84,O127)),"-","-",0,"-",INDIRECT(_xlfn.CONCAT($N$84,O127)))</f>
        <v>-</v>
      </c>
      <c r="O127" s="66" t="s">
        <v>1061</v>
      </c>
      <c r="P127" s="611">
        <f t="shared" ca="1" si="24"/>
        <v>0</v>
      </c>
      <c r="R127" s="137"/>
      <c r="S127" s="47" t="str">
        <f t="shared" ca="1" si="19"/>
        <v>-</v>
      </c>
      <c r="T127" s="684" t="s">
        <v>873</v>
      </c>
      <c r="U127" s="614" t="str">
        <f t="shared" ca="1" si="20"/>
        <v>-</v>
      </c>
      <c r="V127" s="966"/>
      <c r="W127" s="688">
        <f t="shared" ca="1" si="21"/>
        <v>0</v>
      </c>
      <c r="X127" s="688">
        <f t="shared" ca="1" si="22"/>
        <v>0</v>
      </c>
      <c r="Y127" s="688">
        <f t="shared" ca="1" si="23"/>
        <v>0</v>
      </c>
    </row>
    <row r="128" spans="2:25">
      <c r="B128" s="256" t="str" cm="1">
        <f t="array" aca="1" ref="B128" ca="1">INDIRECT(_xlfn.CONCAT(N$84,C128))</f>
        <v>NIKI Restfractie 1</v>
      </c>
      <c r="C128" s="87" t="s">
        <v>665</v>
      </c>
      <c r="D128" s="90"/>
      <c r="E128" s="265" t="str" cm="1">
        <f t="array" aca="1" ref="E128" ca="1">_xlfn.SWITCH(INDIRECT(_xlfn.CONCAT($N$84,F128)),"-","-",0,"-",INDIRECT(_xlfn.CONCAT($N$84,F128)))</f>
        <v>-</v>
      </c>
      <c r="F128" s="87" t="s">
        <v>684</v>
      </c>
      <c r="G128" s="603" t="str" cm="1">
        <f t="array" aca="1" ref="G128" ca="1">_xlfn.SWITCH(INDIRECT(_xlfn.CONCAT($N$84,H128)),"-","-",0,"-",INDIRECT(_xlfn.CONCAT($N$84,H128)))</f>
        <v>-</v>
      </c>
      <c r="H128" s="471" t="s">
        <v>1338</v>
      </c>
      <c r="I128" s="471"/>
      <c r="J128" s="612" t="str" cm="1">
        <f t="array" aca="1" ref="J128" ca="1">_xlfn.SWITCH(INDIRECT(_xlfn.CONCAT($N$84,K128)),"-","-",0,"-",INDIRECT(_xlfn.CONCAT($N$84,K128)))</f>
        <v>-</v>
      </c>
      <c r="K128" s="87" t="s">
        <v>1363</v>
      </c>
      <c r="L128" s="604" t="str" cm="1">
        <f t="array" aca="1" ref="L128" ca="1">_xlfn.SWITCH(INDIRECT(_xlfn.CONCAT($N$84,M128)),"-","-",INDIRECT(_xlfn.CONCAT($N$84,M128)))</f>
        <v>-</v>
      </c>
      <c r="M128" s="87" t="s">
        <v>724</v>
      </c>
      <c r="N128" s="265" t="str" cm="1">
        <f t="array" aca="1" ref="N128" ca="1">_xlfn.SWITCH(INDIRECT(_xlfn.CONCAT($N$84,O128)),"-","-",0,"-",INDIRECT(_xlfn.CONCAT($N$84,O128)))</f>
        <v>-</v>
      </c>
      <c r="O128" s="87" t="s">
        <v>1062</v>
      </c>
      <c r="P128" s="605">
        <f ca="1">IF(N128="-",0,IF(N128="ton CO2eq/ton",G128*L128,J128*L128))</f>
        <v>0</v>
      </c>
      <c r="R128" s="137"/>
      <c r="S128" s="409"/>
      <c r="T128" s="682"/>
      <c r="U128" s="409"/>
      <c r="V128" s="409"/>
      <c r="W128" s="409"/>
      <c r="X128" s="409"/>
      <c r="Y128" s="409"/>
    </row>
    <row r="129" spans="1:25">
      <c r="B129" s="258" t="str" cm="1">
        <f t="array" aca="1" ref="B129" ca="1">INDIRECT(_xlfn.CONCAT(N$84,C129))</f>
        <v>NIKI Restfractie 2</v>
      </c>
      <c r="C129" s="4" t="s">
        <v>666</v>
      </c>
      <c r="D129" s="48"/>
      <c r="E129" s="266" t="str" cm="1">
        <f t="array" aca="1" ref="E129" ca="1">_xlfn.SWITCH(INDIRECT(_xlfn.CONCAT($N$84,F129)),"-","-",0,"-",INDIRECT(_xlfn.CONCAT($N$84,F129)))</f>
        <v>-</v>
      </c>
      <c r="F129" s="4" t="s">
        <v>685</v>
      </c>
      <c r="G129" s="606" t="str" cm="1">
        <f t="array" aca="1" ref="G129" ca="1">_xlfn.SWITCH(INDIRECT(_xlfn.CONCAT($N$84,H129)),"-","-",0,"-",INDIRECT(_xlfn.CONCAT($N$84,H129)))</f>
        <v>-</v>
      </c>
      <c r="H129" s="476" t="s">
        <v>1339</v>
      </c>
      <c r="I129" s="476"/>
      <c r="J129" s="613" t="str" cm="1">
        <f t="array" aca="1" ref="J129" ca="1">_xlfn.SWITCH(INDIRECT(_xlfn.CONCAT($N$84,K129)),"-","-",0,"-",INDIRECT(_xlfn.CONCAT($N$84,K129)))</f>
        <v>-</v>
      </c>
      <c r="K129" s="4" t="s">
        <v>1364</v>
      </c>
      <c r="L129" s="607" t="str" cm="1">
        <f t="array" aca="1" ref="L129" ca="1">_xlfn.SWITCH(INDIRECT(_xlfn.CONCAT($N$84,M129)),"-","-",INDIRECT(_xlfn.CONCAT($N$84,M129)))</f>
        <v>-</v>
      </c>
      <c r="M129" s="4" t="s">
        <v>695</v>
      </c>
      <c r="N129" s="266" t="str" cm="1">
        <f t="array" aca="1" ref="N129" ca="1">_xlfn.SWITCH(INDIRECT(_xlfn.CONCAT($N$84,O129)),"-","-",0,"-",INDIRECT(_xlfn.CONCAT($N$84,O129)))</f>
        <v>-</v>
      </c>
      <c r="O129" s="4" t="s">
        <v>1063</v>
      </c>
      <c r="P129" s="608">
        <f t="shared" ref="P129:P132" ca="1" si="25">IF(N129="-",0,IF(N129="ton CO2eq/ton",G129*L129,J129*L129))</f>
        <v>0</v>
      </c>
      <c r="R129" s="137"/>
      <c r="S129" s="156"/>
      <c r="T129" s="683"/>
      <c r="U129" s="156"/>
      <c r="V129" s="156"/>
      <c r="W129" s="156"/>
      <c r="X129" s="156"/>
      <c r="Y129" s="156"/>
    </row>
    <row r="130" spans="1:25">
      <c r="B130" s="258" t="str" cm="1">
        <f t="array" aca="1" ref="B130" ca="1">INDIRECT(_xlfn.CONCAT(N$84,C130))</f>
        <v>NIKI Restfractie 3</v>
      </c>
      <c r="C130" s="4" t="s">
        <v>667</v>
      </c>
      <c r="D130" s="48"/>
      <c r="E130" s="266" t="str" cm="1">
        <f t="array" aca="1" ref="E130" ca="1">_xlfn.SWITCH(INDIRECT(_xlfn.CONCAT($N$84,F130)),"-","-",0,"-",INDIRECT(_xlfn.CONCAT($N$84,F130)))</f>
        <v>-</v>
      </c>
      <c r="F130" s="4" t="s">
        <v>686</v>
      </c>
      <c r="G130" s="606" t="str" cm="1">
        <f t="array" aca="1" ref="G130" ca="1">_xlfn.SWITCH(INDIRECT(_xlfn.CONCAT($N$84,H130)),"-","-",0,"-",INDIRECT(_xlfn.CONCAT($N$84,H130)))</f>
        <v>-</v>
      </c>
      <c r="H130" s="476" t="s">
        <v>1340</v>
      </c>
      <c r="I130" s="476"/>
      <c r="J130" s="613" t="str" cm="1">
        <f t="array" aca="1" ref="J130" ca="1">_xlfn.SWITCH(INDIRECT(_xlfn.CONCAT($N$84,K130)),"-","-",0,"-",INDIRECT(_xlfn.CONCAT($N$84,K130)))</f>
        <v>-</v>
      </c>
      <c r="K130" s="4" t="s">
        <v>1365</v>
      </c>
      <c r="L130" s="607" t="str" cm="1">
        <f t="array" aca="1" ref="L130" ca="1">_xlfn.SWITCH(INDIRECT(_xlfn.CONCAT($N$84,M130)),"-","-",INDIRECT(_xlfn.CONCAT($N$84,M130)))</f>
        <v>-</v>
      </c>
      <c r="M130" s="4" t="s">
        <v>696</v>
      </c>
      <c r="N130" s="266" t="str" cm="1">
        <f t="array" aca="1" ref="N130" ca="1">_xlfn.SWITCH(INDIRECT(_xlfn.CONCAT($N$84,O130)),"-","-",0,"-",INDIRECT(_xlfn.CONCAT($N$84,O130)))</f>
        <v>-</v>
      </c>
      <c r="O130" s="4" t="s">
        <v>1064</v>
      </c>
      <c r="P130" s="608">
        <f t="shared" ca="1" si="25"/>
        <v>0</v>
      </c>
      <c r="R130" s="137"/>
      <c r="S130" s="156"/>
      <c r="T130" s="683"/>
      <c r="U130" s="156"/>
      <c r="V130" s="156"/>
      <c r="W130" s="156"/>
      <c r="X130" s="156"/>
      <c r="Y130" s="156"/>
    </row>
    <row r="131" spans="1:25">
      <c r="B131" s="258" t="str" cm="1">
        <f t="array" aca="1" ref="B131" ca="1">INDIRECT(_xlfn.CONCAT(N$84,C131))</f>
        <v>NIKI Restfractie 4</v>
      </c>
      <c r="C131" s="4" t="s">
        <v>668</v>
      </c>
      <c r="D131" s="48"/>
      <c r="E131" s="266" t="str" cm="1">
        <f t="array" aca="1" ref="E131" ca="1">_xlfn.SWITCH(INDIRECT(_xlfn.CONCAT($N$84,F131)),"-","-",0,"-",INDIRECT(_xlfn.CONCAT($N$84,F131)))</f>
        <v>-</v>
      </c>
      <c r="F131" s="4" t="s">
        <v>687</v>
      </c>
      <c r="G131" s="606" t="str" cm="1">
        <f t="array" aca="1" ref="G131" ca="1">_xlfn.SWITCH(INDIRECT(_xlfn.CONCAT($N$84,H131)),"-","-",0,"-",INDIRECT(_xlfn.CONCAT($N$84,H131)))</f>
        <v>-</v>
      </c>
      <c r="H131" s="476" t="s">
        <v>1341</v>
      </c>
      <c r="I131" s="476"/>
      <c r="J131" s="613" t="str" cm="1">
        <f t="array" aca="1" ref="J131" ca="1">_xlfn.SWITCH(INDIRECT(_xlfn.CONCAT($N$84,K131)),"-","-",0,"-",INDIRECT(_xlfn.CONCAT($N$84,K131)))</f>
        <v>-</v>
      </c>
      <c r="K131" s="4" t="s">
        <v>1366</v>
      </c>
      <c r="L131" s="607" t="str" cm="1">
        <f t="array" aca="1" ref="L131" ca="1">_xlfn.SWITCH(INDIRECT(_xlfn.CONCAT($N$84,M131)),"-","-",INDIRECT(_xlfn.CONCAT($N$84,M131)))</f>
        <v>-</v>
      </c>
      <c r="M131" s="4" t="s">
        <v>697</v>
      </c>
      <c r="N131" s="266" t="str" cm="1">
        <f t="array" aca="1" ref="N131" ca="1">_xlfn.SWITCH(INDIRECT(_xlfn.CONCAT($N$84,O131)),"-","-",0,"-",INDIRECT(_xlfn.CONCAT($N$84,O131)))</f>
        <v>-</v>
      </c>
      <c r="O131" s="4" t="s">
        <v>1065</v>
      </c>
      <c r="P131" s="608">
        <f t="shared" ca="1" si="25"/>
        <v>0</v>
      </c>
      <c r="R131" s="137"/>
      <c r="S131" s="156"/>
      <c r="T131" s="683"/>
      <c r="U131" s="156"/>
      <c r="V131" s="156"/>
      <c r="W131" s="156"/>
      <c r="X131" s="156"/>
      <c r="Y131" s="156"/>
    </row>
    <row r="132" spans="1:25">
      <c r="B132" s="259" t="str" cm="1">
        <f t="array" aca="1" ref="B132" ca="1">INDIRECT(_xlfn.CONCAT(N$84,C132))</f>
        <v>NIKI Restfractie 5</v>
      </c>
      <c r="C132" s="66" t="s">
        <v>669</v>
      </c>
      <c r="D132" s="594"/>
      <c r="E132" s="47" t="str" cm="1">
        <f t="array" aca="1" ref="E132" ca="1">_xlfn.SWITCH(INDIRECT(_xlfn.CONCAT($N$84,F132)),"-","-",0,"-",INDIRECT(_xlfn.CONCAT($N$84,F132)))</f>
        <v>-</v>
      </c>
      <c r="F132" s="66" t="s">
        <v>688</v>
      </c>
      <c r="G132" s="609" t="str" cm="1">
        <f t="array" aca="1" ref="G132" ca="1">_xlfn.SWITCH(INDIRECT(_xlfn.CONCAT($N$84,H132)),"-","-",0,"-",INDIRECT(_xlfn.CONCAT($N$84,H132)))</f>
        <v>-</v>
      </c>
      <c r="H132" s="481" t="s">
        <v>1342</v>
      </c>
      <c r="I132" s="481"/>
      <c r="J132" s="614" t="str" cm="1">
        <f t="array" aca="1" ref="J132" ca="1">_xlfn.SWITCH(INDIRECT(_xlfn.CONCAT($N$84,K132)),"-","-",0,"-",INDIRECT(_xlfn.CONCAT($N$84,K132)))</f>
        <v>-</v>
      </c>
      <c r="K132" s="66" t="s">
        <v>1367</v>
      </c>
      <c r="L132" s="610" t="str" cm="1">
        <f t="array" aca="1" ref="L132" ca="1">_xlfn.SWITCH(INDIRECT(_xlfn.CONCAT($N$84,M132)),"-","-",INDIRECT(_xlfn.CONCAT($N$84,M132)))</f>
        <v>-</v>
      </c>
      <c r="M132" s="66" t="s">
        <v>698</v>
      </c>
      <c r="N132" s="47" t="str" cm="1">
        <f t="array" aca="1" ref="N132" ca="1">_xlfn.SWITCH(INDIRECT(_xlfn.CONCAT($N$84,O132)),"-","-",0,"-",INDIRECT(_xlfn.CONCAT($N$84,O132)))</f>
        <v>-</v>
      </c>
      <c r="O132" s="66" t="s">
        <v>1066</v>
      </c>
      <c r="P132" s="611">
        <f t="shared" ca="1" si="25"/>
        <v>0</v>
      </c>
      <c r="R132" s="137"/>
      <c r="S132" s="410"/>
      <c r="T132" s="684"/>
      <c r="U132" s="410"/>
      <c r="V132" s="410"/>
      <c r="W132" s="410"/>
      <c r="X132" s="410"/>
      <c r="Y132" s="410"/>
    </row>
    <row r="133" spans="1:25" s="137" customFormat="1">
      <c r="T133" s="4"/>
    </row>
    <row r="134" spans="1:25" ht="15.75">
      <c r="B134" s="167" t="s">
        <v>338</v>
      </c>
      <c r="C134" s="252"/>
      <c r="D134" s="348"/>
      <c r="E134" s="200"/>
      <c r="F134" s="252"/>
      <c r="G134" s="300">
        <f ca="1">SUM(G118:I127)</f>
        <v>0</v>
      </c>
      <c r="H134" s="252"/>
      <c r="I134" s="252"/>
      <c r="J134" s="300">
        <f ca="1">SUM(J118:J127)</f>
        <v>0</v>
      </c>
      <c r="K134" s="252"/>
      <c r="L134" s="200"/>
      <c r="M134" s="252"/>
      <c r="N134" s="200"/>
      <c r="O134" s="252"/>
      <c r="P134" s="300">
        <f ca="1">SUM(P90:P132)</f>
        <v>0</v>
      </c>
      <c r="R134" s="137"/>
      <c r="S134" s="200"/>
      <c r="T134" s="201"/>
      <c r="U134" s="200"/>
      <c r="V134" s="200"/>
      <c r="W134" s="300">
        <f ca="1">SUM(W118:W127)</f>
        <v>0</v>
      </c>
      <c r="X134" s="300">
        <f ca="1">SUM(X118:X127)</f>
        <v>0</v>
      </c>
      <c r="Y134" s="300">
        <f ca="1">SUM(Y118:Y127)</f>
        <v>0</v>
      </c>
    </row>
    <row r="135" spans="1:25" s="137" customFormat="1" ht="60.75" customHeight="1">
      <c r="P135" s="628" t="s">
        <v>924</v>
      </c>
      <c r="T135" s="4"/>
    </row>
    <row r="136" spans="1:25" s="137" customFormat="1" ht="13.5" customHeight="1">
      <c r="P136" s="300">
        <f ca="1">IF(SUM(G118:G132)=0,0,IFERROR(SUM(P90:P116)/SUM(G118:G132),"Error"))</f>
        <v>0</v>
      </c>
      <c r="T136" s="4"/>
    </row>
    <row r="137" spans="1:25" s="137" customFormat="1" ht="13.5" customHeight="1">
      <c r="T137" s="4"/>
    </row>
    <row r="138" spans="1:25" s="137" customFormat="1" ht="13.5" customHeight="1">
      <c r="T138" s="4"/>
    </row>
    <row r="139" spans="1:25" ht="23.25">
      <c r="B139" s="615" t="s">
        <v>476</v>
      </c>
      <c r="C139" s="616"/>
      <c r="D139" s="617"/>
      <c r="E139" s="617"/>
      <c r="F139" s="616"/>
      <c r="G139" s="617"/>
      <c r="H139" s="616"/>
      <c r="I139" s="616"/>
      <c r="J139" s="618"/>
      <c r="K139" s="252"/>
      <c r="L139" s="618"/>
      <c r="M139" s="252"/>
      <c r="N139" s="618"/>
      <c r="O139" s="252"/>
      <c r="P139" s="618"/>
      <c r="Q139" s="252"/>
      <c r="R139" s="618"/>
      <c r="S139" s="619"/>
      <c r="U139" s="137"/>
      <c r="V139" s="137"/>
      <c r="W139" s="137"/>
      <c r="X139" s="137"/>
      <c r="Y139" s="137"/>
    </row>
    <row r="140" spans="1:25" s="137" customFormat="1" ht="15.75">
      <c r="B140" s="549"/>
      <c r="I140" s="284"/>
      <c r="T140" s="4"/>
    </row>
    <row r="141" spans="1:25" hidden="1">
      <c r="A141" s="136" t="s">
        <v>78</v>
      </c>
      <c r="G141" s="4" t="str">
        <f ca="1">'S2 Def Referentie'!$P$1</f>
        <v>S2 Def Referentie</v>
      </c>
      <c r="H141" s="4" t="str">
        <f ca="1">"'" &amp; G141 &amp; "'!"</f>
        <v>'S2 Def Referentie'!</v>
      </c>
      <c r="U141" s="137"/>
      <c r="V141" s="137"/>
      <c r="W141" s="137"/>
      <c r="X141" s="137"/>
      <c r="Y141" s="137"/>
    </row>
    <row r="142" spans="1:25" ht="34.5">
      <c r="B142" s="267" t="s">
        <v>1</v>
      </c>
      <c r="C142" s="252"/>
      <c r="D142" s="348"/>
      <c r="E142" s="194" t="s">
        <v>477</v>
      </c>
      <c r="F142" s="253"/>
      <c r="G142" s="168" t="str">
        <f>G89</f>
        <v>Massastroom (ton/uur)</v>
      </c>
      <c r="H142" s="738"/>
      <c r="I142" s="738"/>
      <c r="J142" s="194" t="str">
        <f>J89</f>
        <v>Energiestroom  (MWh/uur)</v>
      </c>
      <c r="K142" s="252"/>
      <c r="L142" s="168" t="s">
        <v>214</v>
      </c>
      <c r="M142" s="738"/>
      <c r="N142" s="194" t="s">
        <v>23</v>
      </c>
      <c r="O142" s="738"/>
      <c r="P142" s="168" t="s">
        <v>274</v>
      </c>
      <c r="Q142" s="738"/>
      <c r="R142" s="194" t="s">
        <v>483</v>
      </c>
      <c r="S142" s="169" t="s">
        <v>576</v>
      </c>
      <c r="T142" s="60"/>
      <c r="U142" s="137"/>
      <c r="V142" s="137"/>
      <c r="W142" s="137"/>
      <c r="X142" s="137"/>
      <c r="Y142" s="137"/>
    </row>
    <row r="143" spans="1:25">
      <c r="B143" s="258" t="s">
        <v>484</v>
      </c>
      <c r="D143" s="48"/>
      <c r="E143" s="266" t="str" cm="1">
        <f t="array" aca="1" ref="E143" ca="1">_xlfn.SWITCH(INDIRECT(_xlfn.CONCAT($H$141,F143)),"-","-",0,"-",INDIRECT(_xlfn.CONCAT($H$141,F143)))</f>
        <v>-</v>
      </c>
      <c r="F143" s="4" t="s">
        <v>874</v>
      </c>
      <c r="G143" s="606" t="str">
        <f ca="1">IF($H143="-","-",_xlfn.XLOOKUP($H143,$B$118:$B$127,$G$118:$G$127))</f>
        <v>-</v>
      </c>
      <c r="H143" s="476" t="str" cm="1">
        <f t="array" aca="1" ref="H143" ca="1">INDIRECT(_xlfn.CONCAT($H$141,I143))</f>
        <v>-</v>
      </c>
      <c r="I143" s="476" t="s">
        <v>884</v>
      </c>
      <c r="J143" s="613" t="str">
        <f ca="1">IF($H143="-","-",_xlfn.XLOOKUP($H143,$B$118:$B$127,$J$118:$J$127))</f>
        <v>-</v>
      </c>
      <c r="L143" s="948" t="str" cm="1">
        <f t="array" aca="1" ref="L143" ca="1">_xlfn.SWITCH(INDIRECT(_xlfn.CONCAT($H$141,M143)),"-","-",0,"-",INDIRECT(_xlfn.CONCAT($H$141,M143)))</f>
        <v>-</v>
      </c>
      <c r="M143" s="949" t="s">
        <v>894</v>
      </c>
      <c r="N143" s="948" t="str" cm="1">
        <f t="array" aca="1" ref="N143" ca="1">_xlfn.SWITCH(INDIRECT(_xlfn.CONCAT($H$141,O143)),"-","-",0,"-",INDIRECT(_xlfn.CONCAT($H$141,O143)))</f>
        <v>-</v>
      </c>
      <c r="O143" s="4" t="s">
        <v>904</v>
      </c>
      <c r="P143" s="266" t="str" cm="1">
        <f t="array" aca="1" ref="P143" ca="1">_xlfn.SWITCH(INDIRECT(_xlfn.CONCAT($H$141,Q143)),"-","-",0,"-",INDIRECT(_xlfn.CONCAT($H$141,Q143)))</f>
        <v>-</v>
      </c>
      <c r="Q143" s="4" t="s">
        <v>914</v>
      </c>
      <c r="R143" s="613">
        <f ca="1">IF(P143="-",,IF(P143="ton CO2eq/ton",G143*L143,J143*L143))</f>
        <v>0</v>
      </c>
      <c r="S143" s="608">
        <f ca="1">IF(P143="-",IF(AND(G143="-",J143="-"),0,"Error"),IF(P143="ton CO2eq/ton",G143*N143,J143*N143))</f>
        <v>0</v>
      </c>
      <c r="U143" s="137"/>
      <c r="V143" s="137"/>
      <c r="W143" s="137"/>
      <c r="X143" s="137"/>
      <c r="Y143" s="137"/>
    </row>
    <row r="144" spans="1:25">
      <c r="B144" s="258" t="s">
        <v>485</v>
      </c>
      <c r="D144" s="48"/>
      <c r="E144" s="620" t="str" cm="1">
        <f t="array" aca="1" ref="E144" ca="1">_xlfn.SWITCH(INDIRECT(_xlfn.CONCAT($H$141,F144)),"-","-",0,"-",INDIRECT(_xlfn.CONCAT($H$141,F144)))</f>
        <v>-</v>
      </c>
      <c r="F144" s="4" t="s">
        <v>875</v>
      </c>
      <c r="G144" s="606" t="str">
        <f t="shared" ref="G144:G151" ca="1" si="26">IF($H144="-","-",_xlfn.XLOOKUP($H144,$B$118:$B$127,$G$118:$G$127))</f>
        <v>-</v>
      </c>
      <c r="H144" s="476" t="str" cm="1">
        <f t="array" aca="1" ref="H144" ca="1">INDIRECT(_xlfn.CONCAT($H$141,I144))</f>
        <v>-</v>
      </c>
      <c r="I144" s="476" t="s">
        <v>885</v>
      </c>
      <c r="J144" s="613" t="str">
        <f t="shared" ref="J144:J152" ca="1" si="27">IF($H144="-","-",_xlfn.XLOOKUP($H144,$B$118:$B$127,$J$118:$J$127))</f>
        <v>-</v>
      </c>
      <c r="L144" s="607" t="str" cm="1">
        <f t="array" aca="1" ref="L144" ca="1">_xlfn.SWITCH(INDIRECT(_xlfn.CONCAT($H$141,M144)),"-","-",0,"-",INDIRECT(_xlfn.CONCAT($H$141,M144)))</f>
        <v>-</v>
      </c>
      <c r="M144" s="949" t="s">
        <v>895</v>
      </c>
      <c r="N144" s="948" t="str" cm="1">
        <f t="array" aca="1" ref="N144" ca="1">_xlfn.SWITCH(INDIRECT(_xlfn.CONCAT($H$141,O144)),"-","-",0,"-",INDIRECT(_xlfn.CONCAT($H$141,O144)))</f>
        <v>-</v>
      </c>
      <c r="O144" s="4" t="s">
        <v>905</v>
      </c>
      <c r="P144" s="49" t="str" cm="1">
        <f t="array" aca="1" ref="P144" ca="1">_xlfn.SWITCH(INDIRECT(_xlfn.CONCAT($H$141,Q144)),"-","-",0,"-",INDIRECT(_xlfn.CONCAT($H$141,Q144)))</f>
        <v>-</v>
      </c>
      <c r="Q144" s="4" t="s">
        <v>915</v>
      </c>
      <c r="R144" s="613">
        <f t="shared" ref="R144:R152" ca="1" si="28">IF(P144="-",,IF(P144="ton CO2eq/ton",G144*L144,J144*L144))</f>
        <v>0</v>
      </c>
      <c r="S144" s="608">
        <f t="shared" ref="S144:S152" ca="1" si="29">IF(P144="-",IF(AND(G144="-",J144="-"),0,"Error"),IF(P144="ton CO2eq/ton",G144*N144,J144*N144))</f>
        <v>0</v>
      </c>
      <c r="U144" s="137"/>
      <c r="V144" s="137"/>
      <c r="W144" s="137"/>
      <c r="X144" s="137"/>
      <c r="Y144" s="137"/>
    </row>
    <row r="145" spans="1:25">
      <c r="B145" s="258" t="s">
        <v>486</v>
      </c>
      <c r="D145" s="48"/>
      <c r="E145" s="620" t="str" cm="1">
        <f t="array" aca="1" ref="E145" ca="1">_xlfn.SWITCH(INDIRECT(_xlfn.CONCAT($H$141,F145)),"-","-",0,"-",INDIRECT(_xlfn.CONCAT($H$141,F145)))</f>
        <v>-</v>
      </c>
      <c r="F145" s="4" t="s">
        <v>876</v>
      </c>
      <c r="G145" s="606" t="str">
        <f t="shared" ca="1" si="26"/>
        <v>-</v>
      </c>
      <c r="H145" s="476" t="str" cm="1">
        <f t="array" aca="1" ref="H145" ca="1">INDIRECT(_xlfn.CONCAT($H$141,I145))</f>
        <v>-</v>
      </c>
      <c r="I145" s="476" t="s">
        <v>886</v>
      </c>
      <c r="J145" s="613" t="str">
        <f t="shared" ca="1" si="27"/>
        <v>-</v>
      </c>
      <c r="L145" s="607" t="str" cm="1">
        <f t="array" aca="1" ref="L145" ca="1">_xlfn.SWITCH(INDIRECT(_xlfn.CONCAT($H$141,M145)),"-","-",0,"-",INDIRECT(_xlfn.CONCAT($H$141,M145)))</f>
        <v>-</v>
      </c>
      <c r="M145" s="949" t="s">
        <v>896</v>
      </c>
      <c r="N145" s="948" t="str" cm="1">
        <f t="array" aca="1" ref="N145" ca="1">_xlfn.SWITCH(INDIRECT(_xlfn.CONCAT($H$141,O145)),"-","-",0,"-",INDIRECT(_xlfn.CONCAT($H$141,O145)))</f>
        <v>-</v>
      </c>
      <c r="O145" s="4" t="s">
        <v>906</v>
      </c>
      <c r="P145" s="49" t="str" cm="1">
        <f t="array" aca="1" ref="P145" ca="1">_xlfn.SWITCH(INDIRECT(_xlfn.CONCAT($H$141,Q145)),"-","-",0,"-",INDIRECT(_xlfn.CONCAT($H$141,Q145)))</f>
        <v>-</v>
      </c>
      <c r="Q145" s="4" t="s">
        <v>916</v>
      </c>
      <c r="R145" s="613">
        <f t="shared" ca="1" si="28"/>
        <v>0</v>
      </c>
      <c r="S145" s="608">
        <f t="shared" ca="1" si="29"/>
        <v>0</v>
      </c>
      <c r="U145" s="137"/>
      <c r="V145" s="137"/>
      <c r="W145" s="137"/>
      <c r="X145" s="137"/>
      <c r="Y145" s="137"/>
    </row>
    <row r="146" spans="1:25">
      <c r="B146" s="258" t="s">
        <v>487</v>
      </c>
      <c r="D146" s="48"/>
      <c r="E146" s="620" t="str" cm="1">
        <f t="array" aca="1" ref="E146" ca="1">_xlfn.SWITCH(INDIRECT(_xlfn.CONCAT($H$141,F146)),"-","-",0,"-",INDIRECT(_xlfn.CONCAT($H$141,F146)))</f>
        <v>-</v>
      </c>
      <c r="F146" s="4" t="s">
        <v>877</v>
      </c>
      <c r="G146" s="606" t="str">
        <f t="shared" ca="1" si="26"/>
        <v>-</v>
      </c>
      <c r="H146" s="476" t="str" cm="1">
        <f t="array" aca="1" ref="H146" ca="1">INDIRECT(_xlfn.CONCAT($H$141,I146))</f>
        <v>-</v>
      </c>
      <c r="I146" s="476" t="s">
        <v>887</v>
      </c>
      <c r="J146" s="613" t="str">
        <f t="shared" ca="1" si="27"/>
        <v>-</v>
      </c>
      <c r="L146" s="607" t="str" cm="1">
        <f t="array" aca="1" ref="L146" ca="1">_xlfn.SWITCH(INDIRECT(_xlfn.CONCAT($H$141,M146)),"-","-",0,"-",INDIRECT(_xlfn.CONCAT($H$141,M146)))</f>
        <v>-</v>
      </c>
      <c r="M146" s="949" t="s">
        <v>897</v>
      </c>
      <c r="N146" s="948" t="str" cm="1">
        <f t="array" aca="1" ref="N146" ca="1">_xlfn.SWITCH(INDIRECT(_xlfn.CONCAT($H$141,O146)),"-","-",0,"-",INDIRECT(_xlfn.CONCAT($H$141,O146)))</f>
        <v>-</v>
      </c>
      <c r="O146" s="4" t="s">
        <v>907</v>
      </c>
      <c r="P146" s="49" t="str" cm="1">
        <f t="array" aca="1" ref="P146" ca="1">_xlfn.SWITCH(INDIRECT(_xlfn.CONCAT($H$141,Q146)),"-","-",0,"-",INDIRECT(_xlfn.CONCAT($H$141,Q146)))</f>
        <v>-</v>
      </c>
      <c r="Q146" s="4" t="s">
        <v>917</v>
      </c>
      <c r="R146" s="613">
        <f t="shared" ca="1" si="28"/>
        <v>0</v>
      </c>
      <c r="S146" s="608">
        <f t="shared" ca="1" si="29"/>
        <v>0</v>
      </c>
      <c r="U146" s="137"/>
      <c r="V146" s="137"/>
      <c r="W146" s="137"/>
      <c r="X146" s="137"/>
      <c r="Y146" s="137"/>
    </row>
    <row r="147" spans="1:25">
      <c r="B147" s="258" t="s">
        <v>488</v>
      </c>
      <c r="D147" s="48"/>
      <c r="E147" s="620" t="str" cm="1">
        <f t="array" aca="1" ref="E147" ca="1">_xlfn.SWITCH(INDIRECT(_xlfn.CONCAT($H$141,F147)),"-","-",0,"-",INDIRECT(_xlfn.CONCAT($H$141,F147)))</f>
        <v>-</v>
      </c>
      <c r="F147" s="4" t="s">
        <v>878</v>
      </c>
      <c r="G147" s="606" t="str">
        <f t="shared" ca="1" si="26"/>
        <v>-</v>
      </c>
      <c r="H147" s="476" t="str" cm="1">
        <f t="array" aca="1" ref="H147" ca="1">INDIRECT(_xlfn.CONCAT($H$141,I147))</f>
        <v>-</v>
      </c>
      <c r="I147" s="476" t="s">
        <v>888</v>
      </c>
      <c r="J147" s="613" t="str">
        <f t="shared" ca="1" si="27"/>
        <v>-</v>
      </c>
      <c r="L147" s="607" t="str" cm="1">
        <f t="array" aca="1" ref="L147" ca="1">_xlfn.SWITCH(INDIRECT(_xlfn.CONCAT($H$141,M147)),"-","-",0,"-",INDIRECT(_xlfn.CONCAT($H$141,M147)))</f>
        <v>-</v>
      </c>
      <c r="M147" s="949" t="s">
        <v>898</v>
      </c>
      <c r="N147" s="948" t="str" cm="1">
        <f t="array" aca="1" ref="N147" ca="1">_xlfn.SWITCH(INDIRECT(_xlfn.CONCAT($H$141,O147)),"-","-",0,"-",INDIRECT(_xlfn.CONCAT($H$141,O147)))</f>
        <v>-</v>
      </c>
      <c r="O147" s="4" t="s">
        <v>908</v>
      </c>
      <c r="P147" s="49" t="str" cm="1">
        <f t="array" aca="1" ref="P147" ca="1">_xlfn.SWITCH(INDIRECT(_xlfn.CONCAT($H$141,Q147)),"-","-",0,"-",INDIRECT(_xlfn.CONCAT($H$141,Q147)))</f>
        <v>-</v>
      </c>
      <c r="Q147" s="4" t="s">
        <v>918</v>
      </c>
      <c r="R147" s="613">
        <f t="shared" ca="1" si="28"/>
        <v>0</v>
      </c>
      <c r="S147" s="608">
        <f t="shared" ca="1" si="29"/>
        <v>0</v>
      </c>
      <c r="U147" s="137"/>
      <c r="V147" s="137"/>
      <c r="W147" s="137"/>
      <c r="X147" s="137"/>
      <c r="Y147" s="137"/>
    </row>
    <row r="148" spans="1:25">
      <c r="B148" s="258" t="s">
        <v>489</v>
      </c>
      <c r="D148" s="48"/>
      <c r="E148" s="620" t="str" cm="1">
        <f t="array" aca="1" ref="E148" ca="1">_xlfn.SWITCH(INDIRECT(_xlfn.CONCAT($H$141,F148)),"-","-",0,"-",INDIRECT(_xlfn.CONCAT($H$141,F148)))</f>
        <v>-</v>
      </c>
      <c r="F148" s="4" t="s">
        <v>879</v>
      </c>
      <c r="G148" s="606" t="str">
        <f t="shared" ca="1" si="26"/>
        <v>-</v>
      </c>
      <c r="H148" s="476" t="str" cm="1">
        <f t="array" aca="1" ref="H148" ca="1">INDIRECT(_xlfn.CONCAT($H$141,I148))</f>
        <v>-</v>
      </c>
      <c r="I148" s="476" t="s">
        <v>889</v>
      </c>
      <c r="J148" s="613" t="str">
        <f t="shared" ca="1" si="27"/>
        <v>-</v>
      </c>
      <c r="L148" s="607" t="str" cm="1">
        <f t="array" aca="1" ref="L148" ca="1">_xlfn.SWITCH(INDIRECT(_xlfn.CONCAT($H$141,M148)),"-","-",0,"-",INDIRECT(_xlfn.CONCAT($H$141,M148)))</f>
        <v>-</v>
      </c>
      <c r="M148" s="949" t="s">
        <v>899</v>
      </c>
      <c r="N148" s="948" t="str" cm="1">
        <f t="array" aca="1" ref="N148" ca="1">_xlfn.SWITCH(INDIRECT(_xlfn.CONCAT($H$141,O148)),"-","-",0,"-",INDIRECT(_xlfn.CONCAT($H$141,O148)))</f>
        <v>-</v>
      </c>
      <c r="O148" s="4" t="s">
        <v>909</v>
      </c>
      <c r="P148" s="49" t="str" cm="1">
        <f t="array" aca="1" ref="P148" ca="1">_xlfn.SWITCH(INDIRECT(_xlfn.CONCAT($H$141,Q148)),"-","-",0,"-",INDIRECT(_xlfn.CONCAT($H$141,Q148)))</f>
        <v>-</v>
      </c>
      <c r="Q148" s="4" t="s">
        <v>919</v>
      </c>
      <c r="R148" s="613">
        <f t="shared" ca="1" si="28"/>
        <v>0</v>
      </c>
      <c r="S148" s="608">
        <f t="shared" ca="1" si="29"/>
        <v>0</v>
      </c>
      <c r="U148" s="137"/>
      <c r="V148" s="137"/>
      <c r="W148" s="137"/>
      <c r="X148" s="137"/>
      <c r="Y148" s="137"/>
    </row>
    <row r="149" spans="1:25">
      <c r="B149" s="258" t="s">
        <v>490</v>
      </c>
      <c r="D149" s="48"/>
      <c r="E149" s="620" t="str" cm="1">
        <f t="array" aca="1" ref="E149" ca="1">_xlfn.SWITCH(INDIRECT(_xlfn.CONCAT($H$141,F149)),"-","-",0,"-",INDIRECT(_xlfn.CONCAT($H$141,F149)))</f>
        <v>-</v>
      </c>
      <c r="F149" s="4" t="s">
        <v>880</v>
      </c>
      <c r="G149" s="606" t="str">
        <f t="shared" ca="1" si="26"/>
        <v>-</v>
      </c>
      <c r="H149" s="476" t="str" cm="1">
        <f t="array" aca="1" ref="H149" ca="1">INDIRECT(_xlfn.CONCAT($H$141,I149))</f>
        <v>-</v>
      </c>
      <c r="I149" s="476" t="s">
        <v>890</v>
      </c>
      <c r="J149" s="613" t="str">
        <f t="shared" ca="1" si="27"/>
        <v>-</v>
      </c>
      <c r="L149" s="607" t="str" cm="1">
        <f t="array" aca="1" ref="L149" ca="1">_xlfn.SWITCH(INDIRECT(_xlfn.CONCAT($H$141,M149)),"-","-",0,"-",INDIRECT(_xlfn.CONCAT($H$141,M149)))</f>
        <v>-</v>
      </c>
      <c r="M149" s="949" t="s">
        <v>900</v>
      </c>
      <c r="N149" s="948" t="str" cm="1">
        <f t="array" aca="1" ref="N149" ca="1">_xlfn.SWITCH(INDIRECT(_xlfn.CONCAT($H$141,O149)),"-","-",0,"-",INDIRECT(_xlfn.CONCAT($H$141,O149)))</f>
        <v>-</v>
      </c>
      <c r="O149" s="4" t="s">
        <v>910</v>
      </c>
      <c r="P149" s="49" t="str" cm="1">
        <f t="array" aca="1" ref="P149" ca="1">_xlfn.SWITCH(INDIRECT(_xlfn.CONCAT($H$141,Q149)),"-","-",0,"-",INDIRECT(_xlfn.CONCAT($H$141,Q149)))</f>
        <v>-</v>
      </c>
      <c r="Q149" s="4" t="s">
        <v>920</v>
      </c>
      <c r="R149" s="613">
        <f t="shared" ca="1" si="28"/>
        <v>0</v>
      </c>
      <c r="S149" s="608">
        <f t="shared" ca="1" si="29"/>
        <v>0</v>
      </c>
      <c r="U149" s="137"/>
      <c r="V149" s="137"/>
      <c r="W149" s="137"/>
      <c r="X149" s="137"/>
      <c r="Y149" s="137"/>
    </row>
    <row r="150" spans="1:25">
      <c r="B150" s="258" t="s">
        <v>491</v>
      </c>
      <c r="D150" s="48"/>
      <c r="E150" s="620" t="str" cm="1">
        <f t="array" aca="1" ref="E150" ca="1">_xlfn.SWITCH(INDIRECT(_xlfn.CONCAT($H$141,F150)),"-","-",0,"-",INDIRECT(_xlfn.CONCAT($H$141,F150)))</f>
        <v>-</v>
      </c>
      <c r="F150" s="4" t="s">
        <v>881</v>
      </c>
      <c r="G150" s="606" t="str">
        <f t="shared" ca="1" si="26"/>
        <v>-</v>
      </c>
      <c r="H150" s="476" t="str" cm="1">
        <f t="array" aca="1" ref="H150" ca="1">INDIRECT(_xlfn.CONCAT($H$141,I150))</f>
        <v>-</v>
      </c>
      <c r="I150" s="476" t="s">
        <v>891</v>
      </c>
      <c r="J150" s="613" t="str">
        <f t="shared" ca="1" si="27"/>
        <v>-</v>
      </c>
      <c r="L150" s="607" t="str" cm="1">
        <f t="array" aca="1" ref="L150" ca="1">_xlfn.SWITCH(INDIRECT(_xlfn.CONCAT($H$141,M150)),"-","-",0,"-",INDIRECT(_xlfn.CONCAT($H$141,M150)))</f>
        <v>-</v>
      </c>
      <c r="M150" s="949" t="s">
        <v>901</v>
      </c>
      <c r="N150" s="948" t="str" cm="1">
        <f t="array" aca="1" ref="N150" ca="1">_xlfn.SWITCH(INDIRECT(_xlfn.CONCAT($H$141,O150)),"-","-",0,"-",INDIRECT(_xlfn.CONCAT($H$141,O150)))</f>
        <v>-</v>
      </c>
      <c r="O150" s="4" t="s">
        <v>911</v>
      </c>
      <c r="P150" s="49" t="str" cm="1">
        <f t="array" aca="1" ref="P150" ca="1">_xlfn.SWITCH(INDIRECT(_xlfn.CONCAT($H$141,Q150)),"-","-",0,"-",INDIRECT(_xlfn.CONCAT($H$141,Q150)))</f>
        <v>-</v>
      </c>
      <c r="Q150" s="4" t="s">
        <v>921</v>
      </c>
      <c r="R150" s="613">
        <f t="shared" ca="1" si="28"/>
        <v>0</v>
      </c>
      <c r="S150" s="608">
        <f t="shared" ca="1" si="29"/>
        <v>0</v>
      </c>
      <c r="U150" s="137"/>
      <c r="V150" s="137"/>
      <c r="W150" s="137"/>
      <c r="X150" s="137"/>
      <c r="Y150" s="137"/>
    </row>
    <row r="151" spans="1:25">
      <c r="B151" s="258" t="s">
        <v>492</v>
      </c>
      <c r="D151" s="48"/>
      <c r="E151" s="620" t="str" cm="1">
        <f t="array" aca="1" ref="E151" ca="1">_xlfn.SWITCH(INDIRECT(_xlfn.CONCAT($H$141,F151)),"-","-",0,"-",INDIRECT(_xlfn.CONCAT($H$141,F151)))</f>
        <v>-</v>
      </c>
      <c r="F151" s="4" t="s">
        <v>882</v>
      </c>
      <c r="G151" s="606" t="str">
        <f t="shared" ca="1" si="26"/>
        <v>-</v>
      </c>
      <c r="H151" s="476" t="str" cm="1">
        <f t="array" aca="1" ref="H151" ca="1">INDIRECT(_xlfn.CONCAT($H$141,I151))</f>
        <v>-</v>
      </c>
      <c r="I151" s="476" t="s">
        <v>892</v>
      </c>
      <c r="J151" s="613" t="str">
        <f t="shared" ca="1" si="27"/>
        <v>-</v>
      </c>
      <c r="L151" s="607" t="str" cm="1">
        <f t="array" aca="1" ref="L151" ca="1">_xlfn.SWITCH(INDIRECT(_xlfn.CONCAT($H$141,M151)),"-","-",0,"-",INDIRECT(_xlfn.CONCAT($H$141,M151)))</f>
        <v>-</v>
      </c>
      <c r="M151" s="949" t="s">
        <v>902</v>
      </c>
      <c r="N151" s="948" t="str" cm="1">
        <f t="array" aca="1" ref="N151" ca="1">_xlfn.SWITCH(INDIRECT(_xlfn.CONCAT($H$141,O151)),"-","-",0,"-",INDIRECT(_xlfn.CONCAT($H$141,O151)))</f>
        <v>-</v>
      </c>
      <c r="O151" s="4" t="s">
        <v>912</v>
      </c>
      <c r="P151" s="49" t="str" cm="1">
        <f t="array" aca="1" ref="P151" ca="1">_xlfn.SWITCH(INDIRECT(_xlfn.CONCAT($H$141,Q151)),"-","-",0,"-",INDIRECT(_xlfn.CONCAT($H$141,Q151)))</f>
        <v>-</v>
      </c>
      <c r="Q151" s="4" t="s">
        <v>922</v>
      </c>
      <c r="R151" s="613">
        <f t="shared" ca="1" si="28"/>
        <v>0</v>
      </c>
      <c r="S151" s="608">
        <f t="shared" ca="1" si="29"/>
        <v>0</v>
      </c>
      <c r="U151" s="137"/>
      <c r="V151" s="137"/>
      <c r="W151" s="137"/>
      <c r="X151" s="137"/>
      <c r="Y151" s="137"/>
    </row>
    <row r="152" spans="1:25">
      <c r="B152" s="259" t="s">
        <v>493</v>
      </c>
      <c r="C152" s="66"/>
      <c r="D152" s="594"/>
      <c r="E152" s="621" t="str" cm="1">
        <f t="array" aca="1" ref="E152" ca="1">_xlfn.SWITCH(INDIRECT(_xlfn.CONCAT($H$141,F152)),"-","-",0,"-",INDIRECT(_xlfn.CONCAT($H$141,F152)))</f>
        <v>-</v>
      </c>
      <c r="F152" s="665" t="s">
        <v>883</v>
      </c>
      <c r="G152" s="609" t="str">
        <f ca="1">IF($H152="-","-",_xlfn.XLOOKUP($H152,$B$118:$B$127,$G$118:$G$127))</f>
        <v>-</v>
      </c>
      <c r="H152" s="481" t="str" cm="1">
        <f t="array" aca="1" ref="H152" ca="1">INDIRECT(_xlfn.CONCAT($H$141,I152))</f>
        <v>-</v>
      </c>
      <c r="I152" s="947" t="s">
        <v>893</v>
      </c>
      <c r="J152" s="614" t="str">
        <f t="shared" ca="1" si="27"/>
        <v>-</v>
      </c>
      <c r="K152" s="66"/>
      <c r="L152" s="610" t="str" cm="1">
        <f t="array" aca="1" ref="L152" ca="1">_xlfn.SWITCH(INDIRECT(_xlfn.CONCAT($H$141,M152)),"-","-",0,"-",INDIRECT(_xlfn.CONCAT($H$141,M152)))</f>
        <v>-</v>
      </c>
      <c r="M152" s="950" t="s">
        <v>903</v>
      </c>
      <c r="N152" s="951" t="str" cm="1">
        <f t="array" aca="1" ref="N152" ca="1">_xlfn.SWITCH(INDIRECT(_xlfn.CONCAT($H$141,O152)),"-","-",0,"-",INDIRECT(_xlfn.CONCAT($H$141,O152)))</f>
        <v>-</v>
      </c>
      <c r="O152" s="66" t="s">
        <v>913</v>
      </c>
      <c r="P152" s="261" t="str" cm="1">
        <f t="array" aca="1" ref="P152" ca="1">_xlfn.SWITCH(INDIRECT(_xlfn.CONCAT($H$141,Q152)),"-","-",0,"-",INDIRECT(_xlfn.CONCAT($H$141,Q152)))</f>
        <v>-</v>
      </c>
      <c r="Q152" s="66" t="s">
        <v>923</v>
      </c>
      <c r="R152" s="614">
        <f t="shared" ca="1" si="28"/>
        <v>0</v>
      </c>
      <c r="S152" s="611">
        <f t="shared" ca="1" si="29"/>
        <v>0</v>
      </c>
      <c r="U152" s="137"/>
      <c r="V152" s="137"/>
      <c r="W152" s="137"/>
      <c r="X152" s="137"/>
      <c r="Y152" s="137"/>
    </row>
    <row r="153" spans="1:25" s="137" customFormat="1">
      <c r="T153" s="4"/>
    </row>
    <row r="154" spans="1:25" ht="15.75">
      <c r="B154" s="167" t="s">
        <v>338</v>
      </c>
      <c r="C154" s="348"/>
      <c r="D154" s="348"/>
      <c r="E154" s="348"/>
      <c r="F154" s="348"/>
      <c r="G154" s="348"/>
      <c r="H154" s="348"/>
      <c r="I154" s="348"/>
      <c r="J154" s="348"/>
      <c r="K154" s="348"/>
      <c r="L154" s="348"/>
      <c r="M154" s="348"/>
      <c r="N154" s="348"/>
      <c r="O154" s="348"/>
      <c r="P154" s="348"/>
      <c r="Q154" s="252"/>
      <c r="R154" s="168"/>
      <c r="S154" s="300">
        <f ca="1">SUM(S143:S152)</f>
        <v>0</v>
      </c>
      <c r="T154" s="680"/>
      <c r="U154" s="137"/>
      <c r="V154" s="137"/>
      <c r="W154" s="137"/>
      <c r="X154" s="137"/>
      <c r="Y154" s="137"/>
    </row>
    <row r="155" spans="1:25" s="137" customFormat="1">
      <c r="T155" s="4"/>
    </row>
    <row r="156" spans="1:25" hidden="1">
      <c r="A156" s="136" t="s">
        <v>78</v>
      </c>
      <c r="E156" s="88" t="str">
        <f ca="1">'S2 Def Referentie'!$P$1</f>
        <v>S2 Def Referentie</v>
      </c>
      <c r="G156" s="4" t="str">
        <f ca="1">"'" &amp; E156 &amp; "'!"</f>
        <v>'S2 Def Referentie'!</v>
      </c>
      <c r="I156" s="88" t="s">
        <v>79</v>
      </c>
      <c r="K156" s="89">
        <v>1</v>
      </c>
      <c r="M156" s="4" t="str">
        <f>"'" &amp; I156 &amp; " "&amp; K156 &amp; "'!"</f>
        <v>'S5 Emissiefactoren Ref 1'!</v>
      </c>
      <c r="U156" s="137"/>
      <c r="V156" s="137"/>
      <c r="W156" s="137"/>
      <c r="X156" s="137"/>
      <c r="Y156" s="137"/>
    </row>
    <row r="157" spans="1:25" hidden="1">
      <c r="A157" s="136" t="s">
        <v>78</v>
      </c>
      <c r="F157" s="6"/>
      <c r="G157" s="6"/>
      <c r="H157" s="6"/>
      <c r="I157" s="6"/>
      <c r="L157" s="6"/>
      <c r="M157" s="6"/>
      <c r="N157" s="6"/>
      <c r="O157" s="6"/>
      <c r="U157" s="137"/>
      <c r="V157" s="137"/>
      <c r="W157" s="137"/>
      <c r="X157" s="137"/>
      <c r="Y157" s="137"/>
    </row>
    <row r="158" spans="1:25" ht="23.25">
      <c r="B158" s="622" t="s">
        <v>475</v>
      </c>
      <c r="C158" s="87"/>
      <c r="D158" s="333"/>
      <c r="E158" s="623"/>
      <c r="F158" s="360"/>
      <c r="G158" s="624"/>
      <c r="H158" s="87"/>
      <c r="I158" s="257"/>
      <c r="J158" s="333"/>
      <c r="K158" s="87"/>
      <c r="L158" s="333"/>
      <c r="M158" s="87"/>
      <c r="N158" s="333"/>
      <c r="O158" s="87"/>
      <c r="P158" s="334"/>
      <c r="Q158" s="137"/>
      <c r="R158" s="137"/>
      <c r="S158" s="137"/>
      <c r="U158" s="137"/>
      <c r="V158" s="137"/>
      <c r="W158" s="137"/>
      <c r="X158" s="137"/>
      <c r="Y158" s="137"/>
    </row>
    <row r="159" spans="1:25" s="137" customFormat="1" ht="23.25">
      <c r="B159" s="672"/>
      <c r="C159" s="668"/>
      <c r="D159" s="668"/>
      <c r="E159" s="669"/>
      <c r="F159" s="669"/>
      <c r="G159" s="670"/>
      <c r="H159" s="668"/>
      <c r="I159" s="671"/>
      <c r="J159" s="668"/>
      <c r="K159" s="668"/>
      <c r="L159" s="668"/>
      <c r="M159" s="668"/>
      <c r="N159" s="668"/>
      <c r="O159" s="668"/>
      <c r="P159" s="673"/>
      <c r="T159" s="4"/>
    </row>
    <row r="160" spans="1:25" ht="18.75">
      <c r="B160" s="212" t="s">
        <v>927</v>
      </c>
      <c r="C160" s="252"/>
      <c r="D160" s="348"/>
      <c r="E160" s="625"/>
      <c r="F160" s="497"/>
      <c r="G160" s="626"/>
      <c r="H160" s="252"/>
      <c r="I160" s="627"/>
      <c r="J160" s="348"/>
      <c r="K160" s="252"/>
      <c r="L160" s="348"/>
      <c r="M160" s="252"/>
      <c r="N160" s="348"/>
      <c r="O160" s="252"/>
      <c r="P160" s="352"/>
      <c r="Q160" s="137"/>
      <c r="R160" s="137"/>
      <c r="S160" s="1120" t="s">
        <v>926</v>
      </c>
      <c r="T160" s="1121"/>
      <c r="U160" s="1121"/>
      <c r="V160" s="1121"/>
      <c r="W160" s="1121"/>
      <c r="X160" s="1121"/>
      <c r="Y160" s="1121"/>
    </row>
    <row r="161" spans="2:25" ht="67.5" customHeight="1">
      <c r="B161" s="267" t="s">
        <v>1</v>
      </c>
      <c r="C161" s="268"/>
      <c r="D161" s="348"/>
      <c r="E161" s="194" t="s">
        <v>20</v>
      </c>
      <c r="F161" s="268"/>
      <c r="G161" s="168" t="s">
        <v>578</v>
      </c>
      <c r="H161" s="268"/>
      <c r="I161" s="252"/>
      <c r="J161" s="194" t="s">
        <v>579</v>
      </c>
      <c r="K161" s="268"/>
      <c r="L161" s="168" t="s">
        <v>23</v>
      </c>
      <c r="M161" s="268"/>
      <c r="N161" s="194" t="s">
        <v>274</v>
      </c>
      <c r="O161" s="268"/>
      <c r="P161" s="169" t="s">
        <v>576</v>
      </c>
      <c r="Q161" s="137"/>
      <c r="R161" s="137"/>
      <c r="S161" s="169" t="s">
        <v>10</v>
      </c>
      <c r="T161" s="681"/>
      <c r="U161" s="169" t="s">
        <v>925</v>
      </c>
      <c r="V161" s="169" t="s">
        <v>1431</v>
      </c>
      <c r="W161" s="169" t="s">
        <v>1424</v>
      </c>
      <c r="X161" s="169" t="s">
        <v>1426</v>
      </c>
      <c r="Y161" s="169" t="s">
        <v>1425</v>
      </c>
    </row>
    <row r="162" spans="2:25">
      <c r="B162" s="258" t="str" cm="1">
        <f t="array" aca="1" ref="B162" ca="1">INDIRECT(_xlfn.CONCAT(M$156,C162))</f>
        <v>Ref 1 Grondstof 1</v>
      </c>
      <c r="C162" s="4" t="s">
        <v>136</v>
      </c>
      <c r="D162" s="48"/>
      <c r="E162" s="266" t="str" cm="1">
        <f t="array" aca="1" ref="E162" ca="1">_xlfn.SWITCH(INDIRECT(_xlfn.CONCAT($M$156,F162)),"-","-",0,"-",INDIRECT(_xlfn.CONCAT($M$156,F162)))</f>
        <v>-</v>
      </c>
      <c r="F162" s="4" t="s">
        <v>142</v>
      </c>
      <c r="G162" s="613" t="str" cm="1">
        <f t="array" aca="1" ref="G162" ca="1">_xlfn.SWITCH(INDIRECT(_xlfn.CONCAT($M$156,H162)),"-","-",0,"-",INDIRECT(_xlfn.CONCAT($M$156,H162)))</f>
        <v>-</v>
      </c>
      <c r="H162" s="476" t="s">
        <v>1303</v>
      </c>
      <c r="I162" s="476"/>
      <c r="J162" s="613" t="str" cm="1">
        <f t="array" aca="1" ref="J162" ca="1">_xlfn.SWITCH(INDIRECT(_xlfn.CONCAT($M$156,K162)),"-","-",0,"-",INDIRECT(_xlfn.CONCAT($M$156,K162)))</f>
        <v>-</v>
      </c>
      <c r="K162" s="4" t="s">
        <v>97</v>
      </c>
      <c r="L162" s="948" t="str" cm="1">
        <f t="array" aca="1" ref="L162" ca="1">_xlfn.SWITCH(INDIRECT(_xlfn.CONCAT($M$156,M162)),"-","-",INDIRECT(_xlfn.CONCAT($M$156,M162)))</f>
        <v>-</v>
      </c>
      <c r="M162" s="4" t="s">
        <v>49</v>
      </c>
      <c r="N162" s="266" t="str" cm="1">
        <f t="array" aca="1" ref="N162" ca="1">_xlfn.SWITCH(INDIRECT(_xlfn.CONCAT($M$156,O162)),"-","-",0,"-",INDIRECT(_xlfn.CONCAT($M$156,O162)))</f>
        <v>-</v>
      </c>
      <c r="O162" s="4" t="s">
        <v>55</v>
      </c>
      <c r="P162" s="608">
        <f t="shared" ref="P162:P176" ca="1" si="30">IFERROR(IF(N162="-",IF(AND(G162="-",J162="-"),0,"Error"),IF(N162="ton CO2eq/ton",G162*L162,J162*L162)),"Error")</f>
        <v>0</v>
      </c>
      <c r="Q162" s="137"/>
      <c r="R162" s="137"/>
      <c r="S162" s="409"/>
      <c r="T162" s="682"/>
      <c r="U162" s="409"/>
      <c r="V162" s="409"/>
      <c r="W162" s="409"/>
      <c r="X162" s="409"/>
      <c r="Y162" s="409"/>
    </row>
    <row r="163" spans="2:25">
      <c r="B163" s="258" t="str" cm="1">
        <f t="array" aca="1" ref="B163" ca="1">INDIRECT(_xlfn.CONCAT(M$156,C163))</f>
        <v>Ref 1 Grondstof 2</v>
      </c>
      <c r="C163" s="4" t="s">
        <v>137</v>
      </c>
      <c r="D163" s="48"/>
      <c r="E163" s="266" t="str" cm="1">
        <f t="array" aca="1" ref="E163" ca="1">_xlfn.SWITCH(INDIRECT(_xlfn.CONCAT($M$156,F163)),"-","-",0,"-",INDIRECT(_xlfn.CONCAT($M$156,F163)))</f>
        <v>-</v>
      </c>
      <c r="F163" s="4" t="s">
        <v>143</v>
      </c>
      <c r="G163" s="606" t="str" cm="1">
        <f t="array" aca="1" ref="G163" ca="1">_xlfn.SWITCH(INDIRECT(_xlfn.CONCAT($M$156,H163)),"-","-",0,"-",INDIRECT(_xlfn.CONCAT($M$156,H163)))</f>
        <v>-</v>
      </c>
      <c r="H163" s="476" t="s">
        <v>1304</v>
      </c>
      <c r="I163" s="476"/>
      <c r="J163" s="613" t="str" cm="1">
        <f t="array" aca="1" ref="J163" ca="1">_xlfn.SWITCH(INDIRECT(_xlfn.CONCAT($M$156,K163)),"-","-",0,"-",INDIRECT(_xlfn.CONCAT($M$156,K163)))</f>
        <v>-</v>
      </c>
      <c r="K163" s="4" t="s">
        <v>98</v>
      </c>
      <c r="L163" s="607" t="str" cm="1">
        <f t="array" aca="1" ref="L163" ca="1">_xlfn.SWITCH(INDIRECT(_xlfn.CONCAT($M$156,M163)),"-","-",INDIRECT(_xlfn.CONCAT($M$156,M163)))</f>
        <v>-</v>
      </c>
      <c r="M163" s="4" t="s">
        <v>50</v>
      </c>
      <c r="N163" s="266" t="str" cm="1">
        <f t="array" aca="1" ref="N163" ca="1">_xlfn.SWITCH(INDIRECT(_xlfn.CONCAT($M$156,O163)),"-","-",0,"-",INDIRECT(_xlfn.CONCAT($M$156,O163)))</f>
        <v>-</v>
      </c>
      <c r="O163" s="4" t="s">
        <v>56</v>
      </c>
      <c r="P163" s="608">
        <f t="shared" ca="1" si="30"/>
        <v>0</v>
      </c>
      <c r="Q163" s="137"/>
      <c r="R163" s="137"/>
      <c r="S163" s="156"/>
      <c r="T163" s="683"/>
      <c r="U163" s="156"/>
      <c r="V163" s="156"/>
      <c r="W163" s="156"/>
      <c r="X163" s="156"/>
      <c r="Y163" s="156"/>
    </row>
    <row r="164" spans="2:25">
      <c r="B164" s="258" t="str" cm="1">
        <f t="array" aca="1" ref="B164" ca="1">INDIRECT(_xlfn.CONCAT(M$156,C164))</f>
        <v>Ref 1 Grondstof 3</v>
      </c>
      <c r="C164" s="4" t="s">
        <v>140</v>
      </c>
      <c r="D164" s="48"/>
      <c r="E164" s="266" t="str" cm="1">
        <f t="array" aca="1" ref="E164" ca="1">_xlfn.SWITCH(INDIRECT(_xlfn.CONCAT($M$156,F164)),"-","-",0,"-",INDIRECT(_xlfn.CONCAT($M$156,F164)))</f>
        <v>-</v>
      </c>
      <c r="F164" s="4" t="s">
        <v>144</v>
      </c>
      <c r="G164" s="606" t="str" cm="1">
        <f t="array" aca="1" ref="G164" ca="1">_xlfn.SWITCH(INDIRECT(_xlfn.CONCAT($M$156,H164)),"-","-",0,"-",INDIRECT(_xlfn.CONCAT($M$156,H164)))</f>
        <v>-</v>
      </c>
      <c r="H164" s="476" t="s">
        <v>1305</v>
      </c>
      <c r="I164" s="476"/>
      <c r="J164" s="613" t="str" cm="1">
        <f t="array" aca="1" ref="J164" ca="1">_xlfn.SWITCH(INDIRECT(_xlfn.CONCAT($M$156,K164)),"-","-",0,"-",INDIRECT(_xlfn.CONCAT($M$156,K164)))</f>
        <v>-</v>
      </c>
      <c r="K164" s="4" t="s">
        <v>99</v>
      </c>
      <c r="L164" s="607" t="str" cm="1">
        <f t="array" aca="1" ref="L164" ca="1">_xlfn.SWITCH(INDIRECT(_xlfn.CONCAT($M$156,M164)),"-","-",INDIRECT(_xlfn.CONCAT($M$156,M164)))</f>
        <v>-</v>
      </c>
      <c r="M164" s="4" t="s">
        <v>51</v>
      </c>
      <c r="N164" s="266" t="str" cm="1">
        <f t="array" aca="1" ref="N164" ca="1">_xlfn.SWITCH(INDIRECT(_xlfn.CONCAT($M$156,O164)),"-","-",0,"-",INDIRECT(_xlfn.CONCAT($M$156,O164)))</f>
        <v>-</v>
      </c>
      <c r="O164" s="4" t="s">
        <v>57</v>
      </c>
      <c r="P164" s="608">
        <f t="shared" ca="1" si="30"/>
        <v>0</v>
      </c>
      <c r="Q164" s="137"/>
      <c r="R164" s="137"/>
      <c r="S164" s="156"/>
      <c r="T164" s="683"/>
      <c r="U164" s="156"/>
      <c r="V164" s="156"/>
      <c r="W164" s="156"/>
      <c r="X164" s="156"/>
      <c r="Y164" s="156"/>
    </row>
    <row r="165" spans="2:25">
      <c r="B165" s="258" t="str" cm="1">
        <f t="array" aca="1" ref="B165" ca="1">INDIRECT(_xlfn.CONCAT(M$156,C165))</f>
        <v>Ref 1 Grondstof 4</v>
      </c>
      <c r="C165" s="4" t="s">
        <v>141</v>
      </c>
      <c r="D165" s="48"/>
      <c r="E165" s="266" t="str" cm="1">
        <f t="array" aca="1" ref="E165" ca="1">_xlfn.SWITCH(INDIRECT(_xlfn.CONCAT($M$156,F165)),"-","-",0,"-",INDIRECT(_xlfn.CONCAT($M$156,F165)))</f>
        <v>-</v>
      </c>
      <c r="F165" s="4" t="s">
        <v>145</v>
      </c>
      <c r="G165" s="606" t="str" cm="1">
        <f t="array" aca="1" ref="G165" ca="1">_xlfn.SWITCH(INDIRECT(_xlfn.CONCAT($M$156,H165)),"-","-",0,"-",INDIRECT(_xlfn.CONCAT($M$156,H165)))</f>
        <v>-</v>
      </c>
      <c r="H165" s="476" t="s">
        <v>1306</v>
      </c>
      <c r="I165" s="476"/>
      <c r="J165" s="613" t="str" cm="1">
        <f t="array" aca="1" ref="J165" ca="1">_xlfn.SWITCH(INDIRECT(_xlfn.CONCAT($M$156,K165)),"-","-",0,"-",INDIRECT(_xlfn.CONCAT($M$156,K165)))</f>
        <v>-</v>
      </c>
      <c r="K165" s="4" t="s">
        <v>100</v>
      </c>
      <c r="L165" s="607" t="str" cm="1">
        <f t="array" aca="1" ref="L165" ca="1">_xlfn.SWITCH(INDIRECT(_xlfn.CONCAT($M$156,M165)),"-","-",INDIRECT(_xlfn.CONCAT($M$156,M165)))</f>
        <v>-</v>
      </c>
      <c r="M165" s="4" t="s">
        <v>52</v>
      </c>
      <c r="N165" s="266" t="str" cm="1">
        <f t="array" aca="1" ref="N165" ca="1">_xlfn.SWITCH(INDIRECT(_xlfn.CONCAT($M$156,O165)),"-","-",0,"-",INDIRECT(_xlfn.CONCAT($M$156,O165)))</f>
        <v>-</v>
      </c>
      <c r="O165" s="4" t="s">
        <v>58</v>
      </c>
      <c r="P165" s="608">
        <f t="shared" ca="1" si="30"/>
        <v>0</v>
      </c>
      <c r="Q165" s="137"/>
      <c r="R165" s="137"/>
      <c r="S165" s="156"/>
      <c r="T165" s="683"/>
      <c r="U165" s="156"/>
      <c r="V165" s="156"/>
      <c r="W165" s="156"/>
      <c r="X165" s="156"/>
      <c r="Y165" s="156"/>
    </row>
    <row r="166" spans="2:25">
      <c r="B166" s="258" t="str" cm="1">
        <f t="array" aca="1" ref="B166" ca="1">INDIRECT(_xlfn.CONCAT(M$156,C166))</f>
        <v>Ref 1 Grondstof 5</v>
      </c>
      <c r="C166" s="4" t="s">
        <v>244</v>
      </c>
      <c r="D166" s="48"/>
      <c r="E166" s="266" t="str" cm="1">
        <f t="array" aca="1" ref="E166" ca="1">_xlfn.SWITCH(INDIRECT(_xlfn.CONCAT($M$156,F166)),"-","-",0,"-",INDIRECT(_xlfn.CONCAT($M$156,F166)))</f>
        <v>-</v>
      </c>
      <c r="F166" s="4" t="s">
        <v>256</v>
      </c>
      <c r="G166" s="606" t="str" cm="1">
        <f t="array" aca="1" ref="G166" ca="1">_xlfn.SWITCH(INDIRECT(_xlfn.CONCAT($M$156,H166)),"-","-",0,"-",INDIRECT(_xlfn.CONCAT($M$156,H166)))</f>
        <v>-</v>
      </c>
      <c r="H166" s="476" t="s">
        <v>1307</v>
      </c>
      <c r="I166" s="476"/>
      <c r="J166" s="613" t="str" cm="1">
        <f t="array" aca="1" ref="J166" ca="1">_xlfn.SWITCH(INDIRECT(_xlfn.CONCAT($M$156,K166)),"-","-",0,"-",INDIRECT(_xlfn.CONCAT($M$156,K166)))</f>
        <v>-</v>
      </c>
      <c r="K166" s="4" t="s">
        <v>106</v>
      </c>
      <c r="L166" s="607" t="str" cm="1">
        <f t="array" aca="1" ref="L166" ca="1">_xlfn.SWITCH(INDIRECT(_xlfn.CONCAT($M$156,M166)),"-","-",INDIRECT(_xlfn.CONCAT($M$156,M166)))</f>
        <v>-</v>
      </c>
      <c r="M166" s="4" t="s">
        <v>107</v>
      </c>
      <c r="N166" s="266" t="str" cm="1">
        <f t="array" aca="1" ref="N166" ca="1">_xlfn.SWITCH(INDIRECT(_xlfn.CONCAT($M$156,O166)),"-","-",0,"-",INDIRECT(_xlfn.CONCAT($M$156,O166)))</f>
        <v>-</v>
      </c>
      <c r="O166" s="4" t="s">
        <v>103</v>
      </c>
      <c r="P166" s="608">
        <f t="shared" ca="1" si="30"/>
        <v>0</v>
      </c>
      <c r="Q166" s="137"/>
      <c r="R166" s="137"/>
      <c r="S166" s="156"/>
      <c r="T166" s="683"/>
      <c r="U166" s="156"/>
      <c r="V166" s="156"/>
      <c r="W166" s="156"/>
      <c r="X166" s="156"/>
      <c r="Y166" s="156"/>
    </row>
    <row r="167" spans="2:25">
      <c r="B167" s="258" t="str" cm="1">
        <f t="array" aca="1" ref="B167" ca="1">INDIRECT(_xlfn.CONCAT(M$156,C167))</f>
        <v>Ref 1 Grondstof 6</v>
      </c>
      <c r="C167" s="4" t="s">
        <v>245</v>
      </c>
      <c r="D167" s="48"/>
      <c r="E167" s="266" t="str" cm="1">
        <f t="array" aca="1" ref="E167" ca="1">_xlfn.SWITCH(INDIRECT(_xlfn.CONCAT($M$156,F167)),"-","-",0,"-",INDIRECT(_xlfn.CONCAT($M$156,F167)))</f>
        <v>-</v>
      </c>
      <c r="F167" s="4" t="s">
        <v>257</v>
      </c>
      <c r="G167" s="606" t="str" cm="1">
        <f t="array" aca="1" ref="G167" ca="1">_xlfn.SWITCH(INDIRECT(_xlfn.CONCAT($M$156,H167)),"-","-",0,"-",INDIRECT(_xlfn.CONCAT($M$156,H167)))</f>
        <v>-</v>
      </c>
      <c r="H167" s="476" t="s">
        <v>1308</v>
      </c>
      <c r="I167" s="476"/>
      <c r="J167" s="613" t="str" cm="1">
        <f t="array" aca="1" ref="J167" ca="1">_xlfn.SWITCH(INDIRECT(_xlfn.CONCAT($M$156,K167)),"-","-",0,"-",INDIRECT(_xlfn.CONCAT($M$156,K167)))</f>
        <v>-</v>
      </c>
      <c r="K167" s="4" t="s">
        <v>170</v>
      </c>
      <c r="L167" s="607" t="str" cm="1">
        <f t="array" aca="1" ref="L167" ca="1">_xlfn.SWITCH(INDIRECT(_xlfn.CONCAT($M$156,M167)),"-","-",INDIRECT(_xlfn.CONCAT($M$156,M167)))</f>
        <v>-</v>
      </c>
      <c r="M167" s="4" t="s">
        <v>80</v>
      </c>
      <c r="N167" s="266" t="str" cm="1">
        <f t="array" aca="1" ref="N167" ca="1">_xlfn.SWITCH(INDIRECT(_xlfn.CONCAT($M$156,O167)),"-","-",0,"-",INDIRECT(_xlfn.CONCAT($M$156,O167)))</f>
        <v>-</v>
      </c>
      <c r="O167" s="4" t="s">
        <v>118</v>
      </c>
      <c r="P167" s="608">
        <f t="shared" ca="1" si="30"/>
        <v>0</v>
      </c>
      <c r="Q167" s="137"/>
      <c r="R167" s="137"/>
      <c r="S167" s="156"/>
      <c r="T167" s="683"/>
      <c r="U167" s="156"/>
      <c r="V167" s="156"/>
      <c r="W167" s="156"/>
      <c r="X167" s="156"/>
      <c r="Y167" s="156"/>
    </row>
    <row r="168" spans="2:25">
      <c r="B168" s="258" t="str" cm="1">
        <f t="array" aca="1" ref="B168" ca="1">INDIRECT(_xlfn.CONCAT(M$156,C168))</f>
        <v>Ref 1 Grondstof 7</v>
      </c>
      <c r="C168" s="4" t="s">
        <v>250</v>
      </c>
      <c r="D168" s="48"/>
      <c r="E168" s="266" t="str" cm="1">
        <f t="array" aca="1" ref="E168" ca="1">_xlfn.SWITCH(INDIRECT(_xlfn.CONCAT($M$156,F168)),"-","-",0,"-",INDIRECT(_xlfn.CONCAT($M$156,F168)))</f>
        <v>-</v>
      </c>
      <c r="F168" s="4" t="s">
        <v>260</v>
      </c>
      <c r="G168" s="606" t="str" cm="1">
        <f t="array" aca="1" ref="G168" ca="1">_xlfn.SWITCH(INDIRECT(_xlfn.CONCAT($M$156,H168)),"-","-",0,"-",INDIRECT(_xlfn.CONCAT($M$156,H168)))</f>
        <v>-</v>
      </c>
      <c r="H168" s="476" t="s">
        <v>1309</v>
      </c>
      <c r="I168" s="476"/>
      <c r="J168" s="613" t="str" cm="1">
        <f t="array" aca="1" ref="J168" ca="1">_xlfn.SWITCH(INDIRECT(_xlfn.CONCAT($M$156,K168)),"-","-",0,"-",INDIRECT(_xlfn.CONCAT($M$156,K168)))</f>
        <v>-</v>
      </c>
      <c r="K168" s="4" t="s">
        <v>171</v>
      </c>
      <c r="L168" s="607" t="str" cm="1">
        <f t="array" aca="1" ref="L168" ca="1">_xlfn.SWITCH(INDIRECT(_xlfn.CONCAT($M$156,M168)),"-","-",INDIRECT(_xlfn.CONCAT($M$156,M168)))</f>
        <v>-</v>
      </c>
      <c r="M168" s="4" t="s">
        <v>81</v>
      </c>
      <c r="N168" s="266" t="str" cm="1">
        <f t="array" aca="1" ref="N168" ca="1">_xlfn.SWITCH(INDIRECT(_xlfn.CONCAT($M$156,O168)),"-","-",0,"-",INDIRECT(_xlfn.CONCAT($M$156,O168)))</f>
        <v>-</v>
      </c>
      <c r="O168" s="4" t="s">
        <v>119</v>
      </c>
      <c r="P168" s="608">
        <f t="shared" ca="1" si="30"/>
        <v>0</v>
      </c>
      <c r="Q168" s="137"/>
      <c r="R168" s="137"/>
      <c r="S168" s="156"/>
      <c r="T168" s="683"/>
      <c r="U168" s="156"/>
      <c r="V168" s="156"/>
      <c r="W168" s="156"/>
      <c r="X168" s="156"/>
      <c r="Y168" s="156"/>
    </row>
    <row r="169" spans="2:25">
      <c r="B169" s="258" t="str" cm="1">
        <f t="array" aca="1" ref="B169" ca="1">INDIRECT(_xlfn.CONCAT(M$156,C169))</f>
        <v>Ref 1 Grondstof 8</v>
      </c>
      <c r="C169" s="4" t="s">
        <v>281</v>
      </c>
      <c r="D169" s="48"/>
      <c r="E169" s="266" t="str" cm="1">
        <f t="array" aca="1" ref="E169" ca="1">_xlfn.SWITCH(INDIRECT(_xlfn.CONCAT($M$156,F169)),"-","-",0,"-",INDIRECT(_xlfn.CONCAT($M$156,F169)))</f>
        <v>-</v>
      </c>
      <c r="F169" s="4" t="s">
        <v>292</v>
      </c>
      <c r="G169" s="606" t="str" cm="1">
        <f t="array" aca="1" ref="G169" ca="1">_xlfn.SWITCH(INDIRECT(_xlfn.CONCAT($M$156,H169)),"-","-",0,"-",INDIRECT(_xlfn.CONCAT($M$156,H169)))</f>
        <v>-</v>
      </c>
      <c r="H169" s="476" t="s">
        <v>1310</v>
      </c>
      <c r="I169" s="476"/>
      <c r="J169" s="613" t="str" cm="1">
        <f t="array" aca="1" ref="J169" ca="1">_xlfn.SWITCH(INDIRECT(_xlfn.CONCAT($M$156,K169)),"-","-",0,"-",INDIRECT(_xlfn.CONCAT($M$156,K169)))</f>
        <v>-</v>
      </c>
      <c r="K169" s="4" t="s">
        <v>172</v>
      </c>
      <c r="L169" s="607" t="str" cm="1">
        <f t="array" aca="1" ref="L169" ca="1">_xlfn.SWITCH(INDIRECT(_xlfn.CONCAT($M$156,M169)),"-","-",INDIRECT(_xlfn.CONCAT($M$156,M169)))</f>
        <v>-</v>
      </c>
      <c r="M169" s="4" t="s">
        <v>82</v>
      </c>
      <c r="N169" s="266" t="str" cm="1">
        <f t="array" aca="1" ref="N169" ca="1">_xlfn.SWITCH(INDIRECT(_xlfn.CONCAT($M$156,O169)),"-","-",0,"-",INDIRECT(_xlfn.CONCAT($M$156,O169)))</f>
        <v>-</v>
      </c>
      <c r="O169" s="4" t="s">
        <v>120</v>
      </c>
      <c r="P169" s="608">
        <f t="shared" ca="1" si="30"/>
        <v>0</v>
      </c>
      <c r="Q169" s="137"/>
      <c r="R169" s="137"/>
      <c r="S169" s="156"/>
      <c r="T169" s="683"/>
      <c r="U169" s="156"/>
      <c r="V169" s="156"/>
      <c r="W169" s="156"/>
      <c r="X169" s="156"/>
      <c r="Y169" s="156"/>
    </row>
    <row r="170" spans="2:25">
      <c r="B170" s="258" t="str" cm="1">
        <f t="array" aca="1" ref="B170" ca="1">INDIRECT(_xlfn.CONCAT(M$156,C170))</f>
        <v>Ref 1 Grondstof 9</v>
      </c>
      <c r="C170" s="4" t="s">
        <v>282</v>
      </c>
      <c r="D170" s="48"/>
      <c r="E170" s="266" t="str" cm="1">
        <f t="array" aca="1" ref="E170" ca="1">_xlfn.SWITCH(INDIRECT(_xlfn.CONCAT($M$156,F170)),"-","-",0,"-",INDIRECT(_xlfn.CONCAT($M$156,F170)))</f>
        <v>-</v>
      </c>
      <c r="F170" s="4" t="s">
        <v>293</v>
      </c>
      <c r="G170" s="606" t="str" cm="1">
        <f t="array" aca="1" ref="G170" ca="1">_xlfn.SWITCH(INDIRECT(_xlfn.CONCAT($M$156,H170)),"-","-",0,"-",INDIRECT(_xlfn.CONCAT($M$156,H170)))</f>
        <v>-</v>
      </c>
      <c r="H170" s="476" t="s">
        <v>1311</v>
      </c>
      <c r="I170" s="476"/>
      <c r="J170" s="613" t="str" cm="1">
        <f t="array" aca="1" ref="J170" ca="1">_xlfn.SWITCH(INDIRECT(_xlfn.CONCAT($M$156,K170)),"-","-",0,"-",INDIRECT(_xlfn.CONCAT($M$156,K170)))</f>
        <v>-</v>
      </c>
      <c r="K170" s="4" t="s">
        <v>173</v>
      </c>
      <c r="L170" s="607" t="str" cm="1">
        <f t="array" aca="1" ref="L170" ca="1">_xlfn.SWITCH(INDIRECT(_xlfn.CONCAT($M$156,M170)),"-","-",INDIRECT(_xlfn.CONCAT($M$156,M170)))</f>
        <v>-</v>
      </c>
      <c r="M170" s="4" t="s">
        <v>83</v>
      </c>
      <c r="N170" s="266" t="str" cm="1">
        <f t="array" aca="1" ref="N170" ca="1">_xlfn.SWITCH(INDIRECT(_xlfn.CONCAT($M$156,O170)),"-","-",0,"-",INDIRECT(_xlfn.CONCAT($M$156,O170)))</f>
        <v>-</v>
      </c>
      <c r="O170" s="4" t="s">
        <v>121</v>
      </c>
      <c r="P170" s="608">
        <f t="shared" ca="1" si="30"/>
        <v>0</v>
      </c>
      <c r="Q170" s="137"/>
      <c r="R170" s="137"/>
      <c r="S170" s="156"/>
      <c r="T170" s="683"/>
      <c r="U170" s="156"/>
      <c r="V170" s="156"/>
      <c r="W170" s="156"/>
      <c r="X170" s="156"/>
      <c r="Y170" s="156"/>
    </row>
    <row r="171" spans="2:25">
      <c r="B171" s="258" t="str" cm="1">
        <f t="array" aca="1" ref="B171" ca="1">INDIRECT(_xlfn.CONCAT(M$156,C171))</f>
        <v>Ref 1 Grondstof 10</v>
      </c>
      <c r="C171" s="4" t="s">
        <v>283</v>
      </c>
      <c r="D171" s="48"/>
      <c r="E171" s="266" t="str" cm="1">
        <f t="array" aca="1" ref="E171" ca="1">_xlfn.SWITCH(INDIRECT(_xlfn.CONCAT($M$156,F171)),"-","-",0,"-",INDIRECT(_xlfn.CONCAT($M$156,F171)))</f>
        <v>-</v>
      </c>
      <c r="F171" s="4" t="s">
        <v>294</v>
      </c>
      <c r="G171" s="606" t="str" cm="1">
        <f t="array" aca="1" ref="G171" ca="1">_xlfn.SWITCH(INDIRECT(_xlfn.CONCAT($M$156,H171)),"-","-",0,"-",INDIRECT(_xlfn.CONCAT($M$156,H171)))</f>
        <v>-</v>
      </c>
      <c r="H171" s="476" t="s">
        <v>1312</v>
      </c>
      <c r="I171" s="476"/>
      <c r="J171" s="613" t="str" cm="1">
        <f t="array" aca="1" ref="J171" ca="1">_xlfn.SWITCH(INDIRECT(_xlfn.CONCAT($M$156,K171)),"-","-",0,"-",INDIRECT(_xlfn.CONCAT($M$156,K171)))</f>
        <v>-</v>
      </c>
      <c r="K171" s="4" t="s">
        <v>413</v>
      </c>
      <c r="L171" s="607" t="str" cm="1">
        <f t="array" aca="1" ref="L171" ca="1">_xlfn.SWITCH(INDIRECT(_xlfn.CONCAT($M$156,M171)),"-","-",INDIRECT(_xlfn.CONCAT($M$156,M171)))</f>
        <v>-</v>
      </c>
      <c r="M171" s="4" t="s">
        <v>84</v>
      </c>
      <c r="N171" s="266" t="str" cm="1">
        <f t="array" aca="1" ref="N171" ca="1">_xlfn.SWITCH(INDIRECT(_xlfn.CONCAT($M$156,O171)),"-","-",0,"-",INDIRECT(_xlfn.CONCAT($M$156,O171)))</f>
        <v>-</v>
      </c>
      <c r="O171" s="4" t="s">
        <v>122</v>
      </c>
      <c r="P171" s="608">
        <f t="shared" ca="1" si="30"/>
        <v>0</v>
      </c>
      <c r="Q171" s="137"/>
      <c r="R171" s="137"/>
      <c r="S171" s="156"/>
      <c r="T171" s="683"/>
      <c r="U171" s="156"/>
      <c r="V171" s="156"/>
      <c r="W171" s="156"/>
      <c r="X171" s="156"/>
      <c r="Y171" s="156"/>
    </row>
    <row r="172" spans="2:25">
      <c r="B172" s="256" t="str" cm="1">
        <f t="array" aca="1" ref="B172" ca="1">INDIRECT(_xlfn.CONCAT(M$156,C172))</f>
        <v>Ref 1 Energie 1</v>
      </c>
      <c r="C172" s="87" t="s">
        <v>284</v>
      </c>
      <c r="D172" s="90"/>
      <c r="E172" s="265" t="str" cm="1">
        <f t="array" aca="1" ref="E172" ca="1">_xlfn.SWITCH(INDIRECT(_xlfn.CONCAT($M$156,F172)),"-","-",0,"-",INDIRECT(_xlfn.CONCAT($M$156,F172)))</f>
        <v>-</v>
      </c>
      <c r="F172" s="87" t="s">
        <v>295</v>
      </c>
      <c r="G172" s="603" t="str" cm="1">
        <f t="array" aca="1" ref="G172" ca="1">_xlfn.SWITCH(INDIRECT(_xlfn.CONCAT($M$156,H172)),"-","-",0,"-",INDIRECT(_xlfn.CONCAT($M$156,H172)))</f>
        <v>-</v>
      </c>
      <c r="H172" s="471" t="s">
        <v>1313</v>
      </c>
      <c r="I172" s="471"/>
      <c r="J172" s="612" t="str" cm="1">
        <f t="array" aca="1" ref="J172" ca="1">_xlfn.SWITCH(INDIRECT(_xlfn.CONCAT($M$156,K172)),"-","-",0,"-",INDIRECT(_xlfn.CONCAT($M$156,K172)))</f>
        <v>-</v>
      </c>
      <c r="K172" s="87" t="s">
        <v>371</v>
      </c>
      <c r="L172" s="604" t="str" cm="1">
        <f t="array" aca="1" ref="L172" ca="1">_xlfn.SWITCH(INDIRECT(_xlfn.CONCAT($M$156,M172)),"-","-",INDIRECT(_xlfn.CONCAT($M$156,M172)))</f>
        <v>-</v>
      </c>
      <c r="M172" s="87" t="s">
        <v>85</v>
      </c>
      <c r="N172" s="265" t="str" cm="1">
        <f t="array" aca="1" ref="N172" ca="1">_xlfn.SWITCH(INDIRECT(_xlfn.CONCAT($M$156,O172)),"-","-",0,"-",INDIRECT(_xlfn.CONCAT($M$156,O172)))</f>
        <v>-</v>
      </c>
      <c r="O172" s="87" t="s">
        <v>123</v>
      </c>
      <c r="P172" s="605">
        <f t="shared" ca="1" si="30"/>
        <v>0</v>
      </c>
      <c r="Q172" s="137"/>
      <c r="R172" s="137"/>
      <c r="S172" s="409"/>
      <c r="T172" s="682"/>
      <c r="U172" s="409"/>
      <c r="V172" s="409"/>
      <c r="W172" s="409"/>
      <c r="X172" s="409"/>
      <c r="Y172" s="409"/>
    </row>
    <row r="173" spans="2:25">
      <c r="B173" s="258" t="str" cm="1">
        <f t="array" aca="1" ref="B173" ca="1">INDIRECT(_xlfn.CONCAT(M$156,C173))</f>
        <v>Ref 1 Energie 2</v>
      </c>
      <c r="C173" s="4" t="s">
        <v>285</v>
      </c>
      <c r="D173" s="48"/>
      <c r="E173" s="266" t="str" cm="1">
        <f t="array" aca="1" ref="E173" ca="1">_xlfn.SWITCH(INDIRECT(_xlfn.CONCAT($M$156,F173)),"-","-",0,"-",INDIRECT(_xlfn.CONCAT($M$156,F173)))</f>
        <v>-</v>
      </c>
      <c r="F173" s="4" t="s">
        <v>296</v>
      </c>
      <c r="G173" s="606" t="str" cm="1">
        <f t="array" aca="1" ref="G173" ca="1">_xlfn.SWITCH(INDIRECT(_xlfn.CONCAT($M$156,H173)),"-","-",0,"-",INDIRECT(_xlfn.CONCAT($M$156,H173)))</f>
        <v>-</v>
      </c>
      <c r="H173" s="476" t="s">
        <v>1314</v>
      </c>
      <c r="I173" s="476"/>
      <c r="J173" s="613" t="str" cm="1">
        <f t="array" aca="1" ref="J173" ca="1">_xlfn.SWITCH(INDIRECT(_xlfn.CONCAT($M$156,K173)),"-","-",0,"-",INDIRECT(_xlfn.CONCAT($M$156,K173)))</f>
        <v>-</v>
      </c>
      <c r="K173" s="4" t="s">
        <v>372</v>
      </c>
      <c r="L173" s="607" t="str" cm="1">
        <f t="array" aca="1" ref="L173" ca="1">_xlfn.SWITCH(INDIRECT(_xlfn.CONCAT($M$156,M173)),"-","-",INDIRECT(_xlfn.CONCAT($M$156,M173)))</f>
        <v>-</v>
      </c>
      <c r="M173" s="4" t="s">
        <v>86</v>
      </c>
      <c r="N173" s="266" t="str" cm="1">
        <f t="array" aca="1" ref="N173" ca="1">_xlfn.SWITCH(INDIRECT(_xlfn.CONCAT($M$156,O173)),"-","-",0,"-",INDIRECT(_xlfn.CONCAT($M$156,O173)))</f>
        <v>-</v>
      </c>
      <c r="O173" s="4" t="s">
        <v>124</v>
      </c>
      <c r="P173" s="608">
        <f t="shared" ca="1" si="30"/>
        <v>0</v>
      </c>
      <c r="Q173" s="137"/>
      <c r="R173" s="137"/>
      <c r="S173" s="156"/>
      <c r="T173" s="683"/>
      <c r="U173" s="156"/>
      <c r="V173" s="156"/>
      <c r="W173" s="156"/>
      <c r="X173" s="156"/>
      <c r="Y173" s="156"/>
    </row>
    <row r="174" spans="2:25">
      <c r="B174" s="258" t="str" cm="1">
        <f t="array" aca="1" ref="B174" ca="1">INDIRECT(_xlfn.CONCAT(M$156,C174))</f>
        <v>Ref 1 Energie 3</v>
      </c>
      <c r="C174" s="4" t="s">
        <v>297</v>
      </c>
      <c r="D174" s="48"/>
      <c r="E174" s="266" t="str" cm="1">
        <f t="array" aca="1" ref="E174" ca="1">_xlfn.SWITCH(INDIRECT(_xlfn.CONCAT($M$156,F174)),"-","-",0,"-",INDIRECT(_xlfn.CONCAT($M$156,F174)))</f>
        <v>-</v>
      </c>
      <c r="F174" s="4" t="s">
        <v>301</v>
      </c>
      <c r="G174" s="606" t="str" cm="1">
        <f t="array" aca="1" ref="G174" ca="1">_xlfn.SWITCH(INDIRECT(_xlfn.CONCAT($M$156,H174)),"-","-",0,"-",INDIRECT(_xlfn.CONCAT($M$156,H174)))</f>
        <v>-</v>
      </c>
      <c r="H174" s="476" t="s">
        <v>1315</v>
      </c>
      <c r="I174" s="476"/>
      <c r="J174" s="613" t="str" cm="1">
        <f t="array" aca="1" ref="J174" ca="1">_xlfn.SWITCH(INDIRECT(_xlfn.CONCAT($M$156,K174)),"-","-",0,"-",INDIRECT(_xlfn.CONCAT($M$156,K174)))</f>
        <v>-</v>
      </c>
      <c r="K174" s="4" t="s">
        <v>373</v>
      </c>
      <c r="L174" s="607" t="str" cm="1">
        <f t="array" aca="1" ref="L174" ca="1">_xlfn.SWITCH(INDIRECT(_xlfn.CONCAT($M$156,M174)),"-","-",INDIRECT(_xlfn.CONCAT($M$156,M174)))</f>
        <v>-</v>
      </c>
      <c r="M174" s="4" t="s">
        <v>87</v>
      </c>
      <c r="N174" s="266" t="str" cm="1">
        <f t="array" aca="1" ref="N174" ca="1">_xlfn.SWITCH(INDIRECT(_xlfn.CONCAT($M$156,O174)),"-","-",0,"-",INDIRECT(_xlfn.CONCAT($M$156,O174)))</f>
        <v>-</v>
      </c>
      <c r="O174" s="4" t="s">
        <v>125</v>
      </c>
      <c r="P174" s="608">
        <f t="shared" ca="1" si="30"/>
        <v>0</v>
      </c>
      <c r="Q174" s="137"/>
      <c r="R174" s="137"/>
      <c r="S174" s="156"/>
      <c r="T174" s="683"/>
      <c r="U174" s="156"/>
      <c r="V174" s="156"/>
      <c r="W174" s="156"/>
      <c r="X174" s="156"/>
      <c r="Y174" s="156"/>
    </row>
    <row r="175" spans="2:25">
      <c r="B175" s="258" t="str" cm="1">
        <f t="array" aca="1" ref="B175" ca="1">INDIRECT(_xlfn.CONCAT(M$156,C175))</f>
        <v>Ref 1 Energie 4</v>
      </c>
      <c r="C175" s="4" t="s">
        <v>299</v>
      </c>
      <c r="D175" s="48"/>
      <c r="E175" s="266" t="str" cm="1">
        <f t="array" aca="1" ref="E175" ca="1">_xlfn.SWITCH(INDIRECT(_xlfn.CONCAT($M$156,F175)),"-","-",0,"-",INDIRECT(_xlfn.CONCAT($M$156,F175)))</f>
        <v>-</v>
      </c>
      <c r="F175" s="4" t="s">
        <v>302</v>
      </c>
      <c r="G175" s="606" t="str" cm="1">
        <f t="array" aca="1" ref="G175" ca="1">_xlfn.SWITCH(INDIRECT(_xlfn.CONCAT($M$156,H175)),"-","-",0,"-",INDIRECT(_xlfn.CONCAT($M$156,H175)))</f>
        <v>-</v>
      </c>
      <c r="H175" s="476" t="s">
        <v>1316</v>
      </c>
      <c r="I175" s="476"/>
      <c r="J175" s="613" t="str" cm="1">
        <f t="array" aca="1" ref="J175" ca="1">_xlfn.SWITCH(INDIRECT(_xlfn.CONCAT($M$156,K175)),"-","-",0,"-",INDIRECT(_xlfn.CONCAT($M$156,K175)))</f>
        <v>-</v>
      </c>
      <c r="K175" s="4" t="s">
        <v>374</v>
      </c>
      <c r="L175" s="607" t="str" cm="1">
        <f t="array" aca="1" ref="L175" ca="1">_xlfn.SWITCH(INDIRECT(_xlfn.CONCAT($M$156,M175)),"-","-",INDIRECT(_xlfn.CONCAT($M$156,M175)))</f>
        <v>-</v>
      </c>
      <c r="M175" s="4" t="s">
        <v>88</v>
      </c>
      <c r="N175" s="266" t="str" cm="1">
        <f t="array" aca="1" ref="N175" ca="1">_xlfn.SWITCH(INDIRECT(_xlfn.CONCAT($M$156,O175)),"-","-",0,"-",INDIRECT(_xlfn.CONCAT($M$156,O175)))</f>
        <v>-</v>
      </c>
      <c r="O175" s="4" t="s">
        <v>126</v>
      </c>
      <c r="P175" s="608">
        <f t="shared" ca="1" si="30"/>
        <v>0</v>
      </c>
      <c r="Q175" s="137"/>
      <c r="R175" s="137"/>
      <c r="S175" s="156"/>
      <c r="T175" s="683"/>
      <c r="U175" s="156"/>
      <c r="V175" s="156"/>
      <c r="W175" s="156"/>
      <c r="X175" s="156"/>
      <c r="Y175" s="156"/>
    </row>
    <row r="176" spans="2:25">
      <c r="B176" s="259" t="str" cm="1">
        <f t="array" aca="1" ref="B176" ca="1">INDIRECT(_xlfn.CONCAT(M$156,C176))</f>
        <v>Ref 1 Energie 5</v>
      </c>
      <c r="C176" s="66" t="s">
        <v>300</v>
      </c>
      <c r="D176" s="594"/>
      <c r="E176" s="47" t="str" cm="1">
        <f t="array" aca="1" ref="E176" ca="1">_xlfn.SWITCH(INDIRECT(_xlfn.CONCAT($M$156,F176)),"-","-",0,"-",INDIRECT(_xlfn.CONCAT($M$156,F176)))</f>
        <v>-</v>
      </c>
      <c r="F176" s="66" t="s">
        <v>303</v>
      </c>
      <c r="G176" s="609" t="str" cm="1">
        <f t="array" aca="1" ref="G176" ca="1">_xlfn.SWITCH(INDIRECT(_xlfn.CONCAT($M$156,H176)),"-","-",0,"-",INDIRECT(_xlfn.CONCAT($M$156,H176)))</f>
        <v>-</v>
      </c>
      <c r="H176" s="481" t="s">
        <v>1317</v>
      </c>
      <c r="I176" s="481"/>
      <c r="J176" s="614" t="str" cm="1">
        <f t="array" aca="1" ref="J176" ca="1">_xlfn.SWITCH(INDIRECT(_xlfn.CONCAT($M$156,K176)),"-","-",0,"-",INDIRECT(_xlfn.CONCAT($M$156,K176)))</f>
        <v>-</v>
      </c>
      <c r="K176" s="66" t="s">
        <v>375</v>
      </c>
      <c r="L176" s="610" t="str" cm="1">
        <f t="array" aca="1" ref="L176" ca="1">_xlfn.SWITCH(INDIRECT(_xlfn.CONCAT($M$156,M176)),"-","-",INDIRECT(_xlfn.CONCAT($M$156,M176)))</f>
        <v>-</v>
      </c>
      <c r="M176" s="66" t="s">
        <v>127</v>
      </c>
      <c r="N176" s="47" t="str" cm="1">
        <f t="array" aca="1" ref="N176" ca="1">_xlfn.SWITCH(INDIRECT(_xlfn.CONCAT($M$156,O176)),"-","-",0,"-",INDIRECT(_xlfn.CONCAT($M$156,O176)))</f>
        <v>-</v>
      </c>
      <c r="O176" s="66" t="s">
        <v>128</v>
      </c>
      <c r="P176" s="611">
        <f t="shared" ca="1" si="30"/>
        <v>0</v>
      </c>
      <c r="Q176" s="137"/>
      <c r="R176" s="137"/>
      <c r="S176" s="410"/>
      <c r="T176" s="684"/>
      <c r="U176" s="410"/>
      <c r="V176" s="410"/>
      <c r="W176" s="410"/>
      <c r="X176" s="410"/>
      <c r="Y176" s="410"/>
    </row>
    <row r="177" spans="2:25" s="137" customFormat="1">
      <c r="G177" s="944"/>
      <c r="H177" s="944"/>
      <c r="I177" s="944"/>
      <c r="J177" s="944"/>
      <c r="L177" s="946"/>
      <c r="P177" s="944"/>
      <c r="T177" s="4"/>
    </row>
    <row r="178" spans="2:25">
      <c r="B178" s="256" t="str" cm="1">
        <f t="array" aca="1" ref="B178" ca="1">INDIRECT(_xlfn.CONCAT(M$156,C178))</f>
        <v>Ref 1 Emissie 1</v>
      </c>
      <c r="C178" s="87" t="s">
        <v>442</v>
      </c>
      <c r="D178" s="90"/>
      <c r="E178" s="265" t="str" cm="1">
        <f t="array" aca="1" ref="E178" ca="1">_xlfn.SWITCH(INDIRECT(_xlfn.CONCAT($M$156,F178)),"-","-",0,"-",INDIRECT(_xlfn.CONCAT($M$156,F178)))</f>
        <v>-</v>
      </c>
      <c r="F178" s="87" t="s">
        <v>446</v>
      </c>
      <c r="G178" s="612" t="str" cm="1">
        <f t="array" aca="1" ref="G178" ca="1">_xlfn.SWITCH(INDIRECT(_xlfn.CONCAT($M$156,H178)),"-","-",0,"-",INDIRECT(_xlfn.CONCAT($M$156,H178)))</f>
        <v>-</v>
      </c>
      <c r="H178" s="471" t="s">
        <v>1318</v>
      </c>
      <c r="I178" s="471"/>
      <c r="J178" s="612" t="str" cm="1">
        <f t="array" aca="1" ref="J178" ca="1">_xlfn.SWITCH(INDIRECT(_xlfn.CONCAT($M$156,K178)),"-","-",0,"-",INDIRECT(_xlfn.CONCAT($M$156,K178)))</f>
        <v>-</v>
      </c>
      <c r="K178" s="87" t="s">
        <v>1343</v>
      </c>
      <c r="L178" s="945" t="str" cm="1">
        <f t="array" aca="1" ref="L178" ca="1">_xlfn.SWITCH(INDIRECT(_xlfn.CONCAT($M$156,M178)),"-","-",INDIRECT(_xlfn.CONCAT($M$156,M178)))</f>
        <v>-</v>
      </c>
      <c r="M178" s="87" t="s">
        <v>89</v>
      </c>
      <c r="N178" s="265" t="str" cm="1">
        <f t="array" aca="1" ref="N178" ca="1">_xlfn.SWITCH(INDIRECT(_xlfn.CONCAT($M$156,O178)),"-","-",0,"-",INDIRECT(_xlfn.CONCAT($M$156,O178)))</f>
        <v>-</v>
      </c>
      <c r="O178" s="87" t="s">
        <v>131</v>
      </c>
      <c r="P178" s="612">
        <f ca="1">IFERROR(IF(N178="-",IF(AND(G178="-",J178="-"),0,"Error"),IF(N178="ton CO2eq/ton",G178*L178,J178*L178)),"Error")</f>
        <v>0</v>
      </c>
      <c r="Q178" s="137"/>
      <c r="R178" s="137"/>
      <c r="S178" s="409"/>
      <c r="T178" s="682"/>
      <c r="U178" s="409"/>
      <c r="V178" s="409"/>
      <c r="W178" s="409"/>
      <c r="X178" s="409"/>
      <c r="Y178" s="409"/>
    </row>
    <row r="179" spans="2:25">
      <c r="B179" s="258" t="str" cm="1">
        <f t="array" aca="1" ref="B179" ca="1">INDIRECT(_xlfn.CONCAT(M$156,C179))</f>
        <v>Ref 1 Emissie 2</v>
      </c>
      <c r="C179" s="4" t="s">
        <v>443</v>
      </c>
      <c r="D179" s="48"/>
      <c r="E179" s="266" t="str" cm="1">
        <f t="array" aca="1" ref="E179" ca="1">_xlfn.SWITCH(INDIRECT(_xlfn.CONCAT($M$156,F179)),"-","-",0,"-",INDIRECT(_xlfn.CONCAT($M$156,F179)))</f>
        <v>-</v>
      </c>
      <c r="F179" s="4" t="s">
        <v>447</v>
      </c>
      <c r="G179" s="613" t="str" cm="1">
        <f t="array" aca="1" ref="G179" ca="1">_xlfn.SWITCH(INDIRECT(_xlfn.CONCAT($M$156,H179)),"-","-",0,"-",INDIRECT(_xlfn.CONCAT($M$156,H179)))</f>
        <v>-</v>
      </c>
      <c r="H179" s="476" t="s">
        <v>1319</v>
      </c>
      <c r="I179" s="476"/>
      <c r="J179" s="613" t="str" cm="1">
        <f t="array" aca="1" ref="J179" ca="1">_xlfn.SWITCH(INDIRECT(_xlfn.CONCAT($M$156,K179)),"-","-",0,"-",INDIRECT(_xlfn.CONCAT($M$156,K179)))</f>
        <v>-</v>
      </c>
      <c r="K179" s="4" t="s">
        <v>1344</v>
      </c>
      <c r="L179" s="948" t="str" cm="1">
        <f t="array" aca="1" ref="L179" ca="1">_xlfn.SWITCH(INDIRECT(_xlfn.CONCAT($M$156,M179)),"-","-",INDIRECT(_xlfn.CONCAT($M$156,M179)))</f>
        <v>-</v>
      </c>
      <c r="M179" s="4" t="s">
        <v>90</v>
      </c>
      <c r="N179" s="266" t="str" cm="1">
        <f t="array" aca="1" ref="N179" ca="1">_xlfn.SWITCH(INDIRECT(_xlfn.CONCAT($M$156,O179)),"-","-",0,"-",INDIRECT(_xlfn.CONCAT($M$156,O179)))</f>
        <v>-</v>
      </c>
      <c r="O179" s="4" t="s">
        <v>132</v>
      </c>
      <c r="P179" s="613">
        <f ca="1">IFERROR(IF(N179="-",IF(AND(G179="-",J179="-"),0,"Error"),IF(N179="ton CO2eq/ton",G179*L179,J179*L179)),"Error")</f>
        <v>0</v>
      </c>
      <c r="Q179" s="137"/>
      <c r="R179" s="137"/>
      <c r="S179" s="156"/>
      <c r="T179" s="683"/>
      <c r="U179" s="156"/>
      <c r="V179" s="156"/>
      <c r="W179" s="156"/>
      <c r="X179" s="156"/>
      <c r="Y179" s="156"/>
    </row>
    <row r="180" spans="2:25">
      <c r="B180" s="258" t="str" cm="1">
        <f t="array" aca="1" ref="B180" ca="1">INDIRECT(_xlfn.CONCAT(M$156,C180))</f>
        <v>Ref 1 Emissie 3</v>
      </c>
      <c r="C180" s="4" t="s">
        <v>444</v>
      </c>
      <c r="D180" s="48"/>
      <c r="E180" s="266" t="str" cm="1">
        <f t="array" aca="1" ref="E180" ca="1">_xlfn.SWITCH(INDIRECT(_xlfn.CONCAT($M$156,F180)),"-","-",0,"-",INDIRECT(_xlfn.CONCAT($M$156,F180)))</f>
        <v>-</v>
      </c>
      <c r="F180" s="4" t="s">
        <v>448</v>
      </c>
      <c r="G180" s="613" t="str" cm="1">
        <f t="array" aca="1" ref="G180" ca="1">_xlfn.SWITCH(INDIRECT(_xlfn.CONCAT($M$156,H180)),"-","-",0,"-",INDIRECT(_xlfn.CONCAT($M$156,H180)))</f>
        <v>-</v>
      </c>
      <c r="H180" s="476" t="s">
        <v>1320</v>
      </c>
      <c r="I180" s="476"/>
      <c r="J180" s="613" t="str" cm="1">
        <f t="array" aca="1" ref="J180" ca="1">_xlfn.SWITCH(INDIRECT(_xlfn.CONCAT($M$156,K180)),"-","-",0,"-",INDIRECT(_xlfn.CONCAT($M$156,K180)))</f>
        <v>-</v>
      </c>
      <c r="K180" s="4" t="s">
        <v>1345</v>
      </c>
      <c r="L180" s="948" t="str" cm="1">
        <f t="array" aca="1" ref="L180" ca="1">_xlfn.SWITCH(INDIRECT(_xlfn.CONCAT($M$156,M180)),"-","-",INDIRECT(_xlfn.CONCAT($M$156,M180)))</f>
        <v>-</v>
      </c>
      <c r="M180" s="4" t="s">
        <v>91</v>
      </c>
      <c r="N180" s="266" t="str" cm="1">
        <f t="array" aca="1" ref="N180" ca="1">_xlfn.SWITCH(INDIRECT(_xlfn.CONCAT($M$156,O180)),"-","-",0,"-",INDIRECT(_xlfn.CONCAT($M$156,O180)))</f>
        <v>-</v>
      </c>
      <c r="O180" s="4" t="s">
        <v>133</v>
      </c>
      <c r="P180" s="613">
        <f t="shared" ref="P180:P187" ca="1" si="31">IFERROR(IF(N180="-",IF(AND(G180="-",J180="-"),0,"Error"),IF(N180="ton CO2eq/ton",G180*L180,J180*L180)),"Error")</f>
        <v>0</v>
      </c>
      <c r="Q180" s="137"/>
      <c r="R180" s="137"/>
      <c r="S180" s="156"/>
      <c r="T180" s="683"/>
      <c r="U180" s="156"/>
      <c r="V180" s="156"/>
      <c r="W180" s="156"/>
      <c r="X180" s="156"/>
      <c r="Y180" s="156"/>
    </row>
    <row r="181" spans="2:25">
      <c r="B181" s="258" t="str" cm="1">
        <f t="array" aca="1" ref="B181" ca="1">INDIRECT(_xlfn.CONCAT(M$156,C181))</f>
        <v>Ref 1 Emissie 4</v>
      </c>
      <c r="C181" s="4" t="s">
        <v>445</v>
      </c>
      <c r="D181" s="48"/>
      <c r="E181" s="266" t="str" cm="1">
        <f t="array" aca="1" ref="E181" ca="1">_xlfn.SWITCH(INDIRECT(_xlfn.CONCAT($M$156,F181)),"-","-",0,"-",INDIRECT(_xlfn.CONCAT($M$156,F181)))</f>
        <v>-</v>
      </c>
      <c r="F181" s="4" t="s">
        <v>449</v>
      </c>
      <c r="G181" s="613" t="str" cm="1">
        <f t="array" aca="1" ref="G181" ca="1">_xlfn.SWITCH(INDIRECT(_xlfn.CONCAT($M$156,H181)),"-","-",0,"-",INDIRECT(_xlfn.CONCAT($M$156,H181)))</f>
        <v>-</v>
      </c>
      <c r="H181" s="476" t="s">
        <v>1321</v>
      </c>
      <c r="I181" s="476"/>
      <c r="J181" s="613" t="str" cm="1">
        <f t="array" aca="1" ref="J181" ca="1">_xlfn.SWITCH(INDIRECT(_xlfn.CONCAT($M$156,K181)),"-","-",0,"-",INDIRECT(_xlfn.CONCAT($M$156,K181)))</f>
        <v>-</v>
      </c>
      <c r="K181" s="4" t="s">
        <v>1346</v>
      </c>
      <c r="L181" s="948" t="str" cm="1">
        <f t="array" aca="1" ref="L181" ca="1">_xlfn.SWITCH(INDIRECT(_xlfn.CONCAT($M$156,M181)),"-","-",INDIRECT(_xlfn.CONCAT($M$156,M181)))</f>
        <v>-</v>
      </c>
      <c r="M181" s="4" t="s">
        <v>134</v>
      </c>
      <c r="N181" s="266" t="str" cm="1">
        <f t="array" aca="1" ref="N181" ca="1">_xlfn.SWITCH(INDIRECT(_xlfn.CONCAT($M$156,O181)),"-","-",0,"-",INDIRECT(_xlfn.CONCAT($M$156,O181)))</f>
        <v>-</v>
      </c>
      <c r="O181" s="4" t="s">
        <v>135</v>
      </c>
      <c r="P181" s="613">
        <f t="shared" ca="1" si="31"/>
        <v>0</v>
      </c>
      <c r="Q181" s="137"/>
      <c r="R181" s="137"/>
      <c r="S181" s="156"/>
      <c r="T181" s="683"/>
      <c r="U181" s="156"/>
      <c r="V181" s="156"/>
      <c r="W181" s="156"/>
      <c r="X181" s="156"/>
      <c r="Y181" s="156"/>
    </row>
    <row r="182" spans="2:25">
      <c r="B182" s="258" t="str" cm="1">
        <f t="array" aca="1" ref="B182" ca="1">INDIRECT(_xlfn.CONCAT(M$156,C182))</f>
        <v>Ref 1 Emissie 5</v>
      </c>
      <c r="C182" s="4" t="s">
        <v>1037</v>
      </c>
      <c r="D182" s="48"/>
      <c r="E182" s="266" t="str" cm="1">
        <f t="array" aca="1" ref="E182" ca="1">_xlfn.SWITCH(INDIRECT(_xlfn.CONCAT($M$156,F182)),"-","-",0,"-",INDIRECT(_xlfn.CONCAT($M$156,F182)))</f>
        <v>-</v>
      </c>
      <c r="F182" s="4" t="s">
        <v>1038</v>
      </c>
      <c r="G182" s="613" t="str" cm="1">
        <f t="array" aca="1" ref="G182" ca="1">_xlfn.SWITCH(INDIRECT(_xlfn.CONCAT($M$156,H182)),"-","-",0,"-",INDIRECT(_xlfn.CONCAT($M$156,H182)))</f>
        <v>-</v>
      </c>
      <c r="H182" s="476" t="s">
        <v>1322</v>
      </c>
      <c r="I182" s="476"/>
      <c r="J182" s="613" t="str" cm="1">
        <f t="array" aca="1" ref="J182" ca="1">_xlfn.SWITCH(INDIRECT(_xlfn.CONCAT($M$156,K182)),"-","-",0,"-",INDIRECT(_xlfn.CONCAT($M$156,K182)))</f>
        <v>-</v>
      </c>
      <c r="K182" s="4" t="s">
        <v>1347</v>
      </c>
      <c r="L182" s="948" t="str" cm="1">
        <f t="array" aca="1" ref="L182" ca="1">_xlfn.SWITCH(INDIRECT(_xlfn.CONCAT($M$156,M182)),"-","-",INDIRECT(_xlfn.CONCAT($M$156,M182)))</f>
        <v>-</v>
      </c>
      <c r="M182" s="4" t="s">
        <v>184</v>
      </c>
      <c r="N182" s="266" t="str" cm="1">
        <f t="array" aca="1" ref="N182" ca="1">_xlfn.SWITCH(INDIRECT(_xlfn.CONCAT($M$156,O182)),"-","-",0,"-",INDIRECT(_xlfn.CONCAT($M$156,O182)))</f>
        <v>-</v>
      </c>
      <c r="O182" s="4" t="s">
        <v>188</v>
      </c>
      <c r="P182" s="613">
        <f t="shared" ca="1" si="31"/>
        <v>0</v>
      </c>
      <c r="Q182" s="137"/>
      <c r="R182" s="137"/>
      <c r="S182" s="156"/>
      <c r="T182" s="683"/>
      <c r="U182" s="156"/>
      <c r="V182" s="156"/>
      <c r="W182" s="156"/>
      <c r="X182" s="156"/>
      <c r="Y182" s="156"/>
    </row>
    <row r="183" spans="2:25">
      <c r="B183" s="256" t="str" cm="1">
        <f t="array" aca="1" ref="B183" ca="1">INDIRECT(_xlfn.CONCAT(M$156,C183))</f>
        <v>Ref 1 Afvalstof 1</v>
      </c>
      <c r="C183" s="87" t="s">
        <v>1040</v>
      </c>
      <c r="D183" s="90"/>
      <c r="E183" s="265" t="str" cm="1">
        <f t="array" aca="1" ref="E183" ca="1">_xlfn.SWITCH(INDIRECT(_xlfn.CONCAT($M$156,F183)),"-","-",0,"-",INDIRECT(_xlfn.CONCAT($M$156,F183)))</f>
        <v>-</v>
      </c>
      <c r="F183" s="87" t="s">
        <v>1044</v>
      </c>
      <c r="G183" s="612" t="str" cm="1">
        <f t="array" aca="1" ref="G183" ca="1">_xlfn.SWITCH(INDIRECT(_xlfn.CONCAT($M$156,H183)),"-","-",0,"-",INDIRECT(_xlfn.CONCAT($M$156,H183)))</f>
        <v>-</v>
      </c>
      <c r="H183" s="471" t="s">
        <v>1323</v>
      </c>
      <c r="I183" s="471"/>
      <c r="J183" s="612" t="str" cm="1">
        <f t="array" aca="1" ref="J183" ca="1">_xlfn.SWITCH(INDIRECT(_xlfn.CONCAT($M$156,K183)),"-","-",0,"-",INDIRECT(_xlfn.CONCAT($M$156,K183)))</f>
        <v>-</v>
      </c>
      <c r="K183" s="87" t="s">
        <v>1348</v>
      </c>
      <c r="L183" s="945" t="str" cm="1">
        <f t="array" aca="1" ref="L183" ca="1">_xlfn.SWITCH(INDIRECT(_xlfn.CONCAT($M$156,M183)),"-","-",INDIRECT(_xlfn.CONCAT($M$156,M183)))</f>
        <v>-</v>
      </c>
      <c r="M183" s="87" t="s">
        <v>185</v>
      </c>
      <c r="N183" s="265" t="str" cm="1">
        <f t="array" aca="1" ref="N183" ca="1">_xlfn.SWITCH(INDIRECT(_xlfn.CONCAT($M$156,O183)),"-","-",0,"-",INDIRECT(_xlfn.CONCAT($M$156,O183)))</f>
        <v>-</v>
      </c>
      <c r="O183" s="87" t="s">
        <v>189</v>
      </c>
      <c r="P183" s="612">
        <f t="shared" ca="1" si="31"/>
        <v>0</v>
      </c>
      <c r="Q183" s="137"/>
      <c r="R183" s="137"/>
      <c r="S183" s="409"/>
      <c r="T183" s="682"/>
      <c r="U183" s="409"/>
      <c r="V183" s="409"/>
      <c r="W183" s="409"/>
      <c r="X183" s="409"/>
      <c r="Y183" s="409"/>
    </row>
    <row r="184" spans="2:25">
      <c r="B184" s="258" t="str" cm="1">
        <f t="array" aca="1" ref="B184" ca="1">INDIRECT(_xlfn.CONCAT(M$156,C184))</f>
        <v>Ref 1 Afvalstof 2</v>
      </c>
      <c r="C184" s="4" t="s">
        <v>1041</v>
      </c>
      <c r="D184" s="48"/>
      <c r="E184" s="266" t="str" cm="1">
        <f t="array" aca="1" ref="E184" ca="1">_xlfn.SWITCH(INDIRECT(_xlfn.CONCAT($M$156,F184)),"-","-",0,"-",INDIRECT(_xlfn.CONCAT($M$156,F184)))</f>
        <v>-</v>
      </c>
      <c r="F184" s="4" t="s">
        <v>1045</v>
      </c>
      <c r="G184" s="613" t="str" cm="1">
        <f t="array" aca="1" ref="G184" ca="1">_xlfn.SWITCH(INDIRECT(_xlfn.CONCAT($M$156,H184)),"-","-",0,"-",INDIRECT(_xlfn.CONCAT($M$156,H184)))</f>
        <v>-</v>
      </c>
      <c r="H184" s="476" t="s">
        <v>1324</v>
      </c>
      <c r="I184" s="476"/>
      <c r="J184" s="613" t="str" cm="1">
        <f t="array" aca="1" ref="J184" ca="1">_xlfn.SWITCH(INDIRECT(_xlfn.CONCAT($M$156,K184)),"-","-",0,"-",INDIRECT(_xlfn.CONCAT($M$156,K184)))</f>
        <v>-</v>
      </c>
      <c r="K184" s="4" t="s">
        <v>1349</v>
      </c>
      <c r="L184" s="948" t="str" cm="1">
        <f t="array" aca="1" ref="L184" ca="1">_xlfn.SWITCH(INDIRECT(_xlfn.CONCAT($M$156,M184)),"-","-",INDIRECT(_xlfn.CONCAT($M$156,M184)))</f>
        <v>-</v>
      </c>
      <c r="M184" s="4" t="s">
        <v>186</v>
      </c>
      <c r="N184" s="266" t="str" cm="1">
        <f t="array" aca="1" ref="N184" ca="1">_xlfn.SWITCH(INDIRECT(_xlfn.CONCAT($M$156,O184)),"-","-",0,"-",INDIRECT(_xlfn.CONCAT($M$156,O184)))</f>
        <v>-</v>
      </c>
      <c r="O184" s="4" t="s">
        <v>190</v>
      </c>
      <c r="P184" s="613">
        <f t="shared" ca="1" si="31"/>
        <v>0</v>
      </c>
      <c r="Q184" s="137"/>
      <c r="R184" s="137"/>
      <c r="S184" s="156"/>
      <c r="T184" s="683"/>
      <c r="U184" s="156"/>
      <c r="V184" s="156"/>
      <c r="W184" s="156"/>
      <c r="X184" s="156"/>
      <c r="Y184" s="156"/>
    </row>
    <row r="185" spans="2:25">
      <c r="B185" s="258" t="str" cm="1">
        <f t="array" aca="1" ref="B185" ca="1">INDIRECT(_xlfn.CONCAT(M$156,C185))</f>
        <v>Ref 1 Afvalstof 3</v>
      </c>
      <c r="C185" s="4" t="s">
        <v>1042</v>
      </c>
      <c r="D185" s="48"/>
      <c r="E185" s="266" t="str" cm="1">
        <f t="array" aca="1" ref="E185" ca="1">_xlfn.SWITCH(INDIRECT(_xlfn.CONCAT($M$156,F185)),"-","-",0,"-",INDIRECT(_xlfn.CONCAT($M$156,F185)))</f>
        <v>-</v>
      </c>
      <c r="F185" s="4" t="s">
        <v>1046</v>
      </c>
      <c r="G185" s="613" t="str" cm="1">
        <f t="array" aca="1" ref="G185" ca="1">_xlfn.SWITCH(INDIRECT(_xlfn.CONCAT($M$156,H185)),"-","-",0,"-",INDIRECT(_xlfn.CONCAT($M$156,H185)))</f>
        <v>-</v>
      </c>
      <c r="H185" s="476" t="s">
        <v>1325</v>
      </c>
      <c r="I185" s="476"/>
      <c r="J185" s="613" t="str" cm="1">
        <f t="array" aca="1" ref="J185" ca="1">_xlfn.SWITCH(INDIRECT(_xlfn.CONCAT($M$156,K185)),"-","-",0,"-",INDIRECT(_xlfn.CONCAT($M$156,K185)))</f>
        <v>-</v>
      </c>
      <c r="K185" s="4" t="s">
        <v>1350</v>
      </c>
      <c r="L185" s="948" t="str" cm="1">
        <f t="array" aca="1" ref="L185" ca="1">_xlfn.SWITCH(INDIRECT(_xlfn.CONCAT($M$156,M185)),"-","-",INDIRECT(_xlfn.CONCAT($M$156,M185)))</f>
        <v>-</v>
      </c>
      <c r="M185" s="4" t="s">
        <v>187</v>
      </c>
      <c r="N185" s="266" t="str" cm="1">
        <f t="array" aca="1" ref="N185" ca="1">_xlfn.SWITCH(INDIRECT(_xlfn.CONCAT($M$156,O185)),"-","-",0,"-",INDIRECT(_xlfn.CONCAT($M$156,O185)))</f>
        <v>-</v>
      </c>
      <c r="O185" s="4" t="s">
        <v>191</v>
      </c>
      <c r="P185" s="613">
        <f t="shared" ca="1" si="31"/>
        <v>0</v>
      </c>
      <c r="Q185" s="137"/>
      <c r="R185" s="137"/>
      <c r="S185" s="156"/>
      <c r="T185" s="683"/>
      <c r="U185" s="156"/>
      <c r="V185" s="156"/>
      <c r="W185" s="156"/>
      <c r="X185" s="156"/>
      <c r="Y185" s="156"/>
    </row>
    <row r="186" spans="2:25">
      <c r="B186" s="258" t="str" cm="1">
        <f t="array" aca="1" ref="B186" ca="1">INDIRECT(_xlfn.CONCAT(M$156,C186))</f>
        <v>Ref 1 Afvalstof 4</v>
      </c>
      <c r="C186" s="4" t="s">
        <v>1043</v>
      </c>
      <c r="D186" s="48"/>
      <c r="E186" s="266" t="str" cm="1">
        <f t="array" aca="1" ref="E186" ca="1">_xlfn.SWITCH(INDIRECT(_xlfn.CONCAT($M$156,F186)),"-","-",0,"-",INDIRECT(_xlfn.CONCAT($M$156,F186)))</f>
        <v>-</v>
      </c>
      <c r="F186" s="4" t="s">
        <v>1047</v>
      </c>
      <c r="G186" s="613" t="str" cm="1">
        <f t="array" aca="1" ref="G186" ca="1">_xlfn.SWITCH(INDIRECT(_xlfn.CONCAT($M$156,H186)),"-","-",0,"-",INDIRECT(_xlfn.CONCAT($M$156,H186)))</f>
        <v>-</v>
      </c>
      <c r="H186" s="476" t="s">
        <v>1326</v>
      </c>
      <c r="I186" s="476"/>
      <c r="J186" s="613" t="str" cm="1">
        <f t="array" aca="1" ref="J186" ca="1">_xlfn.SWITCH(INDIRECT(_xlfn.CONCAT($M$156,K186)),"-","-",0,"-",INDIRECT(_xlfn.CONCAT($M$156,K186)))</f>
        <v>-</v>
      </c>
      <c r="K186" s="4" t="s">
        <v>1351</v>
      </c>
      <c r="L186" s="948" t="str" cm="1">
        <f t="array" aca="1" ref="L186" ca="1">_xlfn.SWITCH(INDIRECT(_xlfn.CONCAT($M$156,M186)),"-","-",INDIRECT(_xlfn.CONCAT($M$156,M186)))</f>
        <v>-</v>
      </c>
      <c r="M186" s="4" t="s">
        <v>1048</v>
      </c>
      <c r="N186" s="266" t="str" cm="1">
        <f t="array" aca="1" ref="N186" ca="1">_xlfn.SWITCH(INDIRECT(_xlfn.CONCAT($M$156,O186)),"-","-",0,"-",INDIRECT(_xlfn.CONCAT($M$156,O186)))</f>
        <v>-</v>
      </c>
      <c r="O186" s="4" t="s">
        <v>1049</v>
      </c>
      <c r="P186" s="613">
        <f t="shared" ca="1" si="31"/>
        <v>0</v>
      </c>
      <c r="Q186" s="137"/>
      <c r="R186" s="137"/>
      <c r="S186" s="156"/>
      <c r="T186" s="683"/>
      <c r="U186" s="156"/>
      <c r="V186" s="156"/>
      <c r="W186" s="156"/>
      <c r="X186" s="156"/>
      <c r="Y186" s="156"/>
    </row>
    <row r="187" spans="2:25">
      <c r="B187" s="259" t="str" cm="1">
        <f t="array" aca="1" ref="B187" ca="1">INDIRECT(_xlfn.CONCAT(M$156,C187))</f>
        <v>Ref 1 Afvalstof 5</v>
      </c>
      <c r="C187" s="66" t="s">
        <v>454</v>
      </c>
      <c r="D187" s="594"/>
      <c r="E187" s="47" t="str" cm="1">
        <f t="array" aca="1" ref="E187" ca="1">_xlfn.SWITCH(INDIRECT(_xlfn.CONCAT($M$156,F187)),"-","-",0,"-",INDIRECT(_xlfn.CONCAT($M$156,F187)))</f>
        <v>-</v>
      </c>
      <c r="F187" s="66" t="s">
        <v>456</v>
      </c>
      <c r="G187" s="614" t="str" cm="1">
        <f t="array" aca="1" ref="G187" ca="1">_xlfn.SWITCH(INDIRECT(_xlfn.CONCAT($M$156,H187)),"-","-",0,"-",INDIRECT(_xlfn.CONCAT($M$156,H187)))</f>
        <v>-</v>
      </c>
      <c r="H187" s="481" t="s">
        <v>1327</v>
      </c>
      <c r="I187" s="481"/>
      <c r="J187" s="614" t="str" cm="1">
        <f t="array" aca="1" ref="J187" ca="1">_xlfn.SWITCH(INDIRECT(_xlfn.CONCAT($M$156,K187)),"-","-",0,"-",INDIRECT(_xlfn.CONCAT($M$156,K187)))</f>
        <v>-</v>
      </c>
      <c r="K187" s="66" t="s">
        <v>1352</v>
      </c>
      <c r="L187" s="951" t="str" cm="1">
        <f t="array" aca="1" ref="L187" ca="1">_xlfn.SWITCH(INDIRECT(_xlfn.CONCAT($M$156,M187)),"-","-",INDIRECT(_xlfn.CONCAT($M$156,M187)))</f>
        <v>-</v>
      </c>
      <c r="M187" s="66" t="s">
        <v>526</v>
      </c>
      <c r="N187" s="47" t="str" cm="1">
        <f t="array" aca="1" ref="N187" ca="1">_xlfn.SWITCH(INDIRECT(_xlfn.CONCAT($M$156,O187)),"-","-",0,"-",INDIRECT(_xlfn.CONCAT($M$156,O187)))</f>
        <v>-</v>
      </c>
      <c r="O187" s="66" t="s">
        <v>458</v>
      </c>
      <c r="P187" s="613">
        <f t="shared" ca="1" si="31"/>
        <v>0</v>
      </c>
      <c r="Q187" s="137"/>
      <c r="R187" s="137"/>
      <c r="S187" s="410"/>
      <c r="T187" s="684"/>
      <c r="U187" s="410"/>
      <c r="V187" s="410"/>
      <c r="W187" s="410"/>
      <c r="X187" s="410"/>
      <c r="Y187" s="410"/>
    </row>
    <row r="188" spans="2:25">
      <c r="B188" s="259" t="str" cm="1">
        <f t="array" aca="1" ref="B188" ca="1">INDIRECT(_xlfn.CONCAT(M$156,C188))</f>
        <v>Ref 1 Overige BKG emissies</v>
      </c>
      <c r="C188" s="66" t="s">
        <v>455</v>
      </c>
      <c r="D188" s="594"/>
      <c r="E188" s="47" t="str" cm="1">
        <f t="array" aca="1" ref="E188" ca="1">_xlfn.SWITCH(INDIRECT(_xlfn.CONCAT($M$156,F188)),"-","-",0,"-",INDIRECT(_xlfn.CONCAT($M$156,F188)))</f>
        <v>-</v>
      </c>
      <c r="F188" s="66" t="s">
        <v>457</v>
      </c>
      <c r="G188" s="614" t="str" cm="1">
        <f t="array" aca="1" ref="G188" ca="1">_xlfn.SWITCH(INDIRECT(_xlfn.CONCAT($M$156,H188)),"-","-",0,"-",INDIRECT(_xlfn.CONCAT($M$156,H188)))</f>
        <v>-</v>
      </c>
      <c r="H188" s="481" t="s">
        <v>1328</v>
      </c>
      <c r="I188" s="481"/>
      <c r="J188" s="614" t="str" cm="1">
        <f t="array" aca="1" ref="J188" ca="1">_xlfn.SWITCH(INDIRECT(_xlfn.CONCAT($M$156,K188)),"-","-",0,"-",INDIRECT(_xlfn.CONCAT($M$156,K188)))</f>
        <v>-</v>
      </c>
      <c r="K188" s="66" t="s">
        <v>1353</v>
      </c>
      <c r="L188" s="951" t="str" cm="1">
        <f t="array" aca="1" ref="L188" ca="1">_xlfn.SWITCH(INDIRECT(_xlfn.CONCAT($M$156,M188)),"-","-",INDIRECT(_xlfn.CONCAT($M$156,M188)))</f>
        <v>-</v>
      </c>
      <c r="M188" s="66" t="s">
        <v>527</v>
      </c>
      <c r="N188" s="47" t="str" cm="1">
        <f t="array" aca="1" ref="N188" ca="1">_xlfn.SWITCH(INDIRECT(_xlfn.CONCAT($M$156,O188)),"-","-",0,"-",INDIRECT(_xlfn.CONCAT($M$156,O188)))</f>
        <v>ton CO2eq/ton</v>
      </c>
      <c r="O188" s="66" t="s">
        <v>459</v>
      </c>
      <c r="P188" s="952">
        <f ca="1">IF(OR(ISBLANK(L188),L188="-"),
2%*SUM('S6 Berekening Emissiereductie'!P178:P182),
G188*L188)</f>
        <v>0</v>
      </c>
      <c r="Q188" s="137"/>
      <c r="R188" s="137"/>
      <c r="S188" s="410"/>
      <c r="T188" s="684"/>
      <c r="U188" s="410"/>
      <c r="V188" s="410"/>
      <c r="W188" s="410"/>
      <c r="X188" s="410"/>
      <c r="Y188" s="410"/>
    </row>
    <row r="189" spans="2:25" s="137" customFormat="1">
      <c r="G189" s="944"/>
      <c r="H189" s="944"/>
      <c r="I189" s="944"/>
      <c r="J189" s="944"/>
      <c r="L189" s="946"/>
      <c r="P189" s="944"/>
      <c r="T189" s="4"/>
    </row>
    <row r="190" spans="2:25">
      <c r="B190" s="256" t="str" cm="1">
        <f t="array" aca="1" ref="B190" ca="1">INDIRECT(_xlfn.CONCAT(M$156,C190))</f>
        <v>Ref 1 product 1</v>
      </c>
      <c r="C190" s="87" t="s">
        <v>1050</v>
      </c>
      <c r="D190" s="90"/>
      <c r="E190" s="265" t="str" cm="1">
        <f t="array" aca="1" ref="E190" ca="1">_xlfn.SWITCH(INDIRECT(_xlfn.CONCAT($M$156,F190)),"-","-",0,"-",INDIRECT(_xlfn.CONCAT($M$156,F190)))</f>
        <v>-</v>
      </c>
      <c r="F190" s="87" t="s">
        <v>1051</v>
      </c>
      <c r="G190" s="612" t="str" cm="1">
        <f t="array" aca="1" ref="G190" ca="1">_xlfn.SWITCH(INDIRECT(_xlfn.CONCAT($M$156,H190)),"-","-",0,"-",INDIRECT(_xlfn.CONCAT($M$156,H190)))</f>
        <v>-</v>
      </c>
      <c r="H190" s="471" t="s">
        <v>1329</v>
      </c>
      <c r="I190" s="471"/>
      <c r="J190" s="612" t="str" cm="1">
        <f t="array" aca="1" ref="J190" ca="1">_xlfn.SWITCH(INDIRECT(_xlfn.CONCAT($M$156,K190)),"-","-",0,"-",INDIRECT(_xlfn.CONCAT($M$156,K190)))</f>
        <v>-</v>
      </c>
      <c r="K190" s="87" t="s">
        <v>1354</v>
      </c>
      <c r="L190" s="945" t="str" cm="1">
        <f t="array" aca="1" ref="L190" ca="1">_xlfn.SWITCH(INDIRECT(_xlfn.CONCAT($M$156,M190)),"-","-",INDIRECT(_xlfn.CONCAT($M$156,M190)))</f>
        <v>-</v>
      </c>
      <c r="M190" s="87" t="s">
        <v>1052</v>
      </c>
      <c r="N190" s="265" t="str" cm="1">
        <f t="array" aca="1" ref="N190" ca="1">_xlfn.SWITCH(INDIRECT(_xlfn.CONCAT($M$156,O190)),"-","-",0,"-",INDIRECT(_xlfn.CONCAT($M$156,O190)))</f>
        <v>-</v>
      </c>
      <c r="O190" s="87" t="s">
        <v>1053</v>
      </c>
      <c r="P190" s="612">
        <f ca="1">IFERROR(IF(N190="-",IF(AND(G190="-",J190="-"),0,"Error"),IF(N190="ton CO2eq/ton",G190*L190,J190*L190)),"Error")</f>
        <v>0</v>
      </c>
      <c r="Q190" s="137"/>
      <c r="R190" s="137"/>
      <c r="S190" s="265" t="str" cm="1">
        <f t="array" aca="1" ref="S190" ca="1">_xlfn.SWITCH(INDIRECT(_xlfn.CONCAT($G$156,T190)),"-","-",0,"-",_xlfn.XLOOKUP(INDIRECT(_xlfn.CONCAT($G$156,T190)),'S2 Def Referentie'!$H$25:$H$34,'S2 Def Referentie'!$D$25:$D$34))</f>
        <v>-</v>
      </c>
      <c r="T190" s="87" t="s">
        <v>864</v>
      </c>
      <c r="U190" s="612" t="str">
        <f ca="1">_xlfn.XLOOKUP(S190,$E$118:$E$127,$G$118:$G$127)</f>
        <v>-</v>
      </c>
      <c r="V190" s="945" t="str">
        <f ca="1">_xlfn.XLOOKUP(S190,'S2 Def Referentie'!$D$25:$D$34,'S2 Def Referentie'!$K$25:$K$34)</f>
        <v>-</v>
      </c>
      <c r="W190" s="686">
        <f ca="1">IFERROR(U190*V190*$P$208,0)</f>
        <v>0</v>
      </c>
      <c r="X190" s="686">
        <f ca="1">IFERROR(U190*V190*L190,0)</f>
        <v>0</v>
      </c>
      <c r="Y190" s="686">
        <f ca="1">W190+X190</f>
        <v>0</v>
      </c>
    </row>
    <row r="191" spans="2:25">
      <c r="B191" s="258" t="str" cm="1">
        <f t="array" aca="1" ref="B191" ca="1">INDIRECT(_xlfn.CONCAT(M$156,C191))</f>
        <v>Ref 1 product 2</v>
      </c>
      <c r="C191" s="4" t="s">
        <v>655</v>
      </c>
      <c r="D191" s="48"/>
      <c r="E191" s="266" t="str" cm="1">
        <f t="array" aca="1" ref="E191" ca="1">_xlfn.SWITCH(INDIRECT(_xlfn.CONCAT($M$156,F191)),"-","-",0,"-",INDIRECT(_xlfn.CONCAT($M$156,F191)))</f>
        <v>-</v>
      </c>
      <c r="F191" s="4" t="s">
        <v>656</v>
      </c>
      <c r="G191" s="613" t="str" cm="1">
        <f t="array" aca="1" ref="G191" ca="1">_xlfn.SWITCH(INDIRECT(_xlfn.CONCAT($M$156,H191)),"-","-",0,"-",INDIRECT(_xlfn.CONCAT($M$156,H191)))</f>
        <v>-</v>
      </c>
      <c r="H191" s="476" t="s">
        <v>1330</v>
      </c>
      <c r="I191" s="476"/>
      <c r="J191" s="613" t="str" cm="1">
        <f t="array" aca="1" ref="J191" ca="1">_xlfn.SWITCH(INDIRECT(_xlfn.CONCAT($M$156,K191)),"-","-",0,"-",INDIRECT(_xlfn.CONCAT($M$156,K191)))</f>
        <v>-</v>
      </c>
      <c r="K191" s="4" t="s">
        <v>1355</v>
      </c>
      <c r="L191" s="948" t="str" cm="1">
        <f t="array" aca="1" ref="L191" ca="1">_xlfn.SWITCH(INDIRECT(_xlfn.CONCAT($M$156,M191)),"-","-",INDIRECT(_xlfn.CONCAT($M$156,M191)))</f>
        <v>-</v>
      </c>
      <c r="M191" s="4" t="s">
        <v>715</v>
      </c>
      <c r="N191" s="266" t="str" cm="1">
        <f t="array" aca="1" ref="N191" ca="1">_xlfn.SWITCH(INDIRECT(_xlfn.CONCAT($M$156,O191)),"-","-",0,"-",INDIRECT(_xlfn.CONCAT($M$156,O191)))</f>
        <v>-</v>
      </c>
      <c r="O191" s="4" t="s">
        <v>1054</v>
      </c>
      <c r="P191" s="613">
        <f t="shared" ref="P191:P199" ca="1" si="32">IFERROR(IF(N191="-",IF(AND(G191="-",J191="-"),0,"Error"),IF(N191="ton CO2eq/ton",G191*L191,J191*L191)),"Error")</f>
        <v>0</v>
      </c>
      <c r="Q191" s="137"/>
      <c r="R191" s="137"/>
      <c r="S191" s="266" t="str" cm="1">
        <f t="array" aca="1" ref="S191" ca="1">_xlfn.SWITCH(INDIRECT(_xlfn.CONCAT($G$156,T191)),"-","-",0,"-",_xlfn.XLOOKUP(INDIRECT(_xlfn.CONCAT($G$156,T191)),'S2 Def Referentie'!$H$25:$H$34,'S2 Def Referentie'!$D$25:$D$34))</f>
        <v>-</v>
      </c>
      <c r="T191" s="683" t="s">
        <v>865</v>
      </c>
      <c r="U191" s="613" t="str">
        <f t="shared" ref="U191:U199" ca="1" si="33">_xlfn.XLOOKUP(S191,$E$118:$E$127,$G$118:$G$127)</f>
        <v>-</v>
      </c>
      <c r="V191" s="948" t="str">
        <f ca="1">_xlfn.XLOOKUP(S191,'S2 Def Referentie'!$D$25:$D$34,'S2 Def Referentie'!$K$25:$K$34)</f>
        <v>-</v>
      </c>
      <c r="W191" s="687">
        <f t="shared" ref="W191:W199" ca="1" si="34">IFERROR(U191*V191*$P$208,0)</f>
        <v>0</v>
      </c>
      <c r="X191" s="687">
        <f t="shared" ref="X191:X198" ca="1" si="35">IFERROR(U191*V191*L191,0)</f>
        <v>0</v>
      </c>
      <c r="Y191" s="687">
        <f t="shared" ref="Y191:Y199" ca="1" si="36">W191+X191</f>
        <v>0</v>
      </c>
    </row>
    <row r="192" spans="2:25">
      <c r="B192" s="258" t="str" cm="1">
        <f t="array" aca="1" ref="B192" ca="1">INDIRECT(_xlfn.CONCAT(M$156,C192))</f>
        <v>Ref 1 product 3</v>
      </c>
      <c r="C192" s="4" t="s">
        <v>657</v>
      </c>
      <c r="D192" s="48"/>
      <c r="E192" s="266" t="str" cm="1">
        <f t="array" aca="1" ref="E192" ca="1">_xlfn.SWITCH(INDIRECT(_xlfn.CONCAT($M$156,F192)),"-","-",0,"-",INDIRECT(_xlfn.CONCAT($M$156,F192)))</f>
        <v>-</v>
      </c>
      <c r="F192" s="4" t="s">
        <v>676</v>
      </c>
      <c r="G192" s="613" t="str" cm="1">
        <f t="array" aca="1" ref="G192" ca="1">_xlfn.SWITCH(INDIRECT(_xlfn.CONCAT($M$156,H192)),"-","-",0,"-",INDIRECT(_xlfn.CONCAT($M$156,H192)))</f>
        <v>-</v>
      </c>
      <c r="H192" s="476" t="s">
        <v>1331</v>
      </c>
      <c r="I192" s="476"/>
      <c r="J192" s="613" t="str" cm="1">
        <f t="array" aca="1" ref="J192" ca="1">_xlfn.SWITCH(INDIRECT(_xlfn.CONCAT($M$156,K192)),"-","-",0,"-",INDIRECT(_xlfn.CONCAT($M$156,K192)))</f>
        <v>-</v>
      </c>
      <c r="K192" s="4" t="s">
        <v>1356</v>
      </c>
      <c r="L192" s="948" t="str" cm="1">
        <f t="array" aca="1" ref="L192" ca="1">_xlfn.SWITCH(INDIRECT(_xlfn.CONCAT($M$156,M192)),"-","-",INDIRECT(_xlfn.CONCAT($M$156,M192)))</f>
        <v>-</v>
      </c>
      <c r="M192" s="4" t="s">
        <v>716</v>
      </c>
      <c r="N192" s="266" t="str" cm="1">
        <f t="array" aca="1" ref="N192" ca="1">_xlfn.SWITCH(INDIRECT(_xlfn.CONCAT($M$156,O192)),"-","-",0,"-",INDIRECT(_xlfn.CONCAT($M$156,O192)))</f>
        <v>-</v>
      </c>
      <c r="O192" s="4" t="s">
        <v>1055</v>
      </c>
      <c r="P192" s="613">
        <f t="shared" ca="1" si="32"/>
        <v>0</v>
      </c>
      <c r="Q192" s="137"/>
      <c r="R192" s="137"/>
      <c r="S192" s="266" t="str" cm="1">
        <f t="array" aca="1" ref="S192" ca="1">_xlfn.SWITCH(INDIRECT(_xlfn.CONCAT($G$156,T192)),"-","-",0,"-",_xlfn.XLOOKUP(INDIRECT(_xlfn.CONCAT($G$156,T192)),'S2 Def Referentie'!$H$25:$H$34,'S2 Def Referentie'!$D$25:$D$34))</f>
        <v>-</v>
      </c>
      <c r="T192" s="683" t="s">
        <v>866</v>
      </c>
      <c r="U192" s="613" t="str">
        <f t="shared" ca="1" si="33"/>
        <v>-</v>
      </c>
      <c r="V192" s="948" t="str">
        <f ca="1">_xlfn.XLOOKUP(S192,'S2 Def Referentie'!$D$25:$D$34,'S2 Def Referentie'!$K$25:$K$34)</f>
        <v>-</v>
      </c>
      <c r="W192" s="687">
        <f t="shared" ca="1" si="34"/>
        <v>0</v>
      </c>
      <c r="X192" s="687">
        <f t="shared" ca="1" si="35"/>
        <v>0</v>
      </c>
      <c r="Y192" s="687">
        <f t="shared" ca="1" si="36"/>
        <v>0</v>
      </c>
    </row>
    <row r="193" spans="2:25">
      <c r="B193" s="258" t="str" cm="1">
        <f t="array" aca="1" ref="B193" ca="1">INDIRECT(_xlfn.CONCAT(M$156,C193))</f>
        <v>Ref 1 product 4</v>
      </c>
      <c r="C193" s="4" t="s">
        <v>658</v>
      </c>
      <c r="D193" s="48"/>
      <c r="E193" s="266" t="str" cm="1">
        <f t="array" aca="1" ref="E193" ca="1">_xlfn.SWITCH(INDIRECT(_xlfn.CONCAT($M$156,F193)),"-","-",0,"-",INDIRECT(_xlfn.CONCAT($M$156,F193)))</f>
        <v>-</v>
      </c>
      <c r="F193" s="4" t="s">
        <v>677</v>
      </c>
      <c r="G193" s="613" t="str" cm="1">
        <f t="array" aca="1" ref="G193" ca="1">_xlfn.SWITCH(INDIRECT(_xlfn.CONCAT($M$156,H193)),"-","-",0,"-",INDIRECT(_xlfn.CONCAT($M$156,H193)))</f>
        <v>-</v>
      </c>
      <c r="H193" s="476" t="s">
        <v>1368</v>
      </c>
      <c r="I193" s="476"/>
      <c r="J193" s="613" t="str" cm="1">
        <f t="array" aca="1" ref="J193" ca="1">_xlfn.SWITCH(INDIRECT(_xlfn.CONCAT($M$156,K193)),"-","-",0,"-",INDIRECT(_xlfn.CONCAT($M$156,K193)))</f>
        <v>-</v>
      </c>
      <c r="K193" s="4" t="s">
        <v>1369</v>
      </c>
      <c r="L193" s="948" t="str" cm="1">
        <f t="array" aca="1" ref="L193" ca="1">_xlfn.SWITCH(INDIRECT(_xlfn.CONCAT($M$156,M193)),"-","-",INDIRECT(_xlfn.CONCAT($M$156,M193)))</f>
        <v>-</v>
      </c>
      <c r="M193" s="4" t="s">
        <v>717</v>
      </c>
      <c r="N193" s="266" t="str" cm="1">
        <f t="array" aca="1" ref="N193" ca="1">_xlfn.SWITCH(INDIRECT(_xlfn.CONCAT($M$156,O193)),"-","-",0,"-",INDIRECT(_xlfn.CONCAT($M$156,O193)))</f>
        <v>-</v>
      </c>
      <c r="O193" s="4" t="s">
        <v>1370</v>
      </c>
      <c r="P193" s="613">
        <f t="shared" ca="1" si="32"/>
        <v>0</v>
      </c>
      <c r="Q193" s="137"/>
      <c r="R193" s="137"/>
      <c r="S193" s="266" t="str" cm="1">
        <f t="array" aca="1" ref="S193" ca="1">_xlfn.SWITCH(INDIRECT(_xlfn.CONCAT($G$156,T193)),"-","-",0,"-",_xlfn.XLOOKUP(INDIRECT(_xlfn.CONCAT($G$156,T193)),'S2 Def Referentie'!$H$25:$H$34,'S2 Def Referentie'!$D$25:$D$34))</f>
        <v>-</v>
      </c>
      <c r="T193" s="683" t="s">
        <v>867</v>
      </c>
      <c r="U193" s="613" t="str">
        <f t="shared" ca="1" si="33"/>
        <v>-</v>
      </c>
      <c r="V193" s="948" t="str">
        <f ca="1">_xlfn.XLOOKUP(S193,'S2 Def Referentie'!$D$25:$D$34,'S2 Def Referentie'!$K$25:$K$34)</f>
        <v>-</v>
      </c>
      <c r="W193" s="687">
        <f t="shared" ca="1" si="34"/>
        <v>0</v>
      </c>
      <c r="X193" s="687">
        <f t="shared" ca="1" si="35"/>
        <v>0</v>
      </c>
      <c r="Y193" s="687">
        <f t="shared" ca="1" si="36"/>
        <v>0</v>
      </c>
    </row>
    <row r="194" spans="2:25">
      <c r="B194" s="258" t="str" cm="1">
        <f t="array" aca="1" ref="B194" ca="1">INDIRECT(_xlfn.CONCAT(M$156,C194))</f>
        <v>Ref 1 product 5</v>
      </c>
      <c r="C194" s="4" t="s">
        <v>659</v>
      </c>
      <c r="D194" s="48"/>
      <c r="E194" s="266" t="str" cm="1">
        <f t="array" aca="1" ref="E194" ca="1">_xlfn.SWITCH(INDIRECT(_xlfn.CONCAT($M$156,F194)),"-","-",0,"-",INDIRECT(_xlfn.CONCAT($M$156,F194)))</f>
        <v>-</v>
      </c>
      <c r="F194" s="4" t="s">
        <v>678</v>
      </c>
      <c r="G194" s="613" t="str" cm="1">
        <f t="array" aca="1" ref="G194" ca="1">_xlfn.SWITCH(INDIRECT(_xlfn.CONCAT($M$156,H194)),"-","-",0,"-",INDIRECT(_xlfn.CONCAT($M$156,H194)))</f>
        <v>-</v>
      </c>
      <c r="H194" s="476" t="s">
        <v>1332</v>
      </c>
      <c r="I194" s="476"/>
      <c r="J194" s="613" t="str" cm="1">
        <f t="array" aca="1" ref="J194" ca="1">_xlfn.SWITCH(INDIRECT(_xlfn.CONCAT($M$156,K194)),"-","-",0,"-",INDIRECT(_xlfn.CONCAT($M$156,K194)))</f>
        <v>-</v>
      </c>
      <c r="K194" s="4" t="s">
        <v>1357</v>
      </c>
      <c r="L194" s="948" t="str" cm="1">
        <f t="array" aca="1" ref="L194" ca="1">_xlfn.SWITCH(INDIRECT(_xlfn.CONCAT($M$156,M194)),"-","-",INDIRECT(_xlfn.CONCAT($M$156,M194)))</f>
        <v>-</v>
      </c>
      <c r="M194" s="4" t="s">
        <v>718</v>
      </c>
      <c r="N194" s="266" t="str" cm="1">
        <f t="array" aca="1" ref="N194" ca="1">_xlfn.SWITCH(INDIRECT(_xlfn.CONCAT($M$156,O194)),"-","-",0,"-",INDIRECT(_xlfn.CONCAT($M$156,O194)))</f>
        <v>-</v>
      </c>
      <c r="O194" s="4" t="s">
        <v>1056</v>
      </c>
      <c r="P194" s="613">
        <f t="shared" ca="1" si="32"/>
        <v>0</v>
      </c>
      <c r="Q194" s="137"/>
      <c r="R194" s="137"/>
      <c r="S194" s="266" t="str" cm="1">
        <f t="array" aca="1" ref="S194" ca="1">_xlfn.SWITCH(INDIRECT(_xlfn.CONCAT($G$156,T194)),"-","-",0,"-",_xlfn.XLOOKUP(INDIRECT(_xlfn.CONCAT($G$156,T194)),'S2 Def Referentie'!$H$25:$H$34,'S2 Def Referentie'!$D$25:$D$34))</f>
        <v>-</v>
      </c>
      <c r="T194" s="683" t="s">
        <v>868</v>
      </c>
      <c r="U194" s="613" t="str">
        <f t="shared" ca="1" si="33"/>
        <v>-</v>
      </c>
      <c r="V194" s="948" t="str">
        <f ca="1">_xlfn.XLOOKUP(S194,'S2 Def Referentie'!$D$25:$D$34,'S2 Def Referentie'!$K$25:$K$34)</f>
        <v>-</v>
      </c>
      <c r="W194" s="687">
        <f t="shared" ca="1" si="34"/>
        <v>0</v>
      </c>
      <c r="X194" s="687">
        <f t="shared" ca="1" si="35"/>
        <v>0</v>
      </c>
      <c r="Y194" s="687">
        <f t="shared" ca="1" si="36"/>
        <v>0</v>
      </c>
    </row>
    <row r="195" spans="2:25">
      <c r="B195" s="258" t="str" cm="1">
        <f t="array" aca="1" ref="B195" ca="1">INDIRECT(_xlfn.CONCAT(M$156,C195))</f>
        <v>Ref 1 product 6</v>
      </c>
      <c r="C195" s="4" t="s">
        <v>660</v>
      </c>
      <c r="D195" s="48"/>
      <c r="E195" s="266" t="str" cm="1">
        <f t="array" aca="1" ref="E195" ca="1">_xlfn.SWITCH(INDIRECT(_xlfn.CONCAT($M$156,F195)),"-","-",0,"-",INDIRECT(_xlfn.CONCAT($M$156,F195)))</f>
        <v>-</v>
      </c>
      <c r="F195" s="4" t="s">
        <v>679</v>
      </c>
      <c r="G195" s="613" t="str" cm="1">
        <f t="array" aca="1" ref="G195" ca="1">_xlfn.SWITCH(INDIRECT(_xlfn.CONCAT($M$156,H195)),"-","-",0,"-",INDIRECT(_xlfn.CONCAT($M$156,H195)))</f>
        <v>-</v>
      </c>
      <c r="H195" s="476" t="s">
        <v>1333</v>
      </c>
      <c r="I195" s="476"/>
      <c r="J195" s="613" t="str" cm="1">
        <f t="array" aca="1" ref="J195" ca="1">_xlfn.SWITCH(INDIRECT(_xlfn.CONCAT($M$156,K195)),"-","-",0,"-",INDIRECT(_xlfn.CONCAT($M$156,K195)))</f>
        <v>-</v>
      </c>
      <c r="K195" s="4" t="s">
        <v>1358</v>
      </c>
      <c r="L195" s="948" t="str" cm="1">
        <f t="array" aca="1" ref="L195" ca="1">_xlfn.SWITCH(INDIRECT(_xlfn.CONCAT($M$156,M195)),"-","-",INDIRECT(_xlfn.CONCAT($M$156,M195)))</f>
        <v>-</v>
      </c>
      <c r="M195" s="4" t="s">
        <v>719</v>
      </c>
      <c r="N195" s="266" t="str" cm="1">
        <f t="array" aca="1" ref="N195" ca="1">_xlfn.SWITCH(INDIRECT(_xlfn.CONCAT($M$156,O195)),"-","-",0,"-",INDIRECT(_xlfn.CONCAT($M$156,O195)))</f>
        <v>-</v>
      </c>
      <c r="O195" s="4" t="s">
        <v>1057</v>
      </c>
      <c r="P195" s="613">
        <f t="shared" ca="1" si="32"/>
        <v>0</v>
      </c>
      <c r="Q195" s="137"/>
      <c r="R195" s="137"/>
      <c r="S195" s="266" t="str" cm="1">
        <f t="array" aca="1" ref="S195" ca="1">_xlfn.SWITCH(INDIRECT(_xlfn.CONCAT($G$156,T195)),"-","-",0,"-",_xlfn.XLOOKUP(INDIRECT(_xlfn.CONCAT($G$156,T195)),'S2 Def Referentie'!$H$25:$H$34,'S2 Def Referentie'!$D$25:$D$34))</f>
        <v>-</v>
      </c>
      <c r="T195" s="683" t="s">
        <v>869</v>
      </c>
      <c r="U195" s="613" t="str">
        <f t="shared" ca="1" si="33"/>
        <v>-</v>
      </c>
      <c r="V195" s="948" t="str">
        <f ca="1">_xlfn.XLOOKUP(S195,'S2 Def Referentie'!$D$25:$D$34,'S2 Def Referentie'!$K$25:$K$34)</f>
        <v>-</v>
      </c>
      <c r="W195" s="687">
        <f t="shared" ca="1" si="34"/>
        <v>0</v>
      </c>
      <c r="X195" s="687">
        <f t="shared" ca="1" si="35"/>
        <v>0</v>
      </c>
      <c r="Y195" s="687">
        <f t="shared" ca="1" si="36"/>
        <v>0</v>
      </c>
    </row>
    <row r="196" spans="2:25">
      <c r="B196" s="258" t="str" cm="1">
        <f t="array" aca="1" ref="B196" ca="1">INDIRECT(_xlfn.CONCAT(M$156,C196))</f>
        <v>Ref 1 product 7</v>
      </c>
      <c r="C196" s="4" t="s">
        <v>661</v>
      </c>
      <c r="D196" s="48"/>
      <c r="E196" s="266" t="str" cm="1">
        <f t="array" aca="1" ref="E196" ca="1">_xlfn.SWITCH(INDIRECT(_xlfn.CONCAT($M$156,F196)),"-","-",0,"-",INDIRECT(_xlfn.CONCAT($M$156,F196)))</f>
        <v>-</v>
      </c>
      <c r="F196" s="4" t="s">
        <v>680</v>
      </c>
      <c r="G196" s="613" t="str" cm="1">
        <f t="array" aca="1" ref="G196" ca="1">_xlfn.SWITCH(INDIRECT(_xlfn.CONCAT($M$156,H196)),"-","-",0,"-",INDIRECT(_xlfn.CONCAT($M$156,H196)))</f>
        <v>-</v>
      </c>
      <c r="H196" s="476" t="s">
        <v>1334</v>
      </c>
      <c r="I196" s="476"/>
      <c r="J196" s="613" t="str" cm="1">
        <f t="array" aca="1" ref="J196" ca="1">_xlfn.SWITCH(INDIRECT(_xlfn.CONCAT($M$156,K196)),"-","-",0,"-",INDIRECT(_xlfn.CONCAT($M$156,K196)))</f>
        <v>-</v>
      </c>
      <c r="K196" s="4" t="s">
        <v>1359</v>
      </c>
      <c r="L196" s="948" t="str" cm="1">
        <f t="array" aca="1" ref="L196" ca="1">_xlfn.SWITCH(INDIRECT(_xlfn.CONCAT($M$156,M196)),"-","-",INDIRECT(_xlfn.CONCAT($M$156,M196)))</f>
        <v>-</v>
      </c>
      <c r="M196" s="4" t="s">
        <v>720</v>
      </c>
      <c r="N196" s="266" t="str" cm="1">
        <f t="array" aca="1" ref="N196" ca="1">_xlfn.SWITCH(INDIRECT(_xlfn.CONCAT($M$156,O196)),"-","-",0,"-",INDIRECT(_xlfn.CONCAT($M$156,O196)))</f>
        <v>-</v>
      </c>
      <c r="O196" s="4" t="s">
        <v>1058</v>
      </c>
      <c r="P196" s="613">
        <f t="shared" ca="1" si="32"/>
        <v>0</v>
      </c>
      <c r="Q196" s="137"/>
      <c r="R196" s="137"/>
      <c r="S196" s="266" t="str" cm="1">
        <f t="array" aca="1" ref="S196" ca="1">_xlfn.SWITCH(INDIRECT(_xlfn.CONCAT($G$156,T196)),"-","-",0,"-",_xlfn.XLOOKUP(INDIRECT(_xlfn.CONCAT($G$156,T196)),'S2 Def Referentie'!$H$25:$H$34,'S2 Def Referentie'!$D$25:$D$34))</f>
        <v>-</v>
      </c>
      <c r="T196" s="683" t="s">
        <v>870</v>
      </c>
      <c r="U196" s="613" t="str">
        <f t="shared" ca="1" si="33"/>
        <v>-</v>
      </c>
      <c r="V196" s="948" t="str">
        <f ca="1">_xlfn.XLOOKUP(S196,'S2 Def Referentie'!$D$25:$D$34,'S2 Def Referentie'!$K$25:$K$34)</f>
        <v>-</v>
      </c>
      <c r="W196" s="687">
        <f t="shared" ca="1" si="34"/>
        <v>0</v>
      </c>
      <c r="X196" s="687">
        <f t="shared" ca="1" si="35"/>
        <v>0</v>
      </c>
      <c r="Y196" s="687">
        <f t="shared" ca="1" si="36"/>
        <v>0</v>
      </c>
    </row>
    <row r="197" spans="2:25">
      <c r="B197" s="258" t="str" cm="1">
        <f t="array" aca="1" ref="B197" ca="1">INDIRECT(_xlfn.CONCAT(M$156,C197))</f>
        <v>Ref 1 product 8</v>
      </c>
      <c r="C197" s="4" t="s">
        <v>662</v>
      </c>
      <c r="D197" s="48"/>
      <c r="E197" s="266" t="str" cm="1">
        <f t="array" aca="1" ref="E197" ca="1">_xlfn.SWITCH(INDIRECT(_xlfn.CONCAT($M$156,F197)),"-","-",0,"-",INDIRECT(_xlfn.CONCAT($M$156,F197)))</f>
        <v>-</v>
      </c>
      <c r="F197" s="4" t="s">
        <v>681</v>
      </c>
      <c r="G197" s="613" t="str" cm="1">
        <f t="array" aca="1" ref="G197" ca="1">_xlfn.SWITCH(INDIRECT(_xlfn.CONCAT($M$156,H197)),"-","-",0,"-",INDIRECT(_xlfn.CONCAT($M$156,H197)))</f>
        <v>-</v>
      </c>
      <c r="H197" s="476" t="s">
        <v>1335</v>
      </c>
      <c r="I197" s="476"/>
      <c r="J197" s="613" t="str" cm="1">
        <f t="array" aca="1" ref="J197" ca="1">_xlfn.SWITCH(INDIRECT(_xlfn.CONCAT($M$156,K197)),"-","-",0,"-",INDIRECT(_xlfn.CONCAT($M$156,K197)))</f>
        <v>-</v>
      </c>
      <c r="K197" s="4" t="s">
        <v>1360</v>
      </c>
      <c r="L197" s="948" t="str" cm="1">
        <f t="array" aca="1" ref="L197" ca="1">_xlfn.SWITCH(INDIRECT(_xlfn.CONCAT($M$156,M197)),"-","-",INDIRECT(_xlfn.CONCAT($M$156,M197)))</f>
        <v>-</v>
      </c>
      <c r="M197" s="4" t="s">
        <v>721</v>
      </c>
      <c r="N197" s="266" t="str" cm="1">
        <f t="array" aca="1" ref="N197" ca="1">_xlfn.SWITCH(INDIRECT(_xlfn.CONCAT($M$156,O197)),"-","-",0,"-",INDIRECT(_xlfn.CONCAT($M$156,O197)))</f>
        <v>-</v>
      </c>
      <c r="O197" s="4" t="s">
        <v>1059</v>
      </c>
      <c r="P197" s="613">
        <f t="shared" ca="1" si="32"/>
        <v>0</v>
      </c>
      <c r="Q197" s="137"/>
      <c r="R197" s="137"/>
      <c r="S197" s="266" t="str" cm="1">
        <f t="array" aca="1" ref="S197" ca="1">_xlfn.SWITCH(INDIRECT(_xlfn.CONCAT($G$156,T197)),"-","-",0,"-",_xlfn.XLOOKUP(INDIRECT(_xlfn.CONCAT($G$156,T197)),'S2 Def Referentie'!$H$25:$H$34,'S2 Def Referentie'!$D$25:$D$34))</f>
        <v>-</v>
      </c>
      <c r="T197" s="683" t="s">
        <v>871</v>
      </c>
      <c r="U197" s="613" t="str">
        <f t="shared" ca="1" si="33"/>
        <v>-</v>
      </c>
      <c r="V197" s="948" t="str">
        <f ca="1">_xlfn.XLOOKUP(S197,'S2 Def Referentie'!$D$25:$D$34,'S2 Def Referentie'!$K$25:$K$34)</f>
        <v>-</v>
      </c>
      <c r="W197" s="687">
        <f t="shared" ca="1" si="34"/>
        <v>0</v>
      </c>
      <c r="X197" s="687">
        <f t="shared" ca="1" si="35"/>
        <v>0</v>
      </c>
      <c r="Y197" s="687">
        <f t="shared" ca="1" si="36"/>
        <v>0</v>
      </c>
    </row>
    <row r="198" spans="2:25">
      <c r="B198" s="258" t="str" cm="1">
        <f t="array" aca="1" ref="B198" ca="1">INDIRECT(_xlfn.CONCAT(M$156,C198))</f>
        <v>Ref 1 product 9</v>
      </c>
      <c r="C198" s="4" t="s">
        <v>663</v>
      </c>
      <c r="D198" s="48"/>
      <c r="E198" s="266" t="str" cm="1">
        <f t="array" aca="1" ref="E198" ca="1">_xlfn.SWITCH(INDIRECT(_xlfn.CONCAT($M$156,F198)),"-","-",0,"-",INDIRECT(_xlfn.CONCAT($M$156,F198)))</f>
        <v>-</v>
      </c>
      <c r="F198" s="4" t="s">
        <v>682</v>
      </c>
      <c r="G198" s="613" t="str" cm="1">
        <f t="array" aca="1" ref="G198" ca="1">_xlfn.SWITCH(INDIRECT(_xlfn.CONCAT($M$156,H198)),"-","-",0,"-",INDIRECT(_xlfn.CONCAT($M$156,H198)))</f>
        <v>-</v>
      </c>
      <c r="H198" s="476" t="s">
        <v>1336</v>
      </c>
      <c r="I198" s="476"/>
      <c r="J198" s="613" t="str" cm="1">
        <f t="array" aca="1" ref="J198" ca="1">_xlfn.SWITCH(INDIRECT(_xlfn.CONCAT($M$156,K198)),"-","-",0,"-",INDIRECT(_xlfn.CONCAT($M$156,K198)))</f>
        <v>-</v>
      </c>
      <c r="K198" s="4" t="s">
        <v>1361</v>
      </c>
      <c r="L198" s="948" t="str" cm="1">
        <f t="array" aca="1" ref="L198" ca="1">_xlfn.SWITCH(INDIRECT(_xlfn.CONCAT($M$156,M198)),"-","-",INDIRECT(_xlfn.CONCAT($M$156,M198)))</f>
        <v>-</v>
      </c>
      <c r="M198" s="4" t="s">
        <v>722</v>
      </c>
      <c r="N198" s="266" t="str" cm="1">
        <f t="array" aca="1" ref="N198" ca="1">_xlfn.SWITCH(INDIRECT(_xlfn.CONCAT($M$156,O198)),"-","-",0,"-",INDIRECT(_xlfn.CONCAT($M$156,O198)))</f>
        <v>-</v>
      </c>
      <c r="O198" s="4" t="s">
        <v>1060</v>
      </c>
      <c r="P198" s="613">
        <f t="shared" ca="1" si="32"/>
        <v>0</v>
      </c>
      <c r="Q198" s="137"/>
      <c r="R198" s="137"/>
      <c r="S198" s="266" t="str" cm="1">
        <f t="array" aca="1" ref="S198" ca="1">_xlfn.SWITCH(INDIRECT(_xlfn.CONCAT($G$156,T198)),"-","-",0,"-",_xlfn.XLOOKUP(INDIRECT(_xlfn.CONCAT($G$156,T198)),'S2 Def Referentie'!$H$25:$H$34,'S2 Def Referentie'!$D$25:$D$34))</f>
        <v>-</v>
      </c>
      <c r="T198" s="683" t="s">
        <v>872</v>
      </c>
      <c r="U198" s="613" t="str">
        <f t="shared" ca="1" si="33"/>
        <v>-</v>
      </c>
      <c r="V198" s="948" t="str">
        <f ca="1">_xlfn.XLOOKUP(S198,'S2 Def Referentie'!$D$25:$D$34,'S2 Def Referentie'!$K$25:$K$34)</f>
        <v>-</v>
      </c>
      <c r="W198" s="687">
        <f t="shared" ca="1" si="34"/>
        <v>0</v>
      </c>
      <c r="X198" s="687">
        <f t="shared" ca="1" si="35"/>
        <v>0</v>
      </c>
      <c r="Y198" s="687">
        <f t="shared" ca="1" si="36"/>
        <v>0</v>
      </c>
    </row>
    <row r="199" spans="2:25">
      <c r="B199" s="259" t="str" cm="1">
        <f t="array" aca="1" ref="B199" ca="1">INDIRECT(_xlfn.CONCAT(M$156,C199))</f>
        <v>Ref 1 product 10</v>
      </c>
      <c r="C199" s="66" t="s">
        <v>664</v>
      </c>
      <c r="D199" s="594"/>
      <c r="E199" s="47" t="str" cm="1">
        <f t="array" aca="1" ref="E199" ca="1">_xlfn.SWITCH(INDIRECT(_xlfn.CONCAT($M$156,F199)),"-","-",0,"-",INDIRECT(_xlfn.CONCAT($M$156,F199)))</f>
        <v>-</v>
      </c>
      <c r="F199" s="66" t="s">
        <v>683</v>
      </c>
      <c r="G199" s="614" t="str" cm="1">
        <f t="array" aca="1" ref="G199" ca="1">_xlfn.SWITCH(INDIRECT(_xlfn.CONCAT($M$156,H199)),"-","-",0,"-",INDIRECT(_xlfn.CONCAT($M$156,H199)))</f>
        <v>-</v>
      </c>
      <c r="H199" s="481" t="s">
        <v>1337</v>
      </c>
      <c r="I199" s="481"/>
      <c r="J199" s="614" t="str" cm="1">
        <f t="array" aca="1" ref="J199" ca="1">_xlfn.SWITCH(INDIRECT(_xlfn.CONCAT($M$156,K199)),"-","-",0,"-",INDIRECT(_xlfn.CONCAT($M$156,K199)))</f>
        <v>-</v>
      </c>
      <c r="K199" s="66" t="s">
        <v>1362</v>
      </c>
      <c r="L199" s="951" t="str" cm="1">
        <f t="array" aca="1" ref="L199" ca="1">_xlfn.SWITCH(INDIRECT(_xlfn.CONCAT($M$156,M199)),"-","-",INDIRECT(_xlfn.CONCAT($M$156,M199)))</f>
        <v>-</v>
      </c>
      <c r="M199" s="66" t="s">
        <v>723</v>
      </c>
      <c r="N199" s="47" t="str" cm="1">
        <f t="array" aca="1" ref="N199" ca="1">_xlfn.SWITCH(INDIRECT(_xlfn.CONCAT($M$156,O199)),"-","-",0,"-",INDIRECT(_xlfn.CONCAT($M$156,O199)))</f>
        <v>-</v>
      </c>
      <c r="O199" s="66" t="s">
        <v>1061</v>
      </c>
      <c r="P199" s="614">
        <f t="shared" ca="1" si="32"/>
        <v>0</v>
      </c>
      <c r="Q199" s="137"/>
      <c r="R199" s="137"/>
      <c r="S199" s="47" t="str" cm="1">
        <f t="array" aca="1" ref="S199" ca="1">_xlfn.SWITCH(INDIRECT(_xlfn.CONCAT($G$156,T199)),"-","-",0,"-",_xlfn.XLOOKUP(INDIRECT(_xlfn.CONCAT($G$156,T199)),'S2 Def Referentie'!$H$25:$H$34,'S2 Def Referentie'!$D$25:$D$34))</f>
        <v>-</v>
      </c>
      <c r="T199" s="684" t="s">
        <v>873</v>
      </c>
      <c r="U199" s="614" t="str">
        <f t="shared" ca="1" si="33"/>
        <v>-</v>
      </c>
      <c r="V199" s="951" t="str">
        <f ca="1">_xlfn.XLOOKUP(S199,'S2 Def Referentie'!$D$25:$D$34,'S2 Def Referentie'!$K$25:$K$34)</f>
        <v>-</v>
      </c>
      <c r="W199" s="688">
        <f t="shared" ca="1" si="34"/>
        <v>0</v>
      </c>
      <c r="X199" s="688">
        <f ca="1">IFERROR(U199*V199*L199,0)</f>
        <v>0</v>
      </c>
      <c r="Y199" s="688">
        <f t="shared" ca="1" si="36"/>
        <v>0</v>
      </c>
    </row>
    <row r="200" spans="2:25">
      <c r="B200" s="258" t="str" cm="1">
        <f t="array" aca="1" ref="B200" ca="1">INDIRECT(_xlfn.CONCAT(M$156,C200))</f>
        <v>Ref 1 Co-product 1</v>
      </c>
      <c r="C200" s="87" t="s">
        <v>665</v>
      </c>
      <c r="D200" s="90"/>
      <c r="E200" s="265" t="str" cm="1">
        <f t="array" aca="1" ref="E200" ca="1">_xlfn.SWITCH(INDIRECT(_xlfn.CONCAT($M$156,F200)),"-","-",0,"-",INDIRECT(_xlfn.CONCAT($M$156,F200)))</f>
        <v>-</v>
      </c>
      <c r="F200" s="87" t="s">
        <v>684</v>
      </c>
      <c r="G200" s="612" t="str" cm="1">
        <f t="array" aca="1" ref="G200" ca="1">_xlfn.SWITCH(INDIRECT(_xlfn.CONCAT($M$156,H200)),"-","-",0,"-",INDIRECT(_xlfn.CONCAT($M$156,H200)))</f>
        <v>-</v>
      </c>
      <c r="H200" s="471" t="s">
        <v>1338</v>
      </c>
      <c r="I200" s="471"/>
      <c r="J200" s="612" t="str" cm="1">
        <f t="array" aca="1" ref="J200" ca="1">_xlfn.SWITCH(INDIRECT(_xlfn.CONCAT($M$156,K200)),"-","-",0,"-",INDIRECT(_xlfn.CONCAT($M$156,K200)))</f>
        <v>-</v>
      </c>
      <c r="K200" s="87" t="s">
        <v>1363</v>
      </c>
      <c r="L200" s="945" t="str" cm="1">
        <f t="array" aca="1" ref="L200" ca="1">_xlfn.SWITCH(INDIRECT(_xlfn.CONCAT($M$156,M200)),"-","-",INDIRECT(_xlfn.CONCAT($M$156,M200)))</f>
        <v>-</v>
      </c>
      <c r="M200" s="87" t="s">
        <v>724</v>
      </c>
      <c r="N200" s="265" t="str" cm="1">
        <f t="array" aca="1" ref="N200" ca="1">_xlfn.SWITCH(INDIRECT(_xlfn.CONCAT($M$156,O200)),"-","-",0,"-",INDIRECT(_xlfn.CONCAT($M$156,O200)))</f>
        <v>-</v>
      </c>
      <c r="O200" s="87" t="s">
        <v>1062</v>
      </c>
      <c r="P200" s="612">
        <f t="shared" ref="P200:P204" ca="1" si="37">IFERROR(IF(N200="-",IF(AND(G200="-",J200="-"),0,"Error"),IF(N200="ton CO2eq/ton",G200*L200,J200*L200)),"Error")</f>
        <v>0</v>
      </c>
      <c r="Q200" s="137"/>
      <c r="R200" s="137"/>
      <c r="S200" s="409"/>
      <c r="T200" s="682"/>
      <c r="U200" s="409"/>
      <c r="V200" s="409"/>
      <c r="W200" s="409"/>
      <c r="X200" s="409"/>
      <c r="Y200" s="409"/>
    </row>
    <row r="201" spans="2:25">
      <c r="B201" s="258" t="str" cm="1">
        <f t="array" aca="1" ref="B201" ca="1">INDIRECT(_xlfn.CONCAT(M$156,C201))</f>
        <v>Ref 1 Co-product 2</v>
      </c>
      <c r="C201" s="4" t="s">
        <v>666</v>
      </c>
      <c r="D201" s="48"/>
      <c r="E201" s="266" t="str" cm="1">
        <f t="array" aca="1" ref="E201" ca="1">_xlfn.SWITCH(INDIRECT(_xlfn.CONCAT($M$156,F201)),"-","-",0,"-",INDIRECT(_xlfn.CONCAT($M$156,F201)))</f>
        <v>-</v>
      </c>
      <c r="F201" s="4" t="s">
        <v>685</v>
      </c>
      <c r="G201" s="613" t="str" cm="1">
        <f t="array" aca="1" ref="G201" ca="1">_xlfn.SWITCH(INDIRECT(_xlfn.CONCAT($M$156,H201)),"-","-",0,"-",INDIRECT(_xlfn.CONCAT($M$156,H201)))</f>
        <v>-</v>
      </c>
      <c r="H201" s="476" t="s">
        <v>1339</v>
      </c>
      <c r="I201" s="476"/>
      <c r="J201" s="613" t="str" cm="1">
        <f t="array" aca="1" ref="J201" ca="1">_xlfn.SWITCH(INDIRECT(_xlfn.CONCAT($M$156,K201)),"-","-",0,"-",INDIRECT(_xlfn.CONCAT($M$156,K201)))</f>
        <v>-</v>
      </c>
      <c r="K201" s="4" t="s">
        <v>1364</v>
      </c>
      <c r="L201" s="948" t="str" cm="1">
        <f t="array" aca="1" ref="L201" ca="1">_xlfn.SWITCH(INDIRECT(_xlfn.CONCAT($M$156,M201)),"-","-",INDIRECT(_xlfn.CONCAT($M$156,M201)))</f>
        <v>-</v>
      </c>
      <c r="M201" s="4" t="s">
        <v>695</v>
      </c>
      <c r="N201" s="266" t="str" cm="1">
        <f t="array" aca="1" ref="N201" ca="1">_xlfn.SWITCH(INDIRECT(_xlfn.CONCAT($M$156,O201)),"-","-",0,"-",INDIRECT(_xlfn.CONCAT($M$156,O201)))</f>
        <v>-</v>
      </c>
      <c r="O201" s="4" t="s">
        <v>1063</v>
      </c>
      <c r="P201" s="613">
        <f t="shared" ca="1" si="37"/>
        <v>0</v>
      </c>
      <c r="Q201" s="137"/>
      <c r="R201" s="137"/>
      <c r="S201" s="156"/>
      <c r="T201" s="683"/>
      <c r="U201" s="156"/>
      <c r="V201" s="156"/>
      <c r="W201" s="156"/>
      <c r="X201" s="156"/>
      <c r="Y201" s="156"/>
    </row>
    <row r="202" spans="2:25">
      <c r="B202" s="258" t="str" cm="1">
        <f t="array" aca="1" ref="B202" ca="1">INDIRECT(_xlfn.CONCAT(M$156,C202))</f>
        <v>Ref 1 Co-product 3</v>
      </c>
      <c r="C202" s="4" t="s">
        <v>667</v>
      </c>
      <c r="D202" s="48"/>
      <c r="E202" s="266" t="str" cm="1">
        <f t="array" aca="1" ref="E202" ca="1">_xlfn.SWITCH(INDIRECT(_xlfn.CONCAT($M$156,F202)),"-","-",0,"-",INDIRECT(_xlfn.CONCAT($M$156,F202)))</f>
        <v>-</v>
      </c>
      <c r="F202" s="4" t="s">
        <v>686</v>
      </c>
      <c r="G202" s="613" t="str" cm="1">
        <f t="array" aca="1" ref="G202" ca="1">_xlfn.SWITCH(INDIRECT(_xlfn.CONCAT($M$156,H202)),"-","-",0,"-",INDIRECT(_xlfn.CONCAT($M$156,H202)))</f>
        <v>-</v>
      </c>
      <c r="H202" s="476" t="s">
        <v>1340</v>
      </c>
      <c r="I202" s="476"/>
      <c r="J202" s="613" t="str" cm="1">
        <f t="array" aca="1" ref="J202" ca="1">_xlfn.SWITCH(INDIRECT(_xlfn.CONCAT($M$156,K202)),"-","-",0,"-",INDIRECT(_xlfn.CONCAT($M$156,K202)))</f>
        <v>-</v>
      </c>
      <c r="K202" s="4" t="s">
        <v>1365</v>
      </c>
      <c r="L202" s="948" t="str" cm="1">
        <f t="array" aca="1" ref="L202" ca="1">_xlfn.SWITCH(INDIRECT(_xlfn.CONCAT($M$156,M202)),"-","-",INDIRECT(_xlfn.CONCAT($M$156,M202)))</f>
        <v>-</v>
      </c>
      <c r="M202" s="4" t="s">
        <v>696</v>
      </c>
      <c r="N202" s="266" t="str" cm="1">
        <f t="array" aca="1" ref="N202" ca="1">_xlfn.SWITCH(INDIRECT(_xlfn.CONCAT($M$156,O202)),"-","-",0,"-",INDIRECT(_xlfn.CONCAT($M$156,O202)))</f>
        <v>-</v>
      </c>
      <c r="O202" s="4" t="s">
        <v>1064</v>
      </c>
      <c r="P202" s="613">
        <f t="shared" ca="1" si="37"/>
        <v>0</v>
      </c>
      <c r="Q202" s="137"/>
      <c r="R202" s="137"/>
      <c r="S202" s="156"/>
      <c r="T202" s="683"/>
      <c r="U202" s="156"/>
      <c r="V202" s="156"/>
      <c r="W202" s="156"/>
      <c r="X202" s="156"/>
      <c r="Y202" s="156"/>
    </row>
    <row r="203" spans="2:25">
      <c r="B203" s="258" t="str" cm="1">
        <f t="array" aca="1" ref="B203" ca="1">INDIRECT(_xlfn.CONCAT(M$156,C203))</f>
        <v>Ref 1 Co-product 4</v>
      </c>
      <c r="C203" s="4" t="s">
        <v>668</v>
      </c>
      <c r="D203" s="48"/>
      <c r="E203" s="266" t="str" cm="1">
        <f t="array" aca="1" ref="E203" ca="1">_xlfn.SWITCH(INDIRECT(_xlfn.CONCAT($M$156,F203)),"-","-",0,"-",INDIRECT(_xlfn.CONCAT($M$156,F203)))</f>
        <v>-</v>
      </c>
      <c r="F203" s="4" t="s">
        <v>687</v>
      </c>
      <c r="G203" s="613" t="str" cm="1">
        <f t="array" aca="1" ref="G203" ca="1">_xlfn.SWITCH(INDIRECT(_xlfn.CONCAT($M$156,H203)),"-","-",0,"-",INDIRECT(_xlfn.CONCAT($M$156,H203)))</f>
        <v>-</v>
      </c>
      <c r="H203" s="476" t="s">
        <v>1341</v>
      </c>
      <c r="I203" s="476"/>
      <c r="J203" s="613" t="str" cm="1">
        <f t="array" aca="1" ref="J203" ca="1">_xlfn.SWITCH(INDIRECT(_xlfn.CONCAT($M$156,K203)),"-","-",0,"-",INDIRECT(_xlfn.CONCAT($M$156,K203)))</f>
        <v>-</v>
      </c>
      <c r="K203" s="4" t="s">
        <v>1366</v>
      </c>
      <c r="L203" s="948" t="str" cm="1">
        <f t="array" aca="1" ref="L203" ca="1">_xlfn.SWITCH(INDIRECT(_xlfn.CONCAT($M$156,M203)),"-","-",INDIRECT(_xlfn.CONCAT($M$156,M203)))</f>
        <v>-</v>
      </c>
      <c r="M203" s="4" t="s">
        <v>697</v>
      </c>
      <c r="N203" s="266" t="str" cm="1">
        <f t="array" aca="1" ref="N203" ca="1">_xlfn.SWITCH(INDIRECT(_xlfn.CONCAT($M$156,O203)),"-","-",0,"-",INDIRECT(_xlfn.CONCAT($M$156,O203)))</f>
        <v>-</v>
      </c>
      <c r="O203" s="4" t="s">
        <v>1065</v>
      </c>
      <c r="P203" s="613">
        <f t="shared" ca="1" si="37"/>
        <v>0</v>
      </c>
      <c r="Q203" s="137"/>
      <c r="R203" s="137"/>
      <c r="S203" s="156"/>
      <c r="T203" s="683"/>
      <c r="U203" s="156"/>
      <c r="V203" s="156"/>
      <c r="W203" s="156"/>
      <c r="X203" s="156"/>
      <c r="Y203" s="156"/>
    </row>
    <row r="204" spans="2:25">
      <c r="B204" s="259" t="str" cm="1">
        <f t="array" aca="1" ref="B204" ca="1">INDIRECT(_xlfn.CONCAT(M$156,C204))</f>
        <v>Ref 1 Co-product 5</v>
      </c>
      <c r="C204" s="66" t="s">
        <v>669</v>
      </c>
      <c r="D204" s="594"/>
      <c r="E204" s="47" t="str" cm="1">
        <f t="array" aca="1" ref="E204" ca="1">_xlfn.SWITCH(INDIRECT(_xlfn.CONCAT($M$156,F204)),"-","-",0,"-",INDIRECT(_xlfn.CONCAT($M$156,F204)))</f>
        <v>-</v>
      </c>
      <c r="F204" s="66" t="s">
        <v>688</v>
      </c>
      <c r="G204" s="614" t="str" cm="1">
        <f t="array" aca="1" ref="G204" ca="1">_xlfn.SWITCH(INDIRECT(_xlfn.CONCAT($M$156,H204)),"-","-",0,"-",INDIRECT(_xlfn.CONCAT($M$156,H204)))</f>
        <v>-</v>
      </c>
      <c r="H204" s="481" t="s">
        <v>1342</v>
      </c>
      <c r="I204" s="481"/>
      <c r="J204" s="614" t="str" cm="1">
        <f t="array" aca="1" ref="J204" ca="1">_xlfn.SWITCH(INDIRECT(_xlfn.CONCAT($M$156,K204)),"-","-",0,"-",INDIRECT(_xlfn.CONCAT($M$156,K204)))</f>
        <v>-</v>
      </c>
      <c r="K204" s="66" t="s">
        <v>1367</v>
      </c>
      <c r="L204" s="951" t="str" cm="1">
        <f t="array" aca="1" ref="L204" ca="1">_xlfn.SWITCH(INDIRECT(_xlfn.CONCAT($M$156,M204)),"-","-",INDIRECT(_xlfn.CONCAT($M$156,M204)))</f>
        <v>-</v>
      </c>
      <c r="M204" s="66" t="s">
        <v>698</v>
      </c>
      <c r="N204" s="47" t="str" cm="1">
        <f t="array" aca="1" ref="N204" ca="1">_xlfn.SWITCH(INDIRECT(_xlfn.CONCAT($M$156,O204)),"-","-",0,"-",INDIRECT(_xlfn.CONCAT($M$156,O204)))</f>
        <v>-</v>
      </c>
      <c r="O204" s="66" t="s">
        <v>1066</v>
      </c>
      <c r="P204" s="614">
        <f t="shared" ca="1" si="37"/>
        <v>0</v>
      </c>
      <c r="Q204" s="137"/>
      <c r="R204" s="137"/>
      <c r="S204" s="410"/>
      <c r="T204" s="684"/>
      <c r="U204" s="410"/>
      <c r="V204" s="410"/>
      <c r="W204" s="410"/>
      <c r="X204" s="410"/>
      <c r="Y204" s="410"/>
    </row>
    <row r="205" spans="2:25" s="137" customFormat="1">
      <c r="T205" s="4"/>
    </row>
    <row r="206" spans="2:25" ht="15.75">
      <c r="B206" s="167" t="s">
        <v>338</v>
      </c>
      <c r="C206" s="252"/>
      <c r="D206" s="348"/>
      <c r="E206" s="200"/>
      <c r="F206" s="252"/>
      <c r="G206" s="667">
        <f ca="1">SUM(G190:I199)</f>
        <v>0</v>
      </c>
      <c r="H206" s="723"/>
      <c r="I206" s="723"/>
      <c r="J206" s="667">
        <f ca="1">SUM(J190:K199)</f>
        <v>0</v>
      </c>
      <c r="K206" s="252"/>
      <c r="L206" s="200"/>
      <c r="M206" s="252"/>
      <c r="N206" s="200"/>
      <c r="O206" s="252"/>
      <c r="P206" s="300">
        <f ca="1">SUM(P162:Q204)</f>
        <v>0</v>
      </c>
      <c r="Q206" s="137"/>
      <c r="R206" s="137"/>
      <c r="S206" s="200"/>
      <c r="T206" s="201"/>
      <c r="U206" s="200"/>
      <c r="V206" s="200"/>
      <c r="W206" s="300">
        <f ca="1">SUM(W190:W199)</f>
        <v>0</v>
      </c>
      <c r="X206" s="300">
        <f ca="1">SUM(X190:X199)</f>
        <v>0</v>
      </c>
      <c r="Y206" s="300">
        <f ca="1">SUM(Y190:Y199)</f>
        <v>0</v>
      </c>
    </row>
    <row r="207" spans="2:25" ht="60">
      <c r="B207" s="137"/>
      <c r="C207" s="137"/>
      <c r="D207" s="137"/>
      <c r="E207" s="137"/>
      <c r="F207" s="137"/>
      <c r="G207" s="137"/>
      <c r="H207" s="137"/>
      <c r="I207" s="137"/>
      <c r="J207" s="137"/>
      <c r="K207" s="137"/>
      <c r="L207" s="137"/>
      <c r="M207" s="137"/>
      <c r="N207" s="137"/>
      <c r="O207" s="137"/>
      <c r="P207" s="628" t="s">
        <v>924</v>
      </c>
      <c r="Q207" s="137"/>
      <c r="R207" s="137"/>
      <c r="S207" s="137"/>
      <c r="U207" s="137"/>
      <c r="V207" s="137"/>
      <c r="W207" s="137"/>
      <c r="X207" s="137"/>
      <c r="Y207" s="137"/>
    </row>
    <row r="208" spans="2:25">
      <c r="B208" s="137"/>
      <c r="C208" s="137"/>
      <c r="D208" s="137"/>
      <c r="E208" s="137"/>
      <c r="F208" s="137"/>
      <c r="G208" s="137"/>
      <c r="H208" s="137"/>
      <c r="I208" s="137"/>
      <c r="J208" s="137"/>
      <c r="K208" s="137"/>
      <c r="L208" s="137"/>
      <c r="M208" s="137"/>
      <c r="N208" s="137"/>
      <c r="O208" s="137"/>
      <c r="P208" s="300">
        <f ca="1">IF(SUM(G190:G204)=0,0,IFERROR(SUM(P162:P188)/SUM(G190:G204),"Error"))</f>
        <v>0</v>
      </c>
      <c r="Q208" s="137"/>
      <c r="R208" s="137"/>
      <c r="S208" s="137"/>
      <c r="U208" s="137"/>
      <c r="V208" s="137"/>
      <c r="W208" s="137"/>
      <c r="X208" s="137"/>
      <c r="Y208" s="137"/>
    </row>
    <row r="209" spans="1:25" s="137" customFormat="1">
      <c r="T209" s="4"/>
    </row>
    <row r="210" spans="1:25" hidden="1">
      <c r="A210" s="136" t="s">
        <v>78</v>
      </c>
      <c r="E210" s="88" t="str">
        <f ca="1">'S2 Def Referentie'!$P$1</f>
        <v>S2 Def Referentie</v>
      </c>
      <c r="G210" s="4" t="str">
        <f ca="1">"'" &amp; E210 &amp; "'!"</f>
        <v>'S2 Def Referentie'!</v>
      </c>
      <c r="I210" s="88" t="s">
        <v>79</v>
      </c>
      <c r="K210" s="89">
        <v>2</v>
      </c>
      <c r="M210" s="4" t="str">
        <f>"'" &amp; I210 &amp; " "&amp; K210 &amp; "'!"</f>
        <v>'S5 Emissiefactoren Ref 2'!</v>
      </c>
      <c r="U210" s="137"/>
      <c r="V210" s="137"/>
      <c r="W210" s="137"/>
      <c r="X210" s="137"/>
      <c r="Y210" s="137"/>
    </row>
    <row r="211" spans="1:25" hidden="1">
      <c r="A211" s="136" t="s">
        <v>78</v>
      </c>
      <c r="F211" s="6"/>
      <c r="G211" s="6"/>
      <c r="H211" s="6"/>
      <c r="I211" s="6"/>
      <c r="L211" s="6"/>
      <c r="M211" s="6"/>
      <c r="N211" s="6"/>
      <c r="O211" s="6"/>
      <c r="U211" s="137"/>
      <c r="V211" s="137"/>
      <c r="W211" s="137"/>
      <c r="X211" s="137"/>
      <c r="Y211" s="137"/>
    </row>
    <row r="212" spans="1:25" ht="23.25">
      <c r="B212" s="622" t="s">
        <v>565</v>
      </c>
      <c r="C212" s="87"/>
      <c r="D212" s="333"/>
      <c r="E212" s="623"/>
      <c r="F212" s="360"/>
      <c r="G212" s="624"/>
      <c r="H212" s="87"/>
      <c r="I212" s="257"/>
      <c r="J212" s="333"/>
      <c r="K212" s="87"/>
      <c r="L212" s="333"/>
      <c r="M212" s="87"/>
      <c r="N212" s="333"/>
      <c r="O212" s="87"/>
      <c r="P212" s="334"/>
      <c r="Q212" s="137"/>
      <c r="R212" s="137"/>
      <c r="S212" s="137"/>
      <c r="U212" s="137"/>
      <c r="V212" s="137"/>
      <c r="W212" s="137"/>
      <c r="X212" s="137"/>
      <c r="Y212" s="137"/>
    </row>
    <row r="213" spans="1:25" s="137" customFormat="1" ht="23.25">
      <c r="B213" s="672"/>
      <c r="C213" s="668"/>
      <c r="D213" s="668"/>
      <c r="E213" s="669"/>
      <c r="F213" s="669"/>
      <c r="G213" s="670"/>
      <c r="H213" s="668"/>
      <c r="I213" s="671"/>
      <c r="J213" s="668"/>
      <c r="K213" s="668"/>
      <c r="L213" s="668"/>
      <c r="M213" s="668"/>
      <c r="N213" s="668"/>
      <c r="O213" s="668"/>
      <c r="P213" s="673"/>
      <c r="T213" s="4"/>
    </row>
    <row r="214" spans="1:25" ht="18.75">
      <c r="B214" s="212" t="s">
        <v>927</v>
      </c>
      <c r="C214" s="252"/>
      <c r="D214" s="348"/>
      <c r="E214" s="625"/>
      <c r="F214" s="497"/>
      <c r="G214" s="626"/>
      <c r="H214" s="252"/>
      <c r="I214" s="627"/>
      <c r="J214" s="348"/>
      <c r="K214" s="252"/>
      <c r="L214" s="348"/>
      <c r="M214" s="252"/>
      <c r="N214" s="348"/>
      <c r="O214" s="252"/>
      <c r="P214" s="352"/>
      <c r="Q214" s="137"/>
      <c r="R214" s="137"/>
      <c r="S214" s="1120" t="s">
        <v>926</v>
      </c>
      <c r="T214" s="1121"/>
      <c r="U214" s="1121"/>
      <c r="V214" s="1121"/>
      <c r="W214" s="1121"/>
      <c r="X214" s="1121"/>
      <c r="Y214" s="1121"/>
    </row>
    <row r="215" spans="1:25" ht="67.5" customHeight="1">
      <c r="B215" s="267" t="s">
        <v>1</v>
      </c>
      <c r="C215" s="268"/>
      <c r="D215" s="348"/>
      <c r="E215" s="194" t="s">
        <v>20</v>
      </c>
      <c r="F215" s="268"/>
      <c r="G215" s="168" t="s">
        <v>578</v>
      </c>
      <c r="H215" s="268"/>
      <c r="I215" s="252"/>
      <c r="J215" s="194" t="s">
        <v>579</v>
      </c>
      <c r="K215" s="268"/>
      <c r="L215" s="168" t="s">
        <v>23</v>
      </c>
      <c r="M215" s="268"/>
      <c r="N215" s="194" t="s">
        <v>274</v>
      </c>
      <c r="O215" s="268"/>
      <c r="P215" s="169" t="s">
        <v>576</v>
      </c>
      <c r="Q215" s="137"/>
      <c r="R215" s="137"/>
      <c r="S215" s="169" t="s">
        <v>10</v>
      </c>
      <c r="T215" s="681"/>
      <c r="U215" s="169" t="s">
        <v>925</v>
      </c>
      <c r="V215" s="169" t="s">
        <v>1431</v>
      </c>
      <c r="W215" s="169" t="s">
        <v>1424</v>
      </c>
      <c r="X215" s="169" t="s">
        <v>1426</v>
      </c>
      <c r="Y215" s="169" t="s">
        <v>1425</v>
      </c>
    </row>
    <row r="216" spans="1:25">
      <c r="B216" s="258" t="str" cm="1">
        <f t="array" aca="1" ref="B216" ca="1">INDIRECT(_xlfn.CONCAT(M$210,C216))</f>
        <v>Ref 2 Grondstof 1</v>
      </c>
      <c r="C216" s="4" t="s">
        <v>136</v>
      </c>
      <c r="D216" s="48"/>
      <c r="E216" s="266" t="str" cm="1">
        <f t="array" aca="1" ref="E216" ca="1">_xlfn.SWITCH(INDIRECT(_xlfn.CONCAT($M$210,F216)),"-","-",0,"-",INDIRECT(_xlfn.CONCAT($M$210,F216)))</f>
        <v>-</v>
      </c>
      <c r="F216" s="4" t="s">
        <v>142</v>
      </c>
      <c r="G216" s="613" t="str" cm="1">
        <f t="array" aca="1" ref="G216" ca="1">_xlfn.SWITCH(INDIRECT(_xlfn.CONCAT($M$210,H216)),"-","-",0,"-",INDIRECT(_xlfn.CONCAT($M$210,H216)))</f>
        <v>-</v>
      </c>
      <c r="H216" s="476" t="s">
        <v>1303</v>
      </c>
      <c r="I216" s="476"/>
      <c r="J216" s="613" t="str" cm="1">
        <f t="array" aca="1" ref="J216" ca="1">_xlfn.SWITCH(INDIRECT(_xlfn.CONCAT($M$210,K216)),"-","-",0,"-",INDIRECT(_xlfn.CONCAT($M$210,K216)))</f>
        <v>-</v>
      </c>
      <c r="K216" s="4" t="s">
        <v>97</v>
      </c>
      <c r="L216" s="948" t="str" cm="1">
        <f t="array" aca="1" ref="L216" ca="1">_xlfn.SWITCH(INDIRECT(_xlfn.CONCAT($M$210,M216)),"-","-",INDIRECT(_xlfn.CONCAT($M$210,M216)))</f>
        <v>-</v>
      </c>
      <c r="M216" s="4" t="s">
        <v>49</v>
      </c>
      <c r="N216" s="266" t="str" cm="1">
        <f t="array" aca="1" ref="N216" ca="1">_xlfn.SWITCH(INDIRECT(_xlfn.CONCAT($M$210,O216)),"-","-",0,"-",INDIRECT(_xlfn.CONCAT($M$210,O216)))</f>
        <v>-</v>
      </c>
      <c r="O216" s="4" t="s">
        <v>55</v>
      </c>
      <c r="P216" s="608">
        <f t="shared" ref="P216:P230" ca="1" si="38">IFERROR(IF(N216="-",IF(AND(G216="-",J216="-"),0,"Error"),IF(N216="ton CO2eq/ton",G216*L216,J216*L216)),"Error")</f>
        <v>0</v>
      </c>
      <c r="Q216" s="137"/>
      <c r="R216" s="137"/>
      <c r="S216" s="409"/>
      <c r="T216" s="682"/>
      <c r="U216" s="409"/>
      <c r="V216" s="409"/>
      <c r="W216" s="409"/>
      <c r="X216" s="409"/>
      <c r="Y216" s="409"/>
    </row>
    <row r="217" spans="1:25">
      <c r="B217" s="258" t="str" cm="1">
        <f t="array" aca="1" ref="B217" ca="1">INDIRECT(_xlfn.CONCAT(M$210,C217))</f>
        <v>Ref 2 Grondstof 2</v>
      </c>
      <c r="C217" s="4" t="s">
        <v>137</v>
      </c>
      <c r="D217" s="48"/>
      <c r="E217" s="266" t="str" cm="1">
        <f t="array" aca="1" ref="E217" ca="1">_xlfn.SWITCH(INDIRECT(_xlfn.CONCAT($M$210,F217)),"-","-",0,"-",INDIRECT(_xlfn.CONCAT($M$210,F217)))</f>
        <v>-</v>
      </c>
      <c r="F217" s="4" t="s">
        <v>143</v>
      </c>
      <c r="G217" s="606" t="str" cm="1">
        <f t="array" aca="1" ref="G217" ca="1">_xlfn.SWITCH(INDIRECT(_xlfn.CONCAT($M$210,H217)),"-","-",0,"-",INDIRECT(_xlfn.CONCAT($M$210,H217)))</f>
        <v>-</v>
      </c>
      <c r="H217" s="476" t="s">
        <v>1304</v>
      </c>
      <c r="I217" s="476"/>
      <c r="J217" s="613" t="str" cm="1">
        <f t="array" aca="1" ref="J217" ca="1">_xlfn.SWITCH(INDIRECT(_xlfn.CONCAT($M$210,K217)),"-","-",0,"-",INDIRECT(_xlfn.CONCAT($M$210,K217)))</f>
        <v>-</v>
      </c>
      <c r="K217" s="4" t="s">
        <v>98</v>
      </c>
      <c r="L217" s="607" t="str" cm="1">
        <f t="array" aca="1" ref="L217" ca="1">_xlfn.SWITCH(INDIRECT(_xlfn.CONCAT($M$210,M217)),"-","-",INDIRECT(_xlfn.CONCAT($M$210,M217)))</f>
        <v>-</v>
      </c>
      <c r="M217" s="4" t="s">
        <v>50</v>
      </c>
      <c r="N217" s="266" t="str" cm="1">
        <f t="array" aca="1" ref="N217" ca="1">_xlfn.SWITCH(INDIRECT(_xlfn.CONCAT($M$210,O217)),"-","-",0,"-",INDIRECT(_xlfn.CONCAT($M$210,O217)))</f>
        <v>-</v>
      </c>
      <c r="O217" s="4" t="s">
        <v>56</v>
      </c>
      <c r="P217" s="608">
        <f t="shared" ca="1" si="38"/>
        <v>0</v>
      </c>
      <c r="Q217" s="137"/>
      <c r="R217" s="137"/>
      <c r="S217" s="156"/>
      <c r="T217" s="683"/>
      <c r="U217" s="156"/>
      <c r="V217" s="156"/>
      <c r="W217" s="156"/>
      <c r="X217" s="156"/>
      <c r="Y217" s="156"/>
    </row>
    <row r="218" spans="1:25">
      <c r="B218" s="258" t="str" cm="1">
        <f t="array" aca="1" ref="B218" ca="1">INDIRECT(_xlfn.CONCAT(M$210,C218))</f>
        <v>Ref 2 Grondstof 3</v>
      </c>
      <c r="C218" s="4" t="s">
        <v>140</v>
      </c>
      <c r="D218" s="48"/>
      <c r="E218" s="266" t="str" cm="1">
        <f t="array" aca="1" ref="E218" ca="1">_xlfn.SWITCH(INDIRECT(_xlfn.CONCAT($M$210,F218)),"-","-",0,"-",INDIRECT(_xlfn.CONCAT($M$210,F218)))</f>
        <v>-</v>
      </c>
      <c r="F218" s="4" t="s">
        <v>144</v>
      </c>
      <c r="G218" s="606" t="str" cm="1">
        <f t="array" aca="1" ref="G218" ca="1">_xlfn.SWITCH(INDIRECT(_xlfn.CONCAT($M$210,H218)),"-","-",0,"-",INDIRECT(_xlfn.CONCAT($M$210,H218)))</f>
        <v>-</v>
      </c>
      <c r="H218" s="476" t="s">
        <v>1305</v>
      </c>
      <c r="I218" s="476"/>
      <c r="J218" s="613" t="str" cm="1">
        <f t="array" aca="1" ref="J218" ca="1">_xlfn.SWITCH(INDIRECT(_xlfn.CONCAT($M$210,K218)),"-","-",0,"-",INDIRECT(_xlfn.CONCAT($M$210,K218)))</f>
        <v>-</v>
      </c>
      <c r="K218" s="4" t="s">
        <v>99</v>
      </c>
      <c r="L218" s="607" t="str" cm="1">
        <f t="array" aca="1" ref="L218" ca="1">_xlfn.SWITCH(INDIRECT(_xlfn.CONCAT($M$210,M218)),"-","-",INDIRECT(_xlfn.CONCAT($M$210,M218)))</f>
        <v>-</v>
      </c>
      <c r="M218" s="4" t="s">
        <v>51</v>
      </c>
      <c r="N218" s="266" t="str" cm="1">
        <f t="array" aca="1" ref="N218" ca="1">_xlfn.SWITCH(INDIRECT(_xlfn.CONCAT($M$210,O218)),"-","-",0,"-",INDIRECT(_xlfn.CONCAT($M$210,O218)))</f>
        <v>-</v>
      </c>
      <c r="O218" s="4" t="s">
        <v>57</v>
      </c>
      <c r="P218" s="608">
        <f t="shared" ca="1" si="38"/>
        <v>0</v>
      </c>
      <c r="Q218" s="137"/>
      <c r="R218" s="137"/>
      <c r="S218" s="156"/>
      <c r="T218" s="683"/>
      <c r="U218" s="156"/>
      <c r="V218" s="156"/>
      <c r="W218" s="156"/>
      <c r="X218" s="156"/>
      <c r="Y218" s="156"/>
    </row>
    <row r="219" spans="1:25">
      <c r="B219" s="258" t="str" cm="1">
        <f t="array" aca="1" ref="B219" ca="1">INDIRECT(_xlfn.CONCAT(M$210,C219))</f>
        <v>Ref 2 Grondstof 4</v>
      </c>
      <c r="C219" s="4" t="s">
        <v>141</v>
      </c>
      <c r="D219" s="48"/>
      <c r="E219" s="266" t="str" cm="1">
        <f t="array" aca="1" ref="E219" ca="1">_xlfn.SWITCH(INDIRECT(_xlfn.CONCAT($M$210,F219)),"-","-",0,"-",INDIRECT(_xlfn.CONCAT($M$210,F219)))</f>
        <v>-</v>
      </c>
      <c r="F219" s="4" t="s">
        <v>145</v>
      </c>
      <c r="G219" s="606" t="str" cm="1">
        <f t="array" aca="1" ref="G219" ca="1">_xlfn.SWITCH(INDIRECT(_xlfn.CONCAT($M$210,H219)),"-","-",0,"-",INDIRECT(_xlfn.CONCAT($M$210,H219)))</f>
        <v>-</v>
      </c>
      <c r="H219" s="476" t="s">
        <v>1306</v>
      </c>
      <c r="I219" s="476"/>
      <c r="J219" s="613" t="str" cm="1">
        <f t="array" aca="1" ref="J219" ca="1">_xlfn.SWITCH(INDIRECT(_xlfn.CONCAT($M$210,K219)),"-","-",0,"-",INDIRECT(_xlfn.CONCAT($M$210,K219)))</f>
        <v>-</v>
      </c>
      <c r="K219" s="4" t="s">
        <v>100</v>
      </c>
      <c r="L219" s="607" t="str" cm="1">
        <f t="array" aca="1" ref="L219" ca="1">_xlfn.SWITCH(INDIRECT(_xlfn.CONCAT($M$210,M219)),"-","-",INDIRECT(_xlfn.CONCAT($M$210,M219)))</f>
        <v>-</v>
      </c>
      <c r="M219" s="4" t="s">
        <v>52</v>
      </c>
      <c r="N219" s="266" t="str" cm="1">
        <f t="array" aca="1" ref="N219" ca="1">_xlfn.SWITCH(INDIRECT(_xlfn.CONCAT($M$210,O219)),"-","-",0,"-",INDIRECT(_xlfn.CONCAT($M$210,O219)))</f>
        <v>-</v>
      </c>
      <c r="O219" s="4" t="s">
        <v>58</v>
      </c>
      <c r="P219" s="608">
        <f t="shared" ca="1" si="38"/>
        <v>0</v>
      </c>
      <c r="Q219" s="137"/>
      <c r="R219" s="137"/>
      <c r="S219" s="156"/>
      <c r="T219" s="683"/>
      <c r="U219" s="156"/>
      <c r="V219" s="156"/>
      <c r="W219" s="156"/>
      <c r="X219" s="156"/>
      <c r="Y219" s="156"/>
    </row>
    <row r="220" spans="1:25">
      <c r="B220" s="258" t="str" cm="1">
        <f t="array" aca="1" ref="B220" ca="1">INDIRECT(_xlfn.CONCAT(M$210,C220))</f>
        <v>Ref 2 Grondstof 5</v>
      </c>
      <c r="C220" s="4" t="s">
        <v>244</v>
      </c>
      <c r="D220" s="48"/>
      <c r="E220" s="266" t="str" cm="1">
        <f t="array" aca="1" ref="E220" ca="1">_xlfn.SWITCH(INDIRECT(_xlfn.CONCAT($M$210,F220)),"-","-",0,"-",INDIRECT(_xlfn.CONCAT($M$210,F220)))</f>
        <v>-</v>
      </c>
      <c r="F220" s="4" t="s">
        <v>256</v>
      </c>
      <c r="G220" s="606" t="str" cm="1">
        <f t="array" aca="1" ref="G220" ca="1">_xlfn.SWITCH(INDIRECT(_xlfn.CONCAT($M$210,H220)),"-","-",0,"-",INDIRECT(_xlfn.CONCAT($M$210,H220)))</f>
        <v>-</v>
      </c>
      <c r="H220" s="476" t="s">
        <v>1307</v>
      </c>
      <c r="I220" s="476"/>
      <c r="J220" s="613" t="str" cm="1">
        <f t="array" aca="1" ref="J220" ca="1">_xlfn.SWITCH(INDIRECT(_xlfn.CONCAT($M$210,K220)),"-","-",0,"-",INDIRECT(_xlfn.CONCAT($M$210,K220)))</f>
        <v>-</v>
      </c>
      <c r="K220" s="4" t="s">
        <v>106</v>
      </c>
      <c r="L220" s="607" t="str" cm="1">
        <f t="array" aca="1" ref="L220" ca="1">_xlfn.SWITCH(INDIRECT(_xlfn.CONCAT($M$210,M220)),"-","-",INDIRECT(_xlfn.CONCAT($M$210,M220)))</f>
        <v>-</v>
      </c>
      <c r="M220" s="4" t="s">
        <v>107</v>
      </c>
      <c r="N220" s="266" t="str" cm="1">
        <f t="array" aca="1" ref="N220" ca="1">_xlfn.SWITCH(INDIRECT(_xlfn.CONCAT($M$210,O220)),"-","-",0,"-",INDIRECT(_xlfn.CONCAT($M$210,O220)))</f>
        <v>-</v>
      </c>
      <c r="O220" s="4" t="s">
        <v>103</v>
      </c>
      <c r="P220" s="608">
        <f t="shared" ca="1" si="38"/>
        <v>0</v>
      </c>
      <c r="Q220" s="137"/>
      <c r="R220" s="137"/>
      <c r="S220" s="156"/>
      <c r="T220" s="683"/>
      <c r="U220" s="156"/>
      <c r="V220" s="156"/>
      <c r="W220" s="156"/>
      <c r="X220" s="156"/>
      <c r="Y220" s="156"/>
    </row>
    <row r="221" spans="1:25">
      <c r="B221" s="258" t="str" cm="1">
        <f t="array" aca="1" ref="B221" ca="1">INDIRECT(_xlfn.CONCAT(M$210,C221))</f>
        <v>Ref 2 Grondstof 6</v>
      </c>
      <c r="C221" s="4" t="s">
        <v>245</v>
      </c>
      <c r="D221" s="48"/>
      <c r="E221" s="266" t="str" cm="1">
        <f t="array" aca="1" ref="E221" ca="1">_xlfn.SWITCH(INDIRECT(_xlfn.CONCAT($M$210,F221)),"-","-",0,"-",INDIRECT(_xlfn.CONCAT($M$210,F221)))</f>
        <v>-</v>
      </c>
      <c r="F221" s="4" t="s">
        <v>257</v>
      </c>
      <c r="G221" s="606" t="str" cm="1">
        <f t="array" aca="1" ref="G221" ca="1">_xlfn.SWITCH(INDIRECT(_xlfn.CONCAT($M$210,H221)),"-","-",0,"-",INDIRECT(_xlfn.CONCAT($M$210,H221)))</f>
        <v>-</v>
      </c>
      <c r="H221" s="476" t="s">
        <v>1308</v>
      </c>
      <c r="I221" s="476"/>
      <c r="J221" s="613" t="str" cm="1">
        <f t="array" aca="1" ref="J221" ca="1">_xlfn.SWITCH(INDIRECT(_xlfn.CONCAT($M$210,K221)),"-","-",0,"-",INDIRECT(_xlfn.CONCAT($M$210,K221)))</f>
        <v>-</v>
      </c>
      <c r="K221" s="4" t="s">
        <v>170</v>
      </c>
      <c r="L221" s="607" t="str" cm="1">
        <f t="array" aca="1" ref="L221" ca="1">_xlfn.SWITCH(INDIRECT(_xlfn.CONCAT($M$210,M221)),"-","-",INDIRECT(_xlfn.CONCAT($M$210,M221)))</f>
        <v>-</v>
      </c>
      <c r="M221" s="4" t="s">
        <v>80</v>
      </c>
      <c r="N221" s="266" t="str" cm="1">
        <f t="array" aca="1" ref="N221" ca="1">_xlfn.SWITCH(INDIRECT(_xlfn.CONCAT($M$210,O221)),"-","-",0,"-",INDIRECT(_xlfn.CONCAT($M$210,O221)))</f>
        <v>-</v>
      </c>
      <c r="O221" s="4" t="s">
        <v>118</v>
      </c>
      <c r="P221" s="608">
        <f t="shared" ca="1" si="38"/>
        <v>0</v>
      </c>
      <c r="Q221" s="137"/>
      <c r="R221" s="137"/>
      <c r="S221" s="156"/>
      <c r="T221" s="683"/>
      <c r="U221" s="156"/>
      <c r="V221" s="156"/>
      <c r="W221" s="156"/>
      <c r="X221" s="156"/>
      <c r="Y221" s="156"/>
    </row>
    <row r="222" spans="1:25">
      <c r="B222" s="258" t="str" cm="1">
        <f t="array" aca="1" ref="B222" ca="1">INDIRECT(_xlfn.CONCAT(M$210,C222))</f>
        <v>Ref 2 Grondstof 7</v>
      </c>
      <c r="C222" s="4" t="s">
        <v>250</v>
      </c>
      <c r="D222" s="48"/>
      <c r="E222" s="266" t="str" cm="1">
        <f t="array" aca="1" ref="E222" ca="1">_xlfn.SWITCH(INDIRECT(_xlfn.CONCAT($M$210,F222)),"-","-",0,"-",INDIRECT(_xlfn.CONCAT($M$210,F222)))</f>
        <v>-</v>
      </c>
      <c r="F222" s="4" t="s">
        <v>260</v>
      </c>
      <c r="G222" s="606" t="str" cm="1">
        <f t="array" aca="1" ref="G222" ca="1">_xlfn.SWITCH(INDIRECT(_xlfn.CONCAT($M$210,H222)),"-","-",0,"-",INDIRECT(_xlfn.CONCAT($M$210,H222)))</f>
        <v>-</v>
      </c>
      <c r="H222" s="476" t="s">
        <v>1309</v>
      </c>
      <c r="I222" s="476"/>
      <c r="J222" s="613" t="str" cm="1">
        <f t="array" aca="1" ref="J222" ca="1">_xlfn.SWITCH(INDIRECT(_xlfn.CONCAT($M$210,K222)),"-","-",0,"-",INDIRECT(_xlfn.CONCAT($M$210,K222)))</f>
        <v>-</v>
      </c>
      <c r="K222" s="4" t="s">
        <v>171</v>
      </c>
      <c r="L222" s="607" t="str" cm="1">
        <f t="array" aca="1" ref="L222" ca="1">_xlfn.SWITCH(INDIRECT(_xlfn.CONCAT($M$210,M222)),"-","-",INDIRECT(_xlfn.CONCAT($M$210,M222)))</f>
        <v>-</v>
      </c>
      <c r="M222" s="4" t="s">
        <v>81</v>
      </c>
      <c r="N222" s="266" t="str" cm="1">
        <f t="array" aca="1" ref="N222" ca="1">_xlfn.SWITCH(INDIRECT(_xlfn.CONCAT($M$210,O222)),"-","-",0,"-",INDIRECT(_xlfn.CONCAT($M$210,O222)))</f>
        <v>-</v>
      </c>
      <c r="O222" s="4" t="s">
        <v>119</v>
      </c>
      <c r="P222" s="608">
        <f t="shared" ca="1" si="38"/>
        <v>0</v>
      </c>
      <c r="Q222" s="137"/>
      <c r="R222" s="137"/>
      <c r="S222" s="156"/>
      <c r="T222" s="683"/>
      <c r="U222" s="156"/>
      <c r="V222" s="156"/>
      <c r="W222" s="156"/>
      <c r="X222" s="156"/>
      <c r="Y222" s="156"/>
    </row>
    <row r="223" spans="1:25">
      <c r="B223" s="258" t="str" cm="1">
        <f t="array" aca="1" ref="B223" ca="1">INDIRECT(_xlfn.CONCAT(M$210,C223))</f>
        <v>Ref 2 Grondstof 8</v>
      </c>
      <c r="C223" s="4" t="s">
        <v>281</v>
      </c>
      <c r="D223" s="48"/>
      <c r="E223" s="266" t="str" cm="1">
        <f t="array" aca="1" ref="E223" ca="1">_xlfn.SWITCH(INDIRECT(_xlfn.CONCAT($M$210,F223)),"-","-",0,"-",INDIRECT(_xlfn.CONCAT($M$210,F223)))</f>
        <v>-</v>
      </c>
      <c r="F223" s="4" t="s">
        <v>292</v>
      </c>
      <c r="G223" s="606" t="str" cm="1">
        <f t="array" aca="1" ref="G223" ca="1">_xlfn.SWITCH(INDIRECT(_xlfn.CONCAT($M$210,H223)),"-","-",0,"-",INDIRECT(_xlfn.CONCAT($M$210,H223)))</f>
        <v>-</v>
      </c>
      <c r="H223" s="476" t="s">
        <v>1310</v>
      </c>
      <c r="I223" s="476"/>
      <c r="J223" s="613" t="str" cm="1">
        <f t="array" aca="1" ref="J223" ca="1">_xlfn.SWITCH(INDIRECT(_xlfn.CONCAT($M$210,K223)),"-","-",0,"-",INDIRECT(_xlfn.CONCAT($M$210,K223)))</f>
        <v>-</v>
      </c>
      <c r="K223" s="4" t="s">
        <v>172</v>
      </c>
      <c r="L223" s="607" t="str" cm="1">
        <f t="array" aca="1" ref="L223" ca="1">_xlfn.SWITCH(INDIRECT(_xlfn.CONCAT($M$210,M223)),"-","-",INDIRECT(_xlfn.CONCAT($M$210,M223)))</f>
        <v>-</v>
      </c>
      <c r="M223" s="4" t="s">
        <v>82</v>
      </c>
      <c r="N223" s="266" t="str" cm="1">
        <f t="array" aca="1" ref="N223" ca="1">_xlfn.SWITCH(INDIRECT(_xlfn.CONCAT($M$210,O223)),"-","-",0,"-",INDIRECT(_xlfn.CONCAT($M$210,O223)))</f>
        <v>-</v>
      </c>
      <c r="O223" s="4" t="s">
        <v>120</v>
      </c>
      <c r="P223" s="608">
        <f t="shared" ca="1" si="38"/>
        <v>0</v>
      </c>
      <c r="Q223" s="137"/>
      <c r="R223" s="137"/>
      <c r="S223" s="156"/>
      <c r="T223" s="683"/>
      <c r="U223" s="156"/>
      <c r="V223" s="156"/>
      <c r="W223" s="156"/>
      <c r="X223" s="156"/>
      <c r="Y223" s="156"/>
    </row>
    <row r="224" spans="1:25">
      <c r="B224" s="258" t="str" cm="1">
        <f t="array" aca="1" ref="B224" ca="1">INDIRECT(_xlfn.CONCAT(M$210,C224))</f>
        <v>Ref 2 Grondstof 9</v>
      </c>
      <c r="C224" s="4" t="s">
        <v>282</v>
      </c>
      <c r="D224" s="48"/>
      <c r="E224" s="266" t="str" cm="1">
        <f t="array" aca="1" ref="E224" ca="1">_xlfn.SWITCH(INDIRECT(_xlfn.CONCAT($M$210,F224)),"-","-",0,"-",INDIRECT(_xlfn.CONCAT($M$210,F224)))</f>
        <v>-</v>
      </c>
      <c r="F224" s="4" t="s">
        <v>293</v>
      </c>
      <c r="G224" s="606" t="str" cm="1">
        <f t="array" aca="1" ref="G224" ca="1">_xlfn.SWITCH(INDIRECT(_xlfn.CONCAT($M$210,H224)),"-","-",0,"-",INDIRECT(_xlfn.CONCAT($M$210,H224)))</f>
        <v>-</v>
      </c>
      <c r="H224" s="476" t="s">
        <v>1311</v>
      </c>
      <c r="I224" s="476"/>
      <c r="J224" s="613" t="str" cm="1">
        <f t="array" aca="1" ref="J224" ca="1">_xlfn.SWITCH(INDIRECT(_xlfn.CONCAT($M$210,K224)),"-","-",0,"-",INDIRECT(_xlfn.CONCAT($M$210,K224)))</f>
        <v>-</v>
      </c>
      <c r="K224" s="4" t="s">
        <v>173</v>
      </c>
      <c r="L224" s="607" t="str" cm="1">
        <f t="array" aca="1" ref="L224" ca="1">_xlfn.SWITCH(INDIRECT(_xlfn.CONCAT($M$210,M224)),"-","-",INDIRECT(_xlfn.CONCAT($M$210,M224)))</f>
        <v>-</v>
      </c>
      <c r="M224" s="4" t="s">
        <v>83</v>
      </c>
      <c r="N224" s="266" t="str" cm="1">
        <f t="array" aca="1" ref="N224" ca="1">_xlfn.SWITCH(INDIRECT(_xlfn.CONCAT($M$210,O224)),"-","-",0,"-",INDIRECT(_xlfn.CONCAT($M$210,O224)))</f>
        <v>-</v>
      </c>
      <c r="O224" s="4" t="s">
        <v>121</v>
      </c>
      <c r="P224" s="608">
        <f t="shared" ca="1" si="38"/>
        <v>0</v>
      </c>
      <c r="Q224" s="137"/>
      <c r="R224" s="137"/>
      <c r="S224" s="156"/>
      <c r="T224" s="683"/>
      <c r="U224" s="156"/>
      <c r="V224" s="156"/>
      <c r="W224" s="156"/>
      <c r="X224" s="156"/>
      <c r="Y224" s="156"/>
    </row>
    <row r="225" spans="2:25">
      <c r="B225" s="258" t="str" cm="1">
        <f t="array" aca="1" ref="B225" ca="1">INDIRECT(_xlfn.CONCAT(M$210,C225))</f>
        <v>Ref 2 Grondstof 10</v>
      </c>
      <c r="C225" s="4" t="s">
        <v>283</v>
      </c>
      <c r="D225" s="48"/>
      <c r="E225" s="266" t="str" cm="1">
        <f t="array" aca="1" ref="E225" ca="1">_xlfn.SWITCH(INDIRECT(_xlfn.CONCAT($M$210,F225)),"-","-",0,"-",INDIRECT(_xlfn.CONCAT($M$210,F225)))</f>
        <v>-</v>
      </c>
      <c r="F225" s="4" t="s">
        <v>294</v>
      </c>
      <c r="G225" s="606" t="str" cm="1">
        <f t="array" aca="1" ref="G225" ca="1">_xlfn.SWITCH(INDIRECT(_xlfn.CONCAT($M$210,H225)),"-","-",0,"-",INDIRECT(_xlfn.CONCAT($M$210,H225)))</f>
        <v>-</v>
      </c>
      <c r="H225" s="476" t="s">
        <v>1312</v>
      </c>
      <c r="I225" s="476"/>
      <c r="J225" s="613" t="str" cm="1">
        <f t="array" aca="1" ref="J225" ca="1">_xlfn.SWITCH(INDIRECT(_xlfn.CONCAT($M$210,K225)),"-","-",0,"-",INDIRECT(_xlfn.CONCAT($M$210,K225)))</f>
        <v>-</v>
      </c>
      <c r="K225" s="4" t="s">
        <v>413</v>
      </c>
      <c r="L225" s="607" t="str" cm="1">
        <f t="array" aca="1" ref="L225" ca="1">_xlfn.SWITCH(INDIRECT(_xlfn.CONCAT($M$210,M225)),"-","-",INDIRECT(_xlfn.CONCAT($M$210,M225)))</f>
        <v>-</v>
      </c>
      <c r="M225" s="4" t="s">
        <v>84</v>
      </c>
      <c r="N225" s="266" t="str" cm="1">
        <f t="array" aca="1" ref="N225" ca="1">_xlfn.SWITCH(INDIRECT(_xlfn.CONCAT($M$210,O225)),"-","-",0,"-",INDIRECT(_xlfn.CONCAT($M$210,O225)))</f>
        <v>-</v>
      </c>
      <c r="O225" s="4" t="s">
        <v>122</v>
      </c>
      <c r="P225" s="608">
        <f t="shared" ca="1" si="38"/>
        <v>0</v>
      </c>
      <c r="Q225" s="137"/>
      <c r="R225" s="137"/>
      <c r="S225" s="156"/>
      <c r="T225" s="683"/>
      <c r="U225" s="156"/>
      <c r="V225" s="156"/>
      <c r="W225" s="156"/>
      <c r="X225" s="156"/>
      <c r="Y225" s="156"/>
    </row>
    <row r="226" spans="2:25">
      <c r="B226" s="256" t="str" cm="1">
        <f t="array" aca="1" ref="B226" ca="1">INDIRECT(_xlfn.CONCAT(M$210,C226))</f>
        <v>Ref 2 Energie 1</v>
      </c>
      <c r="C226" s="87" t="s">
        <v>284</v>
      </c>
      <c r="D226" s="90"/>
      <c r="E226" s="265" t="str" cm="1">
        <f t="array" aca="1" ref="E226" ca="1">_xlfn.SWITCH(INDIRECT(_xlfn.CONCAT($M$210,F226)),"-","-",0,"-",INDIRECT(_xlfn.CONCAT($M$210,F226)))</f>
        <v>-</v>
      </c>
      <c r="F226" s="87" t="s">
        <v>295</v>
      </c>
      <c r="G226" s="603" t="str" cm="1">
        <f t="array" aca="1" ref="G226" ca="1">_xlfn.SWITCH(INDIRECT(_xlfn.CONCAT($M$210,H226)),"-","-",0,"-",INDIRECT(_xlfn.CONCAT($M$210,H226)))</f>
        <v>-</v>
      </c>
      <c r="H226" s="471" t="s">
        <v>1313</v>
      </c>
      <c r="I226" s="471"/>
      <c r="J226" s="612" t="str" cm="1">
        <f t="array" aca="1" ref="J226" ca="1">_xlfn.SWITCH(INDIRECT(_xlfn.CONCAT($M$210,K226)),"-","-",0,"-",INDIRECT(_xlfn.CONCAT($M$210,K226)))</f>
        <v>-</v>
      </c>
      <c r="K226" s="87" t="s">
        <v>371</v>
      </c>
      <c r="L226" s="604" t="str" cm="1">
        <f t="array" aca="1" ref="L226" ca="1">_xlfn.SWITCH(INDIRECT(_xlfn.CONCAT($M$210,M226)),"-","-",INDIRECT(_xlfn.CONCAT($M$210,M226)))</f>
        <v>-</v>
      </c>
      <c r="M226" s="87" t="s">
        <v>85</v>
      </c>
      <c r="N226" s="265" t="str" cm="1">
        <f t="array" aca="1" ref="N226" ca="1">_xlfn.SWITCH(INDIRECT(_xlfn.CONCAT($M$210,O226)),"-","-",0,"-",INDIRECT(_xlfn.CONCAT($M$210,O226)))</f>
        <v>-</v>
      </c>
      <c r="O226" s="87" t="s">
        <v>123</v>
      </c>
      <c r="P226" s="605">
        <f t="shared" ca="1" si="38"/>
        <v>0</v>
      </c>
      <c r="Q226" s="137"/>
      <c r="R226" s="137"/>
      <c r="S226" s="409"/>
      <c r="T226" s="682"/>
      <c r="U226" s="409"/>
      <c r="V226" s="409"/>
      <c r="W226" s="409"/>
      <c r="X226" s="409"/>
      <c r="Y226" s="409"/>
    </row>
    <row r="227" spans="2:25">
      <c r="B227" s="258" t="str" cm="1">
        <f t="array" aca="1" ref="B227" ca="1">INDIRECT(_xlfn.CONCAT(M$210,C227))</f>
        <v>Ref 2 Energie 2</v>
      </c>
      <c r="C227" s="4" t="s">
        <v>285</v>
      </c>
      <c r="D227" s="48"/>
      <c r="E227" s="266" t="str" cm="1">
        <f t="array" aca="1" ref="E227" ca="1">_xlfn.SWITCH(INDIRECT(_xlfn.CONCAT($M$210,F227)),"-","-",0,"-",INDIRECT(_xlfn.CONCAT($M$210,F227)))</f>
        <v>-</v>
      </c>
      <c r="F227" s="4" t="s">
        <v>296</v>
      </c>
      <c r="G227" s="606" t="str" cm="1">
        <f t="array" aca="1" ref="G227" ca="1">_xlfn.SWITCH(INDIRECT(_xlfn.CONCAT($M$210,H227)),"-","-",0,"-",INDIRECT(_xlfn.CONCAT($M$210,H227)))</f>
        <v>-</v>
      </c>
      <c r="H227" s="476" t="s">
        <v>1314</v>
      </c>
      <c r="I227" s="476"/>
      <c r="J227" s="613" t="str" cm="1">
        <f t="array" aca="1" ref="J227" ca="1">_xlfn.SWITCH(INDIRECT(_xlfn.CONCAT($M$210,K227)),"-","-",0,"-",INDIRECT(_xlfn.CONCAT($M$210,K227)))</f>
        <v>-</v>
      </c>
      <c r="K227" s="4" t="s">
        <v>372</v>
      </c>
      <c r="L227" s="607" t="str" cm="1">
        <f t="array" aca="1" ref="L227" ca="1">_xlfn.SWITCH(INDIRECT(_xlfn.CONCAT($M$210,M227)),"-","-",INDIRECT(_xlfn.CONCAT($M$210,M227)))</f>
        <v>-</v>
      </c>
      <c r="M227" s="4" t="s">
        <v>86</v>
      </c>
      <c r="N227" s="266" t="str" cm="1">
        <f t="array" aca="1" ref="N227" ca="1">_xlfn.SWITCH(INDIRECT(_xlfn.CONCAT($M$210,O227)),"-","-",0,"-",INDIRECT(_xlfn.CONCAT($M$210,O227)))</f>
        <v>-</v>
      </c>
      <c r="O227" s="4" t="s">
        <v>124</v>
      </c>
      <c r="P227" s="608">
        <f t="shared" ca="1" si="38"/>
        <v>0</v>
      </c>
      <c r="Q227" s="137"/>
      <c r="R227" s="137"/>
      <c r="S227" s="156"/>
      <c r="T227" s="683"/>
      <c r="U227" s="156"/>
      <c r="V227" s="156"/>
      <c r="W227" s="156"/>
      <c r="X227" s="156"/>
      <c r="Y227" s="156"/>
    </row>
    <row r="228" spans="2:25">
      <c r="B228" s="258" t="str" cm="1">
        <f t="array" aca="1" ref="B228" ca="1">INDIRECT(_xlfn.CONCAT(M$210,C228))</f>
        <v>Ref 2 Energie 3</v>
      </c>
      <c r="C228" s="4" t="s">
        <v>297</v>
      </c>
      <c r="D228" s="48"/>
      <c r="E228" s="266" t="str" cm="1">
        <f t="array" aca="1" ref="E228" ca="1">_xlfn.SWITCH(INDIRECT(_xlfn.CONCAT($M$210,F228)),"-","-",0,"-",INDIRECT(_xlfn.CONCAT($M$210,F228)))</f>
        <v>-</v>
      </c>
      <c r="F228" s="4" t="s">
        <v>301</v>
      </c>
      <c r="G228" s="606" t="str" cm="1">
        <f t="array" aca="1" ref="G228" ca="1">_xlfn.SWITCH(INDIRECT(_xlfn.CONCAT($M$210,H228)),"-","-",0,"-",INDIRECT(_xlfn.CONCAT($M$210,H228)))</f>
        <v>-</v>
      </c>
      <c r="H228" s="476" t="s">
        <v>1315</v>
      </c>
      <c r="I228" s="476"/>
      <c r="J228" s="613" t="str" cm="1">
        <f t="array" aca="1" ref="J228" ca="1">_xlfn.SWITCH(INDIRECT(_xlfn.CONCAT($M$210,K228)),"-","-",0,"-",INDIRECT(_xlfn.CONCAT($M$210,K228)))</f>
        <v>-</v>
      </c>
      <c r="K228" s="4" t="s">
        <v>373</v>
      </c>
      <c r="L228" s="607" t="str" cm="1">
        <f t="array" aca="1" ref="L228" ca="1">_xlfn.SWITCH(INDIRECT(_xlfn.CONCAT($M$210,M228)),"-","-",INDIRECT(_xlfn.CONCAT($M$210,M228)))</f>
        <v>-</v>
      </c>
      <c r="M228" s="4" t="s">
        <v>87</v>
      </c>
      <c r="N228" s="266" t="str" cm="1">
        <f t="array" aca="1" ref="N228" ca="1">_xlfn.SWITCH(INDIRECT(_xlfn.CONCAT($M$210,O228)),"-","-",0,"-",INDIRECT(_xlfn.CONCAT($M$210,O228)))</f>
        <v>-</v>
      </c>
      <c r="O228" s="4" t="s">
        <v>125</v>
      </c>
      <c r="P228" s="608">
        <f t="shared" ca="1" si="38"/>
        <v>0</v>
      </c>
      <c r="Q228" s="137"/>
      <c r="R228" s="137"/>
      <c r="S228" s="156"/>
      <c r="T228" s="683"/>
      <c r="U228" s="156"/>
      <c r="V228" s="156"/>
      <c r="W228" s="156"/>
      <c r="X228" s="156"/>
      <c r="Y228" s="156"/>
    </row>
    <row r="229" spans="2:25">
      <c r="B229" s="258" t="str" cm="1">
        <f t="array" aca="1" ref="B229" ca="1">INDIRECT(_xlfn.CONCAT(M$210,C229))</f>
        <v>Ref 2 Energie 4</v>
      </c>
      <c r="C229" s="4" t="s">
        <v>299</v>
      </c>
      <c r="D229" s="48"/>
      <c r="E229" s="266" t="str" cm="1">
        <f t="array" aca="1" ref="E229" ca="1">_xlfn.SWITCH(INDIRECT(_xlfn.CONCAT($M$210,F229)),"-","-",0,"-",INDIRECT(_xlfn.CONCAT($M$210,F229)))</f>
        <v>-</v>
      </c>
      <c r="F229" s="4" t="s">
        <v>302</v>
      </c>
      <c r="G229" s="606" t="str" cm="1">
        <f t="array" aca="1" ref="G229" ca="1">_xlfn.SWITCH(INDIRECT(_xlfn.CONCAT($M$210,H229)),"-","-",0,"-",INDIRECT(_xlfn.CONCAT($M$210,H229)))</f>
        <v>-</v>
      </c>
      <c r="H229" s="476" t="s">
        <v>1316</v>
      </c>
      <c r="I229" s="476"/>
      <c r="J229" s="613" t="str" cm="1">
        <f t="array" aca="1" ref="J229" ca="1">_xlfn.SWITCH(INDIRECT(_xlfn.CONCAT($M$210,K229)),"-","-",0,"-",INDIRECT(_xlfn.CONCAT($M$210,K229)))</f>
        <v>-</v>
      </c>
      <c r="K229" s="4" t="s">
        <v>374</v>
      </c>
      <c r="L229" s="607" t="str" cm="1">
        <f t="array" aca="1" ref="L229" ca="1">_xlfn.SWITCH(INDIRECT(_xlfn.CONCAT($M$210,M229)),"-","-",INDIRECT(_xlfn.CONCAT($M$210,M229)))</f>
        <v>-</v>
      </c>
      <c r="M229" s="4" t="s">
        <v>88</v>
      </c>
      <c r="N229" s="266" t="str" cm="1">
        <f t="array" aca="1" ref="N229" ca="1">_xlfn.SWITCH(INDIRECT(_xlfn.CONCAT($M$210,O229)),"-","-",0,"-",INDIRECT(_xlfn.CONCAT($M$210,O229)))</f>
        <v>-</v>
      </c>
      <c r="O229" s="4" t="s">
        <v>126</v>
      </c>
      <c r="P229" s="608">
        <f t="shared" ca="1" si="38"/>
        <v>0</v>
      </c>
      <c r="Q229" s="137"/>
      <c r="R229" s="137"/>
      <c r="S229" s="156"/>
      <c r="T229" s="683"/>
      <c r="U229" s="156"/>
      <c r="V229" s="156"/>
      <c r="W229" s="156"/>
      <c r="X229" s="156"/>
      <c r="Y229" s="156"/>
    </row>
    <row r="230" spans="2:25">
      <c r="B230" s="259" t="str" cm="1">
        <f t="array" aca="1" ref="B230" ca="1">INDIRECT(_xlfn.CONCAT(M$210,C230))</f>
        <v>Ref 2 Energie 5</v>
      </c>
      <c r="C230" s="66" t="s">
        <v>300</v>
      </c>
      <c r="D230" s="594"/>
      <c r="E230" s="47" t="str" cm="1">
        <f t="array" aca="1" ref="E230" ca="1">_xlfn.SWITCH(INDIRECT(_xlfn.CONCAT($M$210,F230)),"-","-",0,"-",INDIRECT(_xlfn.CONCAT($M$210,F230)))</f>
        <v>-</v>
      </c>
      <c r="F230" s="66" t="s">
        <v>303</v>
      </c>
      <c r="G230" s="609" t="str" cm="1">
        <f t="array" aca="1" ref="G230" ca="1">_xlfn.SWITCH(INDIRECT(_xlfn.CONCAT($M$210,H230)),"-","-",0,"-",INDIRECT(_xlfn.CONCAT($M$210,H230)))</f>
        <v>-</v>
      </c>
      <c r="H230" s="481" t="s">
        <v>1317</v>
      </c>
      <c r="I230" s="481"/>
      <c r="J230" s="614" t="str" cm="1">
        <f t="array" aca="1" ref="J230" ca="1">_xlfn.SWITCH(INDIRECT(_xlfn.CONCAT($M$210,K230)),"-","-",0,"-",INDIRECT(_xlfn.CONCAT($M$210,K230)))</f>
        <v>-</v>
      </c>
      <c r="K230" s="66" t="s">
        <v>375</v>
      </c>
      <c r="L230" s="610" t="str" cm="1">
        <f t="array" aca="1" ref="L230" ca="1">_xlfn.SWITCH(INDIRECT(_xlfn.CONCAT($M$210,M230)),"-","-",INDIRECT(_xlfn.CONCAT($M$210,M230)))</f>
        <v>-</v>
      </c>
      <c r="M230" s="66" t="s">
        <v>127</v>
      </c>
      <c r="N230" s="47" t="str" cm="1">
        <f t="array" aca="1" ref="N230" ca="1">_xlfn.SWITCH(INDIRECT(_xlfn.CONCAT($M$210,O230)),"-","-",0,"-",INDIRECT(_xlfn.CONCAT($M$210,O230)))</f>
        <v>-</v>
      </c>
      <c r="O230" s="66" t="s">
        <v>128</v>
      </c>
      <c r="P230" s="611">
        <f t="shared" ca="1" si="38"/>
        <v>0</v>
      </c>
      <c r="Q230" s="137"/>
      <c r="R230" s="137"/>
      <c r="S230" s="410"/>
      <c r="T230" s="684"/>
      <c r="U230" s="410"/>
      <c r="V230" s="410"/>
      <c r="W230" s="410"/>
      <c r="X230" s="410"/>
      <c r="Y230" s="410"/>
    </row>
    <row r="231" spans="2:25" s="137" customFormat="1">
      <c r="G231" s="944"/>
      <c r="H231" s="944"/>
      <c r="I231" s="944"/>
      <c r="J231" s="944"/>
      <c r="L231" s="946"/>
      <c r="P231" s="944"/>
      <c r="T231" s="4"/>
    </row>
    <row r="232" spans="2:25">
      <c r="B232" s="256" t="str" cm="1">
        <f t="array" aca="1" ref="B232" ca="1">INDIRECT(_xlfn.CONCAT(M$210,C232))</f>
        <v>Ref 2 Emissie 1</v>
      </c>
      <c r="C232" s="87" t="s">
        <v>442</v>
      </c>
      <c r="D232" s="90"/>
      <c r="E232" s="265" t="str" cm="1">
        <f t="array" aca="1" ref="E232" ca="1">_xlfn.SWITCH(INDIRECT(_xlfn.CONCAT($M$210,F232)),"-","-",0,"-",INDIRECT(_xlfn.CONCAT($M$210,F232)))</f>
        <v>-</v>
      </c>
      <c r="F232" s="87" t="s">
        <v>446</v>
      </c>
      <c r="G232" s="612" t="str" cm="1">
        <f t="array" aca="1" ref="G232" ca="1">_xlfn.SWITCH(INDIRECT(_xlfn.CONCAT($M$210,H232)),"-","-",0,"-",INDIRECT(_xlfn.CONCAT($M$210,H232)))</f>
        <v>-</v>
      </c>
      <c r="H232" s="471" t="s">
        <v>1318</v>
      </c>
      <c r="I232" s="471"/>
      <c r="J232" s="612" t="str" cm="1">
        <f t="array" aca="1" ref="J232" ca="1">_xlfn.SWITCH(INDIRECT(_xlfn.CONCAT($M$210,K232)),"-","-",0,"-",INDIRECT(_xlfn.CONCAT($M$210,K232)))</f>
        <v>-</v>
      </c>
      <c r="K232" s="87" t="s">
        <v>1343</v>
      </c>
      <c r="L232" s="945" t="str" cm="1">
        <f t="array" aca="1" ref="L232" ca="1">_xlfn.SWITCH(INDIRECT(_xlfn.CONCAT($M$210,M232)),"-","-",INDIRECT(_xlfn.CONCAT($M$210,M232)))</f>
        <v>-</v>
      </c>
      <c r="M232" s="87" t="s">
        <v>89</v>
      </c>
      <c r="N232" s="265" t="str" cm="1">
        <f t="array" aca="1" ref="N232" ca="1">_xlfn.SWITCH(INDIRECT(_xlfn.CONCAT($M$210,O232)),"-","-",0,"-",INDIRECT(_xlfn.CONCAT($M$210,O232)))</f>
        <v>-</v>
      </c>
      <c r="O232" s="87" t="s">
        <v>131</v>
      </c>
      <c r="P232" s="612">
        <f ca="1">IFERROR(IF(N232="-",IF(AND(G232="-",J232="-"),0,"Error"),IF(N232="ton CO2eq/ton",G232*L232,J232*L232)),"Error")</f>
        <v>0</v>
      </c>
      <c r="Q232" s="137"/>
      <c r="R232" s="137"/>
      <c r="S232" s="409"/>
      <c r="T232" s="682"/>
      <c r="U232" s="409"/>
      <c r="V232" s="409"/>
      <c r="W232" s="409"/>
      <c r="X232" s="409"/>
      <c r="Y232" s="409"/>
    </row>
    <row r="233" spans="2:25">
      <c r="B233" s="258" t="str" cm="1">
        <f t="array" aca="1" ref="B233" ca="1">INDIRECT(_xlfn.CONCAT(M$210,C233))</f>
        <v>Ref 2 Emissie 2</v>
      </c>
      <c r="C233" s="4" t="s">
        <v>443</v>
      </c>
      <c r="D233" s="48"/>
      <c r="E233" s="266" t="str" cm="1">
        <f t="array" aca="1" ref="E233" ca="1">_xlfn.SWITCH(INDIRECT(_xlfn.CONCAT($M$210,F233)),"-","-",0,"-",INDIRECT(_xlfn.CONCAT($M$210,F233)))</f>
        <v>-</v>
      </c>
      <c r="F233" s="4" t="s">
        <v>447</v>
      </c>
      <c r="G233" s="613" t="str" cm="1">
        <f t="array" aca="1" ref="G233" ca="1">_xlfn.SWITCH(INDIRECT(_xlfn.CONCAT($M$210,H233)),"-","-",0,"-",INDIRECT(_xlfn.CONCAT($M$210,H233)))</f>
        <v>-</v>
      </c>
      <c r="H233" s="476" t="s">
        <v>1319</v>
      </c>
      <c r="I233" s="476"/>
      <c r="J233" s="613" t="str" cm="1">
        <f t="array" aca="1" ref="J233" ca="1">_xlfn.SWITCH(INDIRECT(_xlfn.CONCAT($M$210,K233)),"-","-",0,"-",INDIRECT(_xlfn.CONCAT($M$210,K233)))</f>
        <v>-</v>
      </c>
      <c r="K233" s="4" t="s">
        <v>1344</v>
      </c>
      <c r="L233" s="948" t="str" cm="1">
        <f t="array" aca="1" ref="L233" ca="1">_xlfn.SWITCH(INDIRECT(_xlfn.CONCAT($M$210,M233)),"-","-",INDIRECT(_xlfn.CONCAT($M$210,M233)))</f>
        <v>-</v>
      </c>
      <c r="M233" s="4" t="s">
        <v>90</v>
      </c>
      <c r="N233" s="266" t="str" cm="1">
        <f t="array" aca="1" ref="N233" ca="1">_xlfn.SWITCH(INDIRECT(_xlfn.CONCAT($M$210,O233)),"-","-",0,"-",INDIRECT(_xlfn.CONCAT($M$210,O233)))</f>
        <v>-</v>
      </c>
      <c r="O233" s="4" t="s">
        <v>132</v>
      </c>
      <c r="P233" s="613">
        <f ca="1">IFERROR(IF(N233="-",IF(AND(G233="-",J233="-"),0,"Error"),IF(N233="ton CO2eq/ton",G233*L233,J233*L233)),"Error")</f>
        <v>0</v>
      </c>
      <c r="Q233" s="137"/>
      <c r="R233" s="137"/>
      <c r="S233" s="156"/>
      <c r="T233" s="683"/>
      <c r="U233" s="156"/>
      <c r="V233" s="156"/>
      <c r="W233" s="156"/>
      <c r="X233" s="156"/>
      <c r="Y233" s="156"/>
    </row>
    <row r="234" spans="2:25">
      <c r="B234" s="258" t="str" cm="1">
        <f t="array" aca="1" ref="B234" ca="1">INDIRECT(_xlfn.CONCAT(M$210,C234))</f>
        <v>Ref 2 Emissie 3</v>
      </c>
      <c r="C234" s="4" t="s">
        <v>444</v>
      </c>
      <c r="D234" s="48"/>
      <c r="E234" s="266" t="str" cm="1">
        <f t="array" aca="1" ref="E234" ca="1">_xlfn.SWITCH(INDIRECT(_xlfn.CONCAT($M$210,F234)),"-","-",0,"-",INDIRECT(_xlfn.CONCAT($M$210,F234)))</f>
        <v>-</v>
      </c>
      <c r="F234" s="4" t="s">
        <v>448</v>
      </c>
      <c r="G234" s="613" t="str" cm="1">
        <f t="array" aca="1" ref="G234" ca="1">_xlfn.SWITCH(INDIRECT(_xlfn.CONCAT($M$210,H234)),"-","-",0,"-",INDIRECT(_xlfn.CONCAT($M$210,H234)))</f>
        <v>-</v>
      </c>
      <c r="H234" s="476" t="s">
        <v>1320</v>
      </c>
      <c r="I234" s="476"/>
      <c r="J234" s="613" t="str" cm="1">
        <f t="array" aca="1" ref="J234" ca="1">_xlfn.SWITCH(INDIRECT(_xlfn.CONCAT($M$210,K234)),"-","-",0,"-",INDIRECT(_xlfn.CONCAT($M$210,K234)))</f>
        <v>-</v>
      </c>
      <c r="K234" s="4" t="s">
        <v>1345</v>
      </c>
      <c r="L234" s="948" t="str" cm="1">
        <f t="array" aca="1" ref="L234" ca="1">_xlfn.SWITCH(INDIRECT(_xlfn.CONCAT($M$210,M234)),"-","-",INDIRECT(_xlfn.CONCAT($M$210,M234)))</f>
        <v>-</v>
      </c>
      <c r="M234" s="4" t="s">
        <v>91</v>
      </c>
      <c r="N234" s="266" t="str" cm="1">
        <f t="array" aca="1" ref="N234" ca="1">_xlfn.SWITCH(INDIRECT(_xlfn.CONCAT($M$210,O234)),"-","-",0,"-",INDIRECT(_xlfn.CONCAT($M$210,O234)))</f>
        <v>-</v>
      </c>
      <c r="O234" s="4" t="s">
        <v>133</v>
      </c>
      <c r="P234" s="613">
        <f t="shared" ref="P234:P241" ca="1" si="39">IFERROR(IF(N234="-",IF(AND(G234="-",J234="-"),0,"Error"),IF(N234="ton CO2eq/ton",G234*L234,J234*L234)),"Error")</f>
        <v>0</v>
      </c>
      <c r="Q234" s="137"/>
      <c r="R234" s="137"/>
      <c r="S234" s="156"/>
      <c r="T234" s="683"/>
      <c r="U234" s="156"/>
      <c r="V234" s="156"/>
      <c r="W234" s="156"/>
      <c r="X234" s="156"/>
      <c r="Y234" s="156"/>
    </row>
    <row r="235" spans="2:25">
      <c r="B235" s="258" t="str" cm="1">
        <f t="array" aca="1" ref="B235" ca="1">INDIRECT(_xlfn.CONCAT(M$210,C235))</f>
        <v>Ref 2 Emissie 4</v>
      </c>
      <c r="C235" s="4" t="s">
        <v>445</v>
      </c>
      <c r="D235" s="48"/>
      <c r="E235" s="266" t="str" cm="1">
        <f t="array" aca="1" ref="E235" ca="1">_xlfn.SWITCH(INDIRECT(_xlfn.CONCAT($M$210,F235)),"-","-",0,"-",INDIRECT(_xlfn.CONCAT($M$210,F235)))</f>
        <v>-</v>
      </c>
      <c r="F235" s="4" t="s">
        <v>449</v>
      </c>
      <c r="G235" s="613" t="str" cm="1">
        <f t="array" aca="1" ref="G235" ca="1">_xlfn.SWITCH(INDIRECT(_xlfn.CONCAT($M$210,H235)),"-","-",0,"-",INDIRECT(_xlfn.CONCAT($M$210,H235)))</f>
        <v>-</v>
      </c>
      <c r="H235" s="476" t="s">
        <v>1321</v>
      </c>
      <c r="I235" s="476"/>
      <c r="J235" s="613" t="str" cm="1">
        <f t="array" aca="1" ref="J235" ca="1">_xlfn.SWITCH(INDIRECT(_xlfn.CONCAT($M$210,K235)),"-","-",0,"-",INDIRECT(_xlfn.CONCAT($M$210,K235)))</f>
        <v>-</v>
      </c>
      <c r="K235" s="4" t="s">
        <v>1346</v>
      </c>
      <c r="L235" s="948" t="str" cm="1">
        <f t="array" aca="1" ref="L235" ca="1">_xlfn.SWITCH(INDIRECT(_xlfn.CONCAT($M$210,M235)),"-","-",INDIRECT(_xlfn.CONCAT($M$210,M235)))</f>
        <v>-</v>
      </c>
      <c r="M235" s="4" t="s">
        <v>134</v>
      </c>
      <c r="N235" s="266" t="str" cm="1">
        <f t="array" aca="1" ref="N235" ca="1">_xlfn.SWITCH(INDIRECT(_xlfn.CONCAT($M$210,O235)),"-","-",0,"-",INDIRECT(_xlfn.CONCAT($M$210,O235)))</f>
        <v>-</v>
      </c>
      <c r="O235" s="4" t="s">
        <v>135</v>
      </c>
      <c r="P235" s="613">
        <f t="shared" ca="1" si="39"/>
        <v>0</v>
      </c>
      <c r="Q235" s="137"/>
      <c r="R235" s="137"/>
      <c r="S235" s="156"/>
      <c r="T235" s="683"/>
      <c r="U235" s="156"/>
      <c r="V235" s="156"/>
      <c r="W235" s="156"/>
      <c r="X235" s="156"/>
      <c r="Y235" s="156"/>
    </row>
    <row r="236" spans="2:25">
      <c r="B236" s="258" t="str" cm="1">
        <f t="array" aca="1" ref="B236" ca="1">INDIRECT(_xlfn.CONCAT(M$210,C236))</f>
        <v>Ref 2 Emissie 5</v>
      </c>
      <c r="C236" s="4" t="s">
        <v>1037</v>
      </c>
      <c r="D236" s="48"/>
      <c r="E236" s="266" t="str" cm="1">
        <f t="array" aca="1" ref="E236" ca="1">_xlfn.SWITCH(INDIRECT(_xlfn.CONCAT($M$210,F236)),"-","-",0,"-",INDIRECT(_xlfn.CONCAT($M$210,F236)))</f>
        <v>-</v>
      </c>
      <c r="F236" s="4" t="s">
        <v>1038</v>
      </c>
      <c r="G236" s="613" t="str" cm="1">
        <f t="array" aca="1" ref="G236" ca="1">_xlfn.SWITCH(INDIRECT(_xlfn.CONCAT($M$210,H236)),"-","-",0,"-",INDIRECT(_xlfn.CONCAT($M$210,H236)))</f>
        <v>-</v>
      </c>
      <c r="H236" s="476" t="s">
        <v>1322</v>
      </c>
      <c r="I236" s="476"/>
      <c r="J236" s="613" t="str" cm="1">
        <f t="array" aca="1" ref="J236" ca="1">_xlfn.SWITCH(INDIRECT(_xlfn.CONCAT($M$210,K236)),"-","-",0,"-",INDIRECT(_xlfn.CONCAT($M$210,K236)))</f>
        <v>-</v>
      </c>
      <c r="K236" s="4" t="s">
        <v>1347</v>
      </c>
      <c r="L236" s="948" t="str" cm="1">
        <f t="array" aca="1" ref="L236" ca="1">_xlfn.SWITCH(INDIRECT(_xlfn.CONCAT($M$210,M236)),"-","-",INDIRECT(_xlfn.CONCAT($M$210,M236)))</f>
        <v>-</v>
      </c>
      <c r="M236" s="4" t="s">
        <v>184</v>
      </c>
      <c r="N236" s="266" t="str" cm="1">
        <f t="array" aca="1" ref="N236" ca="1">_xlfn.SWITCH(INDIRECT(_xlfn.CONCAT($M$210,O236)),"-","-",0,"-",INDIRECT(_xlfn.CONCAT($M$210,O236)))</f>
        <v>-</v>
      </c>
      <c r="O236" s="4" t="s">
        <v>188</v>
      </c>
      <c r="P236" s="613">
        <f t="shared" ca="1" si="39"/>
        <v>0</v>
      </c>
      <c r="Q236" s="137"/>
      <c r="R236" s="137"/>
      <c r="S236" s="156"/>
      <c r="T236" s="683"/>
      <c r="U236" s="156"/>
      <c r="V236" s="156"/>
      <c r="W236" s="156"/>
      <c r="X236" s="156"/>
      <c r="Y236" s="156"/>
    </row>
    <row r="237" spans="2:25">
      <c r="B237" s="256" t="str" cm="1">
        <f t="array" aca="1" ref="B237" ca="1">INDIRECT(_xlfn.CONCAT(M$210,C237))</f>
        <v>Ref 2 Afvalstof 1</v>
      </c>
      <c r="C237" s="87" t="s">
        <v>1040</v>
      </c>
      <c r="D237" s="90"/>
      <c r="E237" s="265" t="str" cm="1">
        <f t="array" aca="1" ref="E237" ca="1">_xlfn.SWITCH(INDIRECT(_xlfn.CONCAT($M$210,F237)),"-","-",0,"-",INDIRECT(_xlfn.CONCAT($M$210,F237)))</f>
        <v>-</v>
      </c>
      <c r="F237" s="87" t="s">
        <v>1044</v>
      </c>
      <c r="G237" s="612" t="str" cm="1">
        <f t="array" aca="1" ref="G237" ca="1">_xlfn.SWITCH(INDIRECT(_xlfn.CONCAT($M$210,H237)),"-","-",0,"-",INDIRECT(_xlfn.CONCAT($M$210,H237)))</f>
        <v>-</v>
      </c>
      <c r="H237" s="471" t="s">
        <v>1323</v>
      </c>
      <c r="I237" s="471"/>
      <c r="J237" s="612" t="str" cm="1">
        <f t="array" aca="1" ref="J237" ca="1">_xlfn.SWITCH(INDIRECT(_xlfn.CONCAT($M$210,K237)),"-","-",0,"-",INDIRECT(_xlfn.CONCAT($M$210,K237)))</f>
        <v>-</v>
      </c>
      <c r="K237" s="87" t="s">
        <v>1348</v>
      </c>
      <c r="L237" s="945" t="str" cm="1">
        <f t="array" aca="1" ref="L237" ca="1">_xlfn.SWITCH(INDIRECT(_xlfn.CONCAT($M$210,M237)),"-","-",INDIRECT(_xlfn.CONCAT($M$210,M237)))</f>
        <v>-</v>
      </c>
      <c r="M237" s="87" t="s">
        <v>185</v>
      </c>
      <c r="N237" s="265" t="str" cm="1">
        <f t="array" aca="1" ref="N237" ca="1">_xlfn.SWITCH(INDIRECT(_xlfn.CONCAT($M$210,O237)),"-","-",0,"-",INDIRECT(_xlfn.CONCAT($M$210,O237)))</f>
        <v>-</v>
      </c>
      <c r="O237" s="87" t="s">
        <v>189</v>
      </c>
      <c r="P237" s="612">
        <f t="shared" ca="1" si="39"/>
        <v>0</v>
      </c>
      <c r="Q237" s="137"/>
      <c r="R237" s="137"/>
      <c r="S237" s="409"/>
      <c r="T237" s="682"/>
      <c r="U237" s="409"/>
      <c r="V237" s="409"/>
      <c r="W237" s="409"/>
      <c r="X237" s="409"/>
      <c r="Y237" s="409"/>
    </row>
    <row r="238" spans="2:25">
      <c r="B238" s="258" t="str" cm="1">
        <f t="array" aca="1" ref="B238" ca="1">INDIRECT(_xlfn.CONCAT(M$210,C238))</f>
        <v>Ref 2 Afvalstof 2</v>
      </c>
      <c r="C238" s="4" t="s">
        <v>1041</v>
      </c>
      <c r="D238" s="48"/>
      <c r="E238" s="266" t="str" cm="1">
        <f t="array" aca="1" ref="E238" ca="1">_xlfn.SWITCH(INDIRECT(_xlfn.CONCAT($M$210,F238)),"-","-",0,"-",INDIRECT(_xlfn.CONCAT($M$210,F238)))</f>
        <v>-</v>
      </c>
      <c r="F238" s="4" t="s">
        <v>1045</v>
      </c>
      <c r="G238" s="613" t="str" cm="1">
        <f t="array" aca="1" ref="G238" ca="1">_xlfn.SWITCH(INDIRECT(_xlfn.CONCAT($M$210,H238)),"-","-",0,"-",INDIRECT(_xlfn.CONCAT($M$210,H238)))</f>
        <v>-</v>
      </c>
      <c r="H238" s="476" t="s">
        <v>1324</v>
      </c>
      <c r="I238" s="476"/>
      <c r="J238" s="613" t="str" cm="1">
        <f t="array" aca="1" ref="J238" ca="1">_xlfn.SWITCH(INDIRECT(_xlfn.CONCAT($M$210,K238)),"-","-",0,"-",INDIRECT(_xlfn.CONCAT($M$210,K238)))</f>
        <v>-</v>
      </c>
      <c r="K238" s="4" t="s">
        <v>1349</v>
      </c>
      <c r="L238" s="948" t="str" cm="1">
        <f t="array" aca="1" ref="L238" ca="1">_xlfn.SWITCH(INDIRECT(_xlfn.CONCAT($M$210,M238)),"-","-",INDIRECT(_xlfn.CONCAT($M$210,M238)))</f>
        <v>-</v>
      </c>
      <c r="M238" s="4" t="s">
        <v>186</v>
      </c>
      <c r="N238" s="266" t="str" cm="1">
        <f t="array" aca="1" ref="N238" ca="1">_xlfn.SWITCH(INDIRECT(_xlfn.CONCAT($M$210,O238)),"-","-",0,"-",INDIRECT(_xlfn.CONCAT($M$210,O238)))</f>
        <v>-</v>
      </c>
      <c r="O238" s="4" t="s">
        <v>190</v>
      </c>
      <c r="P238" s="613">
        <f t="shared" ca="1" si="39"/>
        <v>0</v>
      </c>
      <c r="Q238" s="137"/>
      <c r="R238" s="137"/>
      <c r="S238" s="156"/>
      <c r="T238" s="683"/>
      <c r="U238" s="156"/>
      <c r="V238" s="156"/>
      <c r="W238" s="156"/>
      <c r="X238" s="156"/>
      <c r="Y238" s="156"/>
    </row>
    <row r="239" spans="2:25">
      <c r="B239" s="258" t="str" cm="1">
        <f t="array" aca="1" ref="B239" ca="1">INDIRECT(_xlfn.CONCAT(M$210,C239))</f>
        <v>Ref 2 Afvalstof 3</v>
      </c>
      <c r="C239" s="4" t="s">
        <v>1042</v>
      </c>
      <c r="D239" s="48"/>
      <c r="E239" s="266" t="str" cm="1">
        <f t="array" aca="1" ref="E239" ca="1">_xlfn.SWITCH(INDIRECT(_xlfn.CONCAT($M$210,F239)),"-","-",0,"-",INDIRECT(_xlfn.CONCAT($M$210,F239)))</f>
        <v>-</v>
      </c>
      <c r="F239" s="4" t="s">
        <v>1046</v>
      </c>
      <c r="G239" s="613" t="str" cm="1">
        <f t="array" aca="1" ref="G239" ca="1">_xlfn.SWITCH(INDIRECT(_xlfn.CONCAT($M$210,H239)),"-","-",0,"-",INDIRECT(_xlfn.CONCAT($M$210,H239)))</f>
        <v>-</v>
      </c>
      <c r="H239" s="476" t="s">
        <v>1325</v>
      </c>
      <c r="I239" s="476"/>
      <c r="J239" s="613" t="str" cm="1">
        <f t="array" aca="1" ref="J239" ca="1">_xlfn.SWITCH(INDIRECT(_xlfn.CONCAT($M$210,K239)),"-","-",0,"-",INDIRECT(_xlfn.CONCAT($M$210,K239)))</f>
        <v>-</v>
      </c>
      <c r="K239" s="4" t="s">
        <v>1350</v>
      </c>
      <c r="L239" s="948" t="str" cm="1">
        <f t="array" aca="1" ref="L239" ca="1">_xlfn.SWITCH(INDIRECT(_xlfn.CONCAT($M$210,M239)),"-","-",INDIRECT(_xlfn.CONCAT($M$210,M239)))</f>
        <v>-</v>
      </c>
      <c r="M239" s="4" t="s">
        <v>187</v>
      </c>
      <c r="N239" s="266" t="str" cm="1">
        <f t="array" aca="1" ref="N239" ca="1">_xlfn.SWITCH(INDIRECT(_xlfn.CONCAT($M$210,O239)),"-","-",0,"-",INDIRECT(_xlfn.CONCAT($M$210,O239)))</f>
        <v>-</v>
      </c>
      <c r="O239" s="4" t="s">
        <v>191</v>
      </c>
      <c r="P239" s="613">
        <f t="shared" ca="1" si="39"/>
        <v>0</v>
      </c>
      <c r="Q239" s="137"/>
      <c r="R239" s="137"/>
      <c r="S239" s="156"/>
      <c r="T239" s="683"/>
      <c r="U239" s="156"/>
      <c r="V239" s="156"/>
      <c r="W239" s="156"/>
      <c r="X239" s="156"/>
      <c r="Y239" s="156"/>
    </row>
    <row r="240" spans="2:25">
      <c r="B240" s="258" t="str" cm="1">
        <f t="array" aca="1" ref="B240" ca="1">INDIRECT(_xlfn.CONCAT(M$210,C240))</f>
        <v>Ref 2 Afvalstof 4</v>
      </c>
      <c r="C240" s="4" t="s">
        <v>1043</v>
      </c>
      <c r="D240" s="48"/>
      <c r="E240" s="266" t="str" cm="1">
        <f t="array" aca="1" ref="E240" ca="1">_xlfn.SWITCH(INDIRECT(_xlfn.CONCAT($M$210,F240)),"-","-",0,"-",INDIRECT(_xlfn.CONCAT($M$210,F240)))</f>
        <v>-</v>
      </c>
      <c r="F240" s="4" t="s">
        <v>1047</v>
      </c>
      <c r="G240" s="613" t="str" cm="1">
        <f t="array" aca="1" ref="G240" ca="1">_xlfn.SWITCH(INDIRECT(_xlfn.CONCAT($M$210,H240)),"-","-",0,"-",INDIRECT(_xlfn.CONCAT($M$210,H240)))</f>
        <v>-</v>
      </c>
      <c r="H240" s="476" t="s">
        <v>1326</v>
      </c>
      <c r="I240" s="476"/>
      <c r="J240" s="613" t="str" cm="1">
        <f t="array" aca="1" ref="J240" ca="1">_xlfn.SWITCH(INDIRECT(_xlfn.CONCAT($M$210,K240)),"-","-",0,"-",INDIRECT(_xlfn.CONCAT($M$210,K240)))</f>
        <v>-</v>
      </c>
      <c r="K240" s="4" t="s">
        <v>1351</v>
      </c>
      <c r="L240" s="948" t="str" cm="1">
        <f t="array" aca="1" ref="L240" ca="1">_xlfn.SWITCH(INDIRECT(_xlfn.CONCAT($M$210,M240)),"-","-",INDIRECT(_xlfn.CONCAT($M$210,M240)))</f>
        <v>-</v>
      </c>
      <c r="M240" s="4" t="s">
        <v>1048</v>
      </c>
      <c r="N240" s="266" t="str" cm="1">
        <f t="array" aca="1" ref="N240" ca="1">_xlfn.SWITCH(INDIRECT(_xlfn.CONCAT($M$210,O240)),"-","-",0,"-",INDIRECT(_xlfn.CONCAT($M$210,O240)))</f>
        <v>-</v>
      </c>
      <c r="O240" s="4" t="s">
        <v>1049</v>
      </c>
      <c r="P240" s="613">
        <f t="shared" ca="1" si="39"/>
        <v>0</v>
      </c>
      <c r="Q240" s="137"/>
      <c r="R240" s="137"/>
      <c r="S240" s="156"/>
      <c r="T240" s="683"/>
      <c r="U240" s="156"/>
      <c r="V240" s="156"/>
      <c r="W240" s="156"/>
      <c r="X240" s="156"/>
      <c r="Y240" s="156"/>
    </row>
    <row r="241" spans="2:25">
      <c r="B241" s="259" t="str" cm="1">
        <f t="array" aca="1" ref="B241" ca="1">INDIRECT(_xlfn.CONCAT(M$210,C241))</f>
        <v>Ref 2 Afvalstof 5</v>
      </c>
      <c r="C241" s="66" t="s">
        <v>454</v>
      </c>
      <c r="D241" s="594"/>
      <c r="E241" s="47" t="str" cm="1">
        <f t="array" aca="1" ref="E241" ca="1">_xlfn.SWITCH(INDIRECT(_xlfn.CONCAT($M$210,F241)),"-","-",0,"-",INDIRECT(_xlfn.CONCAT($M$210,F241)))</f>
        <v>-</v>
      </c>
      <c r="F241" s="66" t="s">
        <v>456</v>
      </c>
      <c r="G241" s="614" t="str" cm="1">
        <f t="array" aca="1" ref="G241" ca="1">_xlfn.SWITCH(INDIRECT(_xlfn.CONCAT($M$210,H241)),"-","-",0,"-",INDIRECT(_xlfn.CONCAT($M$210,H241)))</f>
        <v>-</v>
      </c>
      <c r="H241" s="481" t="s">
        <v>1327</v>
      </c>
      <c r="I241" s="481"/>
      <c r="J241" s="614" t="str" cm="1">
        <f t="array" aca="1" ref="J241" ca="1">_xlfn.SWITCH(INDIRECT(_xlfn.CONCAT($M$210,K241)),"-","-",0,"-",INDIRECT(_xlfn.CONCAT($M$210,K241)))</f>
        <v>-</v>
      </c>
      <c r="K241" s="66" t="s">
        <v>1352</v>
      </c>
      <c r="L241" s="951" t="str" cm="1">
        <f t="array" aca="1" ref="L241" ca="1">_xlfn.SWITCH(INDIRECT(_xlfn.CONCAT($M$210,M241)),"-","-",INDIRECT(_xlfn.CONCAT($M$210,M241)))</f>
        <v>-</v>
      </c>
      <c r="M241" s="66" t="s">
        <v>526</v>
      </c>
      <c r="N241" s="47" t="str" cm="1">
        <f t="array" aca="1" ref="N241" ca="1">_xlfn.SWITCH(INDIRECT(_xlfn.CONCAT($M$210,O241)),"-","-",0,"-",INDIRECT(_xlfn.CONCAT($M$210,O241)))</f>
        <v>-</v>
      </c>
      <c r="O241" s="66" t="s">
        <v>458</v>
      </c>
      <c r="P241" s="613">
        <f t="shared" ca="1" si="39"/>
        <v>0</v>
      </c>
      <c r="Q241" s="137"/>
      <c r="R241" s="137"/>
      <c r="S241" s="410"/>
      <c r="T241" s="684"/>
      <c r="U241" s="410"/>
      <c r="V241" s="410"/>
      <c r="W241" s="410"/>
      <c r="X241" s="410"/>
      <c r="Y241" s="410"/>
    </row>
    <row r="242" spans="2:25">
      <c r="B242" s="259" t="str" cm="1">
        <f t="array" aca="1" ref="B242" ca="1">INDIRECT(_xlfn.CONCAT(M$210,C242))</f>
        <v>Ref 2 Overige BKG emissies</v>
      </c>
      <c r="C242" s="66" t="s">
        <v>455</v>
      </c>
      <c r="D242" s="594"/>
      <c r="E242" s="47" t="str" cm="1">
        <f t="array" aca="1" ref="E242" ca="1">_xlfn.SWITCH(INDIRECT(_xlfn.CONCAT($M$210,F242)),"-","-",0,"-",INDIRECT(_xlfn.CONCAT($M$210,F242)))</f>
        <v>-</v>
      </c>
      <c r="F242" s="66" t="s">
        <v>457</v>
      </c>
      <c r="G242" s="614" t="str" cm="1">
        <f t="array" aca="1" ref="G242" ca="1">_xlfn.SWITCH(INDIRECT(_xlfn.CONCAT($M$210,H242)),"-","-",0,"-",INDIRECT(_xlfn.CONCAT($M$210,H242)))</f>
        <v>-</v>
      </c>
      <c r="H242" s="481" t="s">
        <v>1328</v>
      </c>
      <c r="I242" s="481"/>
      <c r="J242" s="614" t="str" cm="1">
        <f t="array" aca="1" ref="J242" ca="1">_xlfn.SWITCH(INDIRECT(_xlfn.CONCAT($M$210,K242)),"-","-",0,"-",INDIRECT(_xlfn.CONCAT($M$210,K242)))</f>
        <v>-</v>
      </c>
      <c r="K242" s="66" t="s">
        <v>1353</v>
      </c>
      <c r="L242" s="951" t="str" cm="1">
        <f t="array" aca="1" ref="L242" ca="1">_xlfn.SWITCH(INDIRECT(_xlfn.CONCAT($M$210,M242)),"-","-",INDIRECT(_xlfn.CONCAT($M$210,M242)))</f>
        <v>-</v>
      </c>
      <c r="M242" s="66" t="s">
        <v>527</v>
      </c>
      <c r="N242" s="47" t="str" cm="1">
        <f t="array" aca="1" ref="N242" ca="1">_xlfn.SWITCH(INDIRECT(_xlfn.CONCAT($M$210,O242)),"-","-",0,"-",INDIRECT(_xlfn.CONCAT($M$210,O242)))</f>
        <v>ton CO2eq/ton</v>
      </c>
      <c r="O242" s="66" t="s">
        <v>459</v>
      </c>
      <c r="P242" s="952">
        <f ca="1">IF(OR(ISBLANK(L242),L242="-"),
2%*SUM('S6 Berekening Emissiereductie'!P232:P236),
G242*L242)</f>
        <v>0</v>
      </c>
      <c r="Q242" s="137"/>
      <c r="R242" s="137"/>
      <c r="S242" s="410"/>
      <c r="T242" s="684"/>
      <c r="U242" s="410"/>
      <c r="V242" s="410"/>
      <c r="W242" s="410"/>
      <c r="X242" s="410"/>
      <c r="Y242" s="410"/>
    </row>
    <row r="243" spans="2:25" s="137" customFormat="1">
      <c r="G243" s="944"/>
      <c r="H243" s="944"/>
      <c r="I243" s="944"/>
      <c r="J243" s="944"/>
      <c r="L243" s="946"/>
      <c r="P243" s="944"/>
      <c r="T243" s="4"/>
    </row>
    <row r="244" spans="2:25">
      <c r="B244" s="256" t="str" cm="1">
        <f t="array" aca="1" ref="B244" ca="1">INDIRECT(_xlfn.CONCAT(M$210,C244))</f>
        <v>Ref 2 product 1</v>
      </c>
      <c r="C244" s="87" t="s">
        <v>1050</v>
      </c>
      <c r="D244" s="90"/>
      <c r="E244" s="265" t="str" cm="1">
        <f t="array" aca="1" ref="E244" ca="1">_xlfn.SWITCH(INDIRECT(_xlfn.CONCAT($M$210,F244)),"-","-",0,"-",INDIRECT(_xlfn.CONCAT($M$210,F244)))</f>
        <v>-</v>
      </c>
      <c r="F244" s="87" t="s">
        <v>1051</v>
      </c>
      <c r="G244" s="612" t="str" cm="1">
        <f t="array" aca="1" ref="G244" ca="1">_xlfn.SWITCH(INDIRECT(_xlfn.CONCAT($M$210,H244)),"-","-",0,"-",INDIRECT(_xlfn.CONCAT($M$210,H244)))</f>
        <v>-</v>
      </c>
      <c r="H244" s="471" t="s">
        <v>1329</v>
      </c>
      <c r="I244" s="471"/>
      <c r="J244" s="612" t="str" cm="1">
        <f t="array" aca="1" ref="J244" ca="1">_xlfn.SWITCH(INDIRECT(_xlfn.CONCAT($M$210,K244)),"-","-",0,"-",INDIRECT(_xlfn.CONCAT($M$210,K244)))</f>
        <v>-</v>
      </c>
      <c r="K244" s="87" t="s">
        <v>1354</v>
      </c>
      <c r="L244" s="945" t="str" cm="1">
        <f t="array" aca="1" ref="L244" ca="1">_xlfn.SWITCH(INDIRECT(_xlfn.CONCAT($M$210,M244)),"-","-",INDIRECT(_xlfn.CONCAT($M$210,M244)))</f>
        <v>-</v>
      </c>
      <c r="M244" s="87" t="s">
        <v>1052</v>
      </c>
      <c r="N244" s="265" t="str" cm="1">
        <f t="array" aca="1" ref="N244" ca="1">_xlfn.SWITCH(INDIRECT(_xlfn.CONCAT($M$210,O244)),"-","-",0,"-",INDIRECT(_xlfn.CONCAT($M$210,O244)))</f>
        <v>-</v>
      </c>
      <c r="O244" s="87" t="s">
        <v>1053</v>
      </c>
      <c r="P244" s="612">
        <f t="shared" ref="P244:P258" ca="1" si="40">IFERROR(IF(N244="-",IF(AND(G244="-",J244="-"),0,"Error"),IF(N244="ton CO2eq/ton",G244*L244,J244*L244)),"Error")</f>
        <v>0</v>
      </c>
      <c r="Q244" s="137"/>
      <c r="R244" s="137"/>
      <c r="S244" s="265" t="str" cm="1">
        <f t="array" aca="1" ref="S244" ca="1">_xlfn.SWITCH(INDIRECT(_xlfn.CONCAT($G$156,T244)),"-","-",0,"-",_xlfn.XLOOKUP(INDIRECT(_xlfn.CONCAT($G$156,T244)),'S2 Def Referentie'!$H$25:$H$34,'S2 Def Referentie'!$D$25:$D$34))</f>
        <v>-</v>
      </c>
      <c r="T244" s="87" t="s">
        <v>1218</v>
      </c>
      <c r="U244" s="612" t="str">
        <f ca="1">_xlfn.XLOOKUP(S244,$E$118:$E$127,$G$118:$G$127)</f>
        <v>-</v>
      </c>
      <c r="V244" s="945" t="str">
        <f ca="1">_xlfn.XLOOKUP(S244,'S2 Def Referentie'!$D$25:$D$34,'S2 Def Referentie'!$K$25:$K$34)</f>
        <v>-</v>
      </c>
      <c r="W244" s="686">
        <f ca="1">IFERROR(U244*V244*$P$262,0)</f>
        <v>0</v>
      </c>
      <c r="X244" s="686">
        <f ca="1">IFERROR(U244*V244*L244,0)</f>
        <v>0</v>
      </c>
      <c r="Y244" s="686">
        <f ca="1">W244+X244</f>
        <v>0</v>
      </c>
    </row>
    <row r="245" spans="2:25">
      <c r="B245" s="258" t="str" cm="1">
        <f t="array" aca="1" ref="B245" ca="1">INDIRECT(_xlfn.CONCAT(M$210,C245))</f>
        <v>Ref 2 product 2</v>
      </c>
      <c r="C245" s="4" t="s">
        <v>655</v>
      </c>
      <c r="D245" s="48"/>
      <c r="E245" s="266" t="str" cm="1">
        <f t="array" aca="1" ref="E245" ca="1">_xlfn.SWITCH(INDIRECT(_xlfn.CONCAT($M$210,F245)),"-","-",0,"-",INDIRECT(_xlfn.CONCAT($M$210,F245)))</f>
        <v>-</v>
      </c>
      <c r="F245" s="4" t="s">
        <v>656</v>
      </c>
      <c r="G245" s="613" t="str" cm="1">
        <f t="array" aca="1" ref="G245" ca="1">_xlfn.SWITCH(INDIRECT(_xlfn.CONCAT($M$210,H245)),"-","-",0,"-",INDIRECT(_xlfn.CONCAT($M$210,H245)))</f>
        <v>-</v>
      </c>
      <c r="H245" s="476" t="s">
        <v>1330</v>
      </c>
      <c r="I245" s="476"/>
      <c r="J245" s="613" t="str" cm="1">
        <f t="array" aca="1" ref="J245" ca="1">_xlfn.SWITCH(INDIRECT(_xlfn.CONCAT($M$210,K245)),"-","-",0,"-",INDIRECT(_xlfn.CONCAT($M$210,K245)))</f>
        <v>-</v>
      </c>
      <c r="K245" s="4" t="s">
        <v>1355</v>
      </c>
      <c r="L245" s="948" t="str" cm="1">
        <f t="array" aca="1" ref="L245" ca="1">_xlfn.SWITCH(INDIRECT(_xlfn.CONCAT($M$210,M245)),"-","-",INDIRECT(_xlfn.CONCAT($M$210,M245)))</f>
        <v>-</v>
      </c>
      <c r="M245" s="4" t="s">
        <v>715</v>
      </c>
      <c r="N245" s="266" t="str" cm="1">
        <f t="array" aca="1" ref="N245" ca="1">_xlfn.SWITCH(INDIRECT(_xlfn.CONCAT($M$210,O245)),"-","-",0,"-",INDIRECT(_xlfn.CONCAT($M$210,O245)))</f>
        <v>-</v>
      </c>
      <c r="O245" s="4" t="s">
        <v>1054</v>
      </c>
      <c r="P245" s="613">
        <f t="shared" ca="1" si="40"/>
        <v>0</v>
      </c>
      <c r="Q245" s="137"/>
      <c r="R245" s="137"/>
      <c r="S245" s="266" t="str" cm="1">
        <f t="array" aca="1" ref="S245" ca="1">_xlfn.SWITCH(INDIRECT(_xlfn.CONCAT($G$156,T245)),"-","-",0,"-",_xlfn.XLOOKUP(INDIRECT(_xlfn.CONCAT($G$156,T245)),'S2 Def Referentie'!$H$25:$H$34,'S2 Def Referentie'!$D$25:$D$34))</f>
        <v>-</v>
      </c>
      <c r="T245" s="683" t="s">
        <v>1219</v>
      </c>
      <c r="U245" s="613" t="str">
        <f t="shared" ref="U245:U253" ca="1" si="41">_xlfn.XLOOKUP(S245,$E$118:$E$127,$G$118:$G$127)</f>
        <v>-</v>
      </c>
      <c r="V245" s="948" t="str">
        <f ca="1">_xlfn.XLOOKUP(S245,'S2 Def Referentie'!$D$25:$D$34,'S2 Def Referentie'!$K$25:$K$34)</f>
        <v>-</v>
      </c>
      <c r="W245" s="687">
        <f t="shared" ref="W245:W253" ca="1" si="42">IFERROR(U245*V245*$P$262,0)</f>
        <v>0</v>
      </c>
      <c r="X245" s="687">
        <f t="shared" ref="X245:X252" ca="1" si="43">IFERROR(U245*V245*L245,0)</f>
        <v>0</v>
      </c>
      <c r="Y245" s="687">
        <f t="shared" ref="Y245:Y253" ca="1" si="44">W245+X245</f>
        <v>0</v>
      </c>
    </row>
    <row r="246" spans="2:25">
      <c r="B246" s="258" t="str" cm="1">
        <f t="array" aca="1" ref="B246" ca="1">INDIRECT(_xlfn.CONCAT(M$210,C246))</f>
        <v>Ref 2 product 3</v>
      </c>
      <c r="C246" s="4" t="s">
        <v>657</v>
      </c>
      <c r="D246" s="48"/>
      <c r="E246" s="266" t="str" cm="1">
        <f t="array" aca="1" ref="E246" ca="1">_xlfn.SWITCH(INDIRECT(_xlfn.CONCAT($M$210,F246)),"-","-",0,"-",INDIRECT(_xlfn.CONCAT($M$210,F246)))</f>
        <v>-</v>
      </c>
      <c r="F246" s="4" t="s">
        <v>676</v>
      </c>
      <c r="G246" s="613" t="str" cm="1">
        <f t="array" aca="1" ref="G246" ca="1">_xlfn.SWITCH(INDIRECT(_xlfn.CONCAT($M$210,H246)),"-","-",0,"-",INDIRECT(_xlfn.CONCAT($M$210,H246)))</f>
        <v>-</v>
      </c>
      <c r="H246" s="476" t="s">
        <v>1331</v>
      </c>
      <c r="I246" s="476"/>
      <c r="J246" s="613" t="str" cm="1">
        <f t="array" aca="1" ref="J246" ca="1">_xlfn.SWITCH(INDIRECT(_xlfn.CONCAT($M$210,K246)),"-","-",0,"-",INDIRECT(_xlfn.CONCAT($M$210,K246)))</f>
        <v>-</v>
      </c>
      <c r="K246" s="4" t="s">
        <v>1356</v>
      </c>
      <c r="L246" s="948" t="str" cm="1">
        <f t="array" aca="1" ref="L246" ca="1">_xlfn.SWITCH(INDIRECT(_xlfn.CONCAT($M$210,M246)),"-","-",INDIRECT(_xlfn.CONCAT($M$210,M246)))</f>
        <v>-</v>
      </c>
      <c r="M246" s="4" t="s">
        <v>716</v>
      </c>
      <c r="N246" s="266" t="str" cm="1">
        <f t="array" aca="1" ref="N246" ca="1">_xlfn.SWITCH(INDIRECT(_xlfn.CONCAT($M$210,O246)),"-","-",0,"-",INDIRECT(_xlfn.CONCAT($M$210,O246)))</f>
        <v>-</v>
      </c>
      <c r="O246" s="4" t="s">
        <v>1055</v>
      </c>
      <c r="P246" s="613">
        <f t="shared" ca="1" si="40"/>
        <v>0</v>
      </c>
      <c r="Q246" s="137"/>
      <c r="R246" s="137"/>
      <c r="S246" s="266" t="str" cm="1">
        <f t="array" aca="1" ref="S246" ca="1">_xlfn.SWITCH(INDIRECT(_xlfn.CONCAT($G$156,T246)),"-","-",0,"-",_xlfn.XLOOKUP(INDIRECT(_xlfn.CONCAT($G$156,T246)),'S2 Def Referentie'!$H$25:$H$34,'S2 Def Referentie'!$D$25:$D$34))</f>
        <v>-</v>
      </c>
      <c r="T246" s="683" t="s">
        <v>1220</v>
      </c>
      <c r="U246" s="613" t="str">
        <f t="shared" ca="1" si="41"/>
        <v>-</v>
      </c>
      <c r="V246" s="948" t="str">
        <f ca="1">_xlfn.XLOOKUP(S246,'S2 Def Referentie'!$D$25:$D$34,'S2 Def Referentie'!$K$25:$K$34)</f>
        <v>-</v>
      </c>
      <c r="W246" s="687">
        <f t="shared" ca="1" si="42"/>
        <v>0</v>
      </c>
      <c r="X246" s="687">
        <f t="shared" ca="1" si="43"/>
        <v>0</v>
      </c>
      <c r="Y246" s="687">
        <f t="shared" ca="1" si="44"/>
        <v>0</v>
      </c>
    </row>
    <row r="247" spans="2:25">
      <c r="B247" s="258" t="str" cm="1">
        <f t="array" aca="1" ref="B247" ca="1">INDIRECT(_xlfn.CONCAT(M$210,C247))</f>
        <v>Ref 2 product 4</v>
      </c>
      <c r="C247" s="4" t="s">
        <v>658</v>
      </c>
      <c r="D247" s="48"/>
      <c r="E247" s="266" t="str" cm="1">
        <f t="array" aca="1" ref="E247" ca="1">_xlfn.SWITCH(INDIRECT(_xlfn.CONCAT($M$210,F247)),"-","-",0,"-",INDIRECT(_xlfn.CONCAT($M$210,F247)))</f>
        <v>-</v>
      </c>
      <c r="F247" s="4" t="s">
        <v>677</v>
      </c>
      <c r="G247" s="613" t="str" cm="1">
        <f t="array" aca="1" ref="G247" ca="1">_xlfn.SWITCH(INDIRECT(_xlfn.CONCAT($M$210,H247)),"-","-",0,"-",INDIRECT(_xlfn.CONCAT($M$210,H247)))</f>
        <v>-</v>
      </c>
      <c r="H247" s="476" t="s">
        <v>1368</v>
      </c>
      <c r="I247" s="476"/>
      <c r="J247" s="613" t="str" cm="1">
        <f t="array" aca="1" ref="J247" ca="1">_xlfn.SWITCH(INDIRECT(_xlfn.CONCAT($M$210,K247)),"-","-",0,"-",INDIRECT(_xlfn.CONCAT($M$210,K247)))</f>
        <v>-</v>
      </c>
      <c r="K247" s="4" t="s">
        <v>1369</v>
      </c>
      <c r="L247" s="948" t="str" cm="1">
        <f t="array" aca="1" ref="L247" ca="1">_xlfn.SWITCH(INDIRECT(_xlfn.CONCAT($M$210,M247)),"-","-",INDIRECT(_xlfn.CONCAT($M$210,M247)))</f>
        <v>-</v>
      </c>
      <c r="M247" s="4" t="s">
        <v>717</v>
      </c>
      <c r="N247" s="266" t="str" cm="1">
        <f t="array" aca="1" ref="N247" ca="1">_xlfn.SWITCH(INDIRECT(_xlfn.CONCAT($M$210,O247)),"-","-",0,"-",INDIRECT(_xlfn.CONCAT($M$210,O247)))</f>
        <v>-</v>
      </c>
      <c r="O247" s="4" t="s">
        <v>1370</v>
      </c>
      <c r="P247" s="613">
        <f t="shared" ca="1" si="40"/>
        <v>0</v>
      </c>
      <c r="Q247" s="137"/>
      <c r="R247" s="137"/>
      <c r="S247" s="266" t="str" cm="1">
        <f t="array" aca="1" ref="S247" ca="1">_xlfn.SWITCH(INDIRECT(_xlfn.CONCAT($G$156,T247)),"-","-",0,"-",_xlfn.XLOOKUP(INDIRECT(_xlfn.CONCAT($G$156,T247)),'S2 Def Referentie'!$H$25:$H$34,'S2 Def Referentie'!$D$25:$D$34))</f>
        <v>-</v>
      </c>
      <c r="T247" s="683" t="s">
        <v>1221</v>
      </c>
      <c r="U247" s="613" t="str">
        <f t="shared" ca="1" si="41"/>
        <v>-</v>
      </c>
      <c r="V247" s="948" t="str">
        <f ca="1">_xlfn.XLOOKUP(S247,'S2 Def Referentie'!$D$25:$D$34,'S2 Def Referentie'!$K$25:$K$34)</f>
        <v>-</v>
      </c>
      <c r="W247" s="687">
        <f t="shared" ca="1" si="42"/>
        <v>0</v>
      </c>
      <c r="X247" s="687">
        <f t="shared" ca="1" si="43"/>
        <v>0</v>
      </c>
      <c r="Y247" s="687">
        <f t="shared" ca="1" si="44"/>
        <v>0</v>
      </c>
    </row>
    <row r="248" spans="2:25">
      <c r="B248" s="258" t="str" cm="1">
        <f t="array" aca="1" ref="B248" ca="1">INDIRECT(_xlfn.CONCAT(M$210,C248))</f>
        <v>Ref 2 product 5</v>
      </c>
      <c r="C248" s="4" t="s">
        <v>659</v>
      </c>
      <c r="D248" s="48"/>
      <c r="E248" s="266" t="str" cm="1">
        <f t="array" aca="1" ref="E248" ca="1">_xlfn.SWITCH(INDIRECT(_xlfn.CONCAT($M$210,F248)),"-","-",0,"-",INDIRECT(_xlfn.CONCAT($M$210,F248)))</f>
        <v>-</v>
      </c>
      <c r="F248" s="4" t="s">
        <v>678</v>
      </c>
      <c r="G248" s="613" t="str" cm="1">
        <f t="array" aca="1" ref="G248" ca="1">_xlfn.SWITCH(INDIRECT(_xlfn.CONCAT($M$210,H248)),"-","-",0,"-",INDIRECT(_xlfn.CONCAT($M$210,H248)))</f>
        <v>-</v>
      </c>
      <c r="H248" s="476" t="s">
        <v>1332</v>
      </c>
      <c r="I248" s="476"/>
      <c r="J248" s="613" t="str" cm="1">
        <f t="array" aca="1" ref="J248" ca="1">_xlfn.SWITCH(INDIRECT(_xlfn.CONCAT($M$210,K248)),"-","-",0,"-",INDIRECT(_xlfn.CONCAT($M$210,K248)))</f>
        <v>-</v>
      </c>
      <c r="K248" s="4" t="s">
        <v>1357</v>
      </c>
      <c r="L248" s="948" t="str" cm="1">
        <f t="array" aca="1" ref="L248" ca="1">_xlfn.SWITCH(INDIRECT(_xlfn.CONCAT($M$210,M248)),"-","-",INDIRECT(_xlfn.CONCAT($M$210,M248)))</f>
        <v>-</v>
      </c>
      <c r="M248" s="4" t="s">
        <v>718</v>
      </c>
      <c r="N248" s="266" t="str" cm="1">
        <f t="array" aca="1" ref="N248" ca="1">_xlfn.SWITCH(INDIRECT(_xlfn.CONCAT($M$210,O248)),"-","-",0,"-",INDIRECT(_xlfn.CONCAT($M$210,O248)))</f>
        <v>-</v>
      </c>
      <c r="O248" s="4" t="s">
        <v>1056</v>
      </c>
      <c r="P248" s="613">
        <f t="shared" ca="1" si="40"/>
        <v>0</v>
      </c>
      <c r="Q248" s="137"/>
      <c r="R248" s="137"/>
      <c r="S248" s="266" t="str" cm="1">
        <f t="array" aca="1" ref="S248" ca="1">_xlfn.SWITCH(INDIRECT(_xlfn.CONCAT($G$156,T248)),"-","-",0,"-",_xlfn.XLOOKUP(INDIRECT(_xlfn.CONCAT($G$156,T248)),'S2 Def Referentie'!$H$25:$H$34,'S2 Def Referentie'!$D$25:$D$34))</f>
        <v>-</v>
      </c>
      <c r="T248" s="683" t="s">
        <v>1222</v>
      </c>
      <c r="U248" s="613" t="str">
        <f t="shared" ca="1" si="41"/>
        <v>-</v>
      </c>
      <c r="V248" s="948" t="str">
        <f ca="1">_xlfn.XLOOKUP(S248,'S2 Def Referentie'!$D$25:$D$34,'S2 Def Referentie'!$K$25:$K$34)</f>
        <v>-</v>
      </c>
      <c r="W248" s="687">
        <f t="shared" ca="1" si="42"/>
        <v>0</v>
      </c>
      <c r="X248" s="687">
        <f t="shared" ca="1" si="43"/>
        <v>0</v>
      </c>
      <c r="Y248" s="687">
        <f t="shared" ca="1" si="44"/>
        <v>0</v>
      </c>
    </row>
    <row r="249" spans="2:25">
      <c r="B249" s="258" t="str" cm="1">
        <f t="array" aca="1" ref="B249" ca="1">INDIRECT(_xlfn.CONCAT(M$210,C249))</f>
        <v>Ref 2 product 6</v>
      </c>
      <c r="C249" s="4" t="s">
        <v>660</v>
      </c>
      <c r="D249" s="48"/>
      <c r="E249" s="266" t="str" cm="1">
        <f t="array" aca="1" ref="E249" ca="1">_xlfn.SWITCH(INDIRECT(_xlfn.CONCAT($M$210,F249)),"-","-",0,"-",INDIRECT(_xlfn.CONCAT($M$210,F249)))</f>
        <v>-</v>
      </c>
      <c r="F249" s="4" t="s">
        <v>679</v>
      </c>
      <c r="G249" s="613" t="str" cm="1">
        <f t="array" aca="1" ref="G249" ca="1">_xlfn.SWITCH(INDIRECT(_xlfn.CONCAT($M$210,H249)),"-","-",0,"-",INDIRECT(_xlfn.CONCAT($M$210,H249)))</f>
        <v>-</v>
      </c>
      <c r="H249" s="476" t="s">
        <v>1333</v>
      </c>
      <c r="I249" s="476"/>
      <c r="J249" s="613" t="str" cm="1">
        <f t="array" aca="1" ref="J249" ca="1">_xlfn.SWITCH(INDIRECT(_xlfn.CONCAT($M$210,K249)),"-","-",0,"-",INDIRECT(_xlfn.CONCAT($M$210,K249)))</f>
        <v>-</v>
      </c>
      <c r="K249" s="4" t="s">
        <v>1358</v>
      </c>
      <c r="L249" s="948" t="str" cm="1">
        <f t="array" aca="1" ref="L249" ca="1">_xlfn.SWITCH(INDIRECT(_xlfn.CONCAT($M$210,M249)),"-","-",INDIRECT(_xlfn.CONCAT($M$210,M249)))</f>
        <v>-</v>
      </c>
      <c r="M249" s="4" t="s">
        <v>719</v>
      </c>
      <c r="N249" s="266" t="str" cm="1">
        <f t="array" aca="1" ref="N249" ca="1">_xlfn.SWITCH(INDIRECT(_xlfn.CONCAT($M$210,O249)),"-","-",0,"-",INDIRECT(_xlfn.CONCAT($M$210,O249)))</f>
        <v>-</v>
      </c>
      <c r="O249" s="4" t="s">
        <v>1057</v>
      </c>
      <c r="P249" s="613">
        <f t="shared" ca="1" si="40"/>
        <v>0</v>
      </c>
      <c r="Q249" s="137"/>
      <c r="R249" s="137"/>
      <c r="S249" s="266" t="str" cm="1">
        <f t="array" aca="1" ref="S249" ca="1">_xlfn.SWITCH(INDIRECT(_xlfn.CONCAT($G$156,T249)),"-","-",0,"-",_xlfn.XLOOKUP(INDIRECT(_xlfn.CONCAT($G$156,T249)),'S2 Def Referentie'!$H$25:$H$34,'S2 Def Referentie'!$D$25:$D$34))</f>
        <v>-</v>
      </c>
      <c r="T249" s="683" t="s">
        <v>1223</v>
      </c>
      <c r="U249" s="613" t="str">
        <f t="shared" ca="1" si="41"/>
        <v>-</v>
      </c>
      <c r="V249" s="948" t="str">
        <f ca="1">_xlfn.XLOOKUP(S249,'S2 Def Referentie'!$D$25:$D$34,'S2 Def Referentie'!$K$25:$K$34)</f>
        <v>-</v>
      </c>
      <c r="W249" s="687">
        <f t="shared" ca="1" si="42"/>
        <v>0</v>
      </c>
      <c r="X249" s="687">
        <f t="shared" ca="1" si="43"/>
        <v>0</v>
      </c>
      <c r="Y249" s="687">
        <f t="shared" ca="1" si="44"/>
        <v>0</v>
      </c>
    </row>
    <row r="250" spans="2:25">
      <c r="B250" s="258" t="str" cm="1">
        <f t="array" aca="1" ref="B250" ca="1">INDIRECT(_xlfn.CONCAT(M$210,C250))</f>
        <v>Ref 2 product 7</v>
      </c>
      <c r="C250" s="4" t="s">
        <v>661</v>
      </c>
      <c r="D250" s="48"/>
      <c r="E250" s="266" t="str" cm="1">
        <f t="array" aca="1" ref="E250" ca="1">_xlfn.SWITCH(INDIRECT(_xlfn.CONCAT($M$210,F250)),"-","-",0,"-",INDIRECT(_xlfn.CONCAT($M$210,F250)))</f>
        <v>-</v>
      </c>
      <c r="F250" s="4" t="s">
        <v>680</v>
      </c>
      <c r="G250" s="613" t="str" cm="1">
        <f t="array" aca="1" ref="G250" ca="1">_xlfn.SWITCH(INDIRECT(_xlfn.CONCAT($M$210,H250)),"-","-",0,"-",INDIRECT(_xlfn.CONCAT($M$210,H250)))</f>
        <v>-</v>
      </c>
      <c r="H250" s="476" t="s">
        <v>1334</v>
      </c>
      <c r="I250" s="476"/>
      <c r="J250" s="613" t="str" cm="1">
        <f t="array" aca="1" ref="J250" ca="1">_xlfn.SWITCH(INDIRECT(_xlfn.CONCAT($M$210,K250)),"-","-",0,"-",INDIRECT(_xlfn.CONCAT($M$210,K250)))</f>
        <v>-</v>
      </c>
      <c r="K250" s="4" t="s">
        <v>1359</v>
      </c>
      <c r="L250" s="948" t="str" cm="1">
        <f t="array" aca="1" ref="L250" ca="1">_xlfn.SWITCH(INDIRECT(_xlfn.CONCAT($M$210,M250)),"-","-",INDIRECT(_xlfn.CONCAT($M$210,M250)))</f>
        <v>-</v>
      </c>
      <c r="M250" s="4" t="s">
        <v>720</v>
      </c>
      <c r="N250" s="266" t="str" cm="1">
        <f t="array" aca="1" ref="N250" ca="1">_xlfn.SWITCH(INDIRECT(_xlfn.CONCAT($M$210,O250)),"-","-",0,"-",INDIRECT(_xlfn.CONCAT($M$210,O250)))</f>
        <v>-</v>
      </c>
      <c r="O250" s="4" t="s">
        <v>1058</v>
      </c>
      <c r="P250" s="613">
        <f t="shared" ca="1" si="40"/>
        <v>0</v>
      </c>
      <c r="Q250" s="137"/>
      <c r="R250" s="137"/>
      <c r="S250" s="266" t="str" cm="1">
        <f t="array" aca="1" ref="S250" ca="1">_xlfn.SWITCH(INDIRECT(_xlfn.CONCAT($G$156,T250)),"-","-",0,"-",_xlfn.XLOOKUP(INDIRECT(_xlfn.CONCAT($G$156,T250)),'S2 Def Referentie'!$H$25:$H$34,'S2 Def Referentie'!$D$25:$D$34))</f>
        <v>-</v>
      </c>
      <c r="T250" s="683" t="s">
        <v>1224</v>
      </c>
      <c r="U250" s="613" t="str">
        <f t="shared" ca="1" si="41"/>
        <v>-</v>
      </c>
      <c r="V250" s="948" t="str">
        <f ca="1">_xlfn.XLOOKUP(S250,'S2 Def Referentie'!$D$25:$D$34,'S2 Def Referentie'!$K$25:$K$34)</f>
        <v>-</v>
      </c>
      <c r="W250" s="687">
        <f t="shared" ca="1" si="42"/>
        <v>0</v>
      </c>
      <c r="X250" s="687">
        <f t="shared" ca="1" si="43"/>
        <v>0</v>
      </c>
      <c r="Y250" s="687">
        <f t="shared" ca="1" si="44"/>
        <v>0</v>
      </c>
    </row>
    <row r="251" spans="2:25">
      <c r="B251" s="258" t="str" cm="1">
        <f t="array" aca="1" ref="B251" ca="1">INDIRECT(_xlfn.CONCAT(M$210,C251))</f>
        <v>Ref 2 product 8</v>
      </c>
      <c r="C251" s="4" t="s">
        <v>662</v>
      </c>
      <c r="D251" s="48"/>
      <c r="E251" s="266" t="str" cm="1">
        <f t="array" aca="1" ref="E251" ca="1">_xlfn.SWITCH(INDIRECT(_xlfn.CONCAT($M$210,F251)),"-","-",0,"-",INDIRECT(_xlfn.CONCAT($M$210,F251)))</f>
        <v>-</v>
      </c>
      <c r="F251" s="4" t="s">
        <v>681</v>
      </c>
      <c r="G251" s="613" t="str" cm="1">
        <f t="array" aca="1" ref="G251" ca="1">_xlfn.SWITCH(INDIRECT(_xlfn.CONCAT($M$210,H251)),"-","-",0,"-",INDIRECT(_xlfn.CONCAT($M$210,H251)))</f>
        <v>-</v>
      </c>
      <c r="H251" s="476" t="s">
        <v>1335</v>
      </c>
      <c r="I251" s="476"/>
      <c r="J251" s="613" t="str" cm="1">
        <f t="array" aca="1" ref="J251" ca="1">_xlfn.SWITCH(INDIRECT(_xlfn.CONCAT($M$210,K251)),"-","-",0,"-",INDIRECT(_xlfn.CONCAT($M$210,K251)))</f>
        <v>-</v>
      </c>
      <c r="K251" s="4" t="s">
        <v>1360</v>
      </c>
      <c r="L251" s="948" t="str" cm="1">
        <f t="array" aca="1" ref="L251" ca="1">_xlfn.SWITCH(INDIRECT(_xlfn.CONCAT($M$210,M251)),"-","-",INDIRECT(_xlfn.CONCAT($M$210,M251)))</f>
        <v>-</v>
      </c>
      <c r="M251" s="4" t="s">
        <v>721</v>
      </c>
      <c r="N251" s="266" t="str" cm="1">
        <f t="array" aca="1" ref="N251" ca="1">_xlfn.SWITCH(INDIRECT(_xlfn.CONCAT($M$210,O251)),"-","-",0,"-",INDIRECT(_xlfn.CONCAT($M$210,O251)))</f>
        <v>-</v>
      </c>
      <c r="O251" s="4" t="s">
        <v>1059</v>
      </c>
      <c r="P251" s="613">
        <f t="shared" ca="1" si="40"/>
        <v>0</v>
      </c>
      <c r="Q251" s="137"/>
      <c r="R251" s="137"/>
      <c r="S251" s="266" t="str" cm="1">
        <f t="array" aca="1" ref="S251" ca="1">_xlfn.SWITCH(INDIRECT(_xlfn.CONCAT($G$156,T251)),"-","-",0,"-",_xlfn.XLOOKUP(INDIRECT(_xlfn.CONCAT($G$156,T251)),'S2 Def Referentie'!$H$25:$H$34,'S2 Def Referentie'!$D$25:$D$34))</f>
        <v>-</v>
      </c>
      <c r="T251" s="683" t="s">
        <v>1225</v>
      </c>
      <c r="U251" s="613" t="str">
        <f t="shared" ca="1" si="41"/>
        <v>-</v>
      </c>
      <c r="V251" s="948" t="str">
        <f ca="1">_xlfn.XLOOKUP(S251,'S2 Def Referentie'!$D$25:$D$34,'S2 Def Referentie'!$K$25:$K$34)</f>
        <v>-</v>
      </c>
      <c r="W251" s="687">
        <f t="shared" ca="1" si="42"/>
        <v>0</v>
      </c>
      <c r="X251" s="687">
        <f t="shared" ca="1" si="43"/>
        <v>0</v>
      </c>
      <c r="Y251" s="687">
        <f t="shared" ca="1" si="44"/>
        <v>0</v>
      </c>
    </row>
    <row r="252" spans="2:25">
      <c r="B252" s="258" t="str" cm="1">
        <f t="array" aca="1" ref="B252" ca="1">INDIRECT(_xlfn.CONCAT(M$210,C252))</f>
        <v>Ref 2 product 9</v>
      </c>
      <c r="C252" s="4" t="s">
        <v>663</v>
      </c>
      <c r="D252" s="48"/>
      <c r="E252" s="266" t="str" cm="1">
        <f t="array" aca="1" ref="E252" ca="1">_xlfn.SWITCH(INDIRECT(_xlfn.CONCAT($M$210,F252)),"-","-",0,"-",INDIRECT(_xlfn.CONCAT($M$210,F252)))</f>
        <v>-</v>
      </c>
      <c r="F252" s="4" t="s">
        <v>682</v>
      </c>
      <c r="G252" s="613" t="str" cm="1">
        <f t="array" aca="1" ref="G252" ca="1">_xlfn.SWITCH(INDIRECT(_xlfn.CONCAT($M$210,H252)),"-","-",0,"-",INDIRECT(_xlfn.CONCAT($M$210,H252)))</f>
        <v>-</v>
      </c>
      <c r="H252" s="476" t="s">
        <v>1336</v>
      </c>
      <c r="I252" s="476"/>
      <c r="J252" s="613" t="str" cm="1">
        <f t="array" aca="1" ref="J252" ca="1">_xlfn.SWITCH(INDIRECT(_xlfn.CONCAT($M$210,K252)),"-","-",0,"-",INDIRECT(_xlfn.CONCAT($M$210,K252)))</f>
        <v>-</v>
      </c>
      <c r="K252" s="4" t="s">
        <v>1361</v>
      </c>
      <c r="L252" s="948" t="str" cm="1">
        <f t="array" aca="1" ref="L252" ca="1">_xlfn.SWITCH(INDIRECT(_xlfn.CONCAT($M$210,M252)),"-","-",INDIRECT(_xlfn.CONCAT($M$210,M252)))</f>
        <v>-</v>
      </c>
      <c r="M252" s="4" t="s">
        <v>722</v>
      </c>
      <c r="N252" s="266" t="str" cm="1">
        <f t="array" aca="1" ref="N252" ca="1">_xlfn.SWITCH(INDIRECT(_xlfn.CONCAT($M$210,O252)),"-","-",0,"-",INDIRECT(_xlfn.CONCAT($M$210,O252)))</f>
        <v>-</v>
      </c>
      <c r="O252" s="4" t="s">
        <v>1060</v>
      </c>
      <c r="P252" s="613">
        <f t="shared" ca="1" si="40"/>
        <v>0</v>
      </c>
      <c r="Q252" s="137"/>
      <c r="R252" s="137"/>
      <c r="S252" s="266" t="str" cm="1">
        <f t="array" aca="1" ref="S252" ca="1">_xlfn.SWITCH(INDIRECT(_xlfn.CONCAT($G$156,T252)),"-","-",0,"-",_xlfn.XLOOKUP(INDIRECT(_xlfn.CONCAT($G$156,T252)),'S2 Def Referentie'!$H$25:$H$34,'S2 Def Referentie'!$D$25:$D$34))</f>
        <v>-</v>
      </c>
      <c r="T252" s="683" t="s">
        <v>1226</v>
      </c>
      <c r="U252" s="613" t="str">
        <f t="shared" ca="1" si="41"/>
        <v>-</v>
      </c>
      <c r="V252" s="948" t="str">
        <f ca="1">_xlfn.XLOOKUP(S252,'S2 Def Referentie'!$D$25:$D$34,'S2 Def Referentie'!$K$25:$K$34)</f>
        <v>-</v>
      </c>
      <c r="W252" s="687">
        <f t="shared" ca="1" si="42"/>
        <v>0</v>
      </c>
      <c r="X252" s="687">
        <f t="shared" ca="1" si="43"/>
        <v>0</v>
      </c>
      <c r="Y252" s="687">
        <f t="shared" ca="1" si="44"/>
        <v>0</v>
      </c>
    </row>
    <row r="253" spans="2:25">
      <c r="B253" s="259" t="str" cm="1">
        <f t="array" aca="1" ref="B253" ca="1">INDIRECT(_xlfn.CONCAT(M$210,C253))</f>
        <v>Ref 2 product 10</v>
      </c>
      <c r="C253" s="66" t="s">
        <v>664</v>
      </c>
      <c r="D253" s="594"/>
      <c r="E253" s="47" t="str" cm="1">
        <f t="array" aca="1" ref="E253" ca="1">_xlfn.SWITCH(INDIRECT(_xlfn.CONCAT($M$210,F253)),"-","-",0,"-",INDIRECT(_xlfn.CONCAT($M$210,F253)))</f>
        <v>-</v>
      </c>
      <c r="F253" s="66" t="s">
        <v>683</v>
      </c>
      <c r="G253" s="614" t="str" cm="1">
        <f t="array" aca="1" ref="G253" ca="1">_xlfn.SWITCH(INDIRECT(_xlfn.CONCAT($M$210,H253)),"-","-",0,"-",INDIRECT(_xlfn.CONCAT($M$210,H253)))</f>
        <v>-</v>
      </c>
      <c r="H253" s="481" t="s">
        <v>1337</v>
      </c>
      <c r="I253" s="481"/>
      <c r="J253" s="614" t="str" cm="1">
        <f t="array" aca="1" ref="J253" ca="1">_xlfn.SWITCH(INDIRECT(_xlfn.CONCAT($M$210,K253)),"-","-",0,"-",INDIRECT(_xlfn.CONCAT($M$210,K253)))</f>
        <v>-</v>
      </c>
      <c r="K253" s="66" t="s">
        <v>1362</v>
      </c>
      <c r="L253" s="951" t="str" cm="1">
        <f t="array" aca="1" ref="L253" ca="1">_xlfn.SWITCH(INDIRECT(_xlfn.CONCAT($M$210,M253)),"-","-",INDIRECT(_xlfn.CONCAT($M$210,M253)))</f>
        <v>-</v>
      </c>
      <c r="M253" s="66" t="s">
        <v>723</v>
      </c>
      <c r="N253" s="47" t="str" cm="1">
        <f t="array" aca="1" ref="N253" ca="1">_xlfn.SWITCH(INDIRECT(_xlfn.CONCAT($M$210,O253)),"-","-",0,"-",INDIRECT(_xlfn.CONCAT($M$210,O253)))</f>
        <v>-</v>
      </c>
      <c r="O253" s="66" t="s">
        <v>1061</v>
      </c>
      <c r="P253" s="614">
        <f t="shared" ca="1" si="40"/>
        <v>0</v>
      </c>
      <c r="Q253" s="137"/>
      <c r="R253" s="137"/>
      <c r="S253" s="47" t="str" cm="1">
        <f t="array" aca="1" ref="S253" ca="1">_xlfn.SWITCH(INDIRECT(_xlfn.CONCAT($G$156,T253)),"-","-",0,"-",_xlfn.XLOOKUP(INDIRECT(_xlfn.CONCAT($G$156,T253)),'S2 Def Referentie'!$H$25:$H$34,'S2 Def Referentie'!$D$25:$D$34))</f>
        <v>-</v>
      </c>
      <c r="T253" s="684" t="s">
        <v>1227</v>
      </c>
      <c r="U253" s="614" t="str">
        <f t="shared" ca="1" si="41"/>
        <v>-</v>
      </c>
      <c r="V253" s="951" t="str">
        <f ca="1">_xlfn.XLOOKUP(S253,'S2 Def Referentie'!$D$25:$D$34,'S2 Def Referentie'!$K$25:$K$34)</f>
        <v>-</v>
      </c>
      <c r="W253" s="688">
        <f t="shared" ca="1" si="42"/>
        <v>0</v>
      </c>
      <c r="X253" s="688">
        <f ca="1">IFERROR(U253*V253*L253,0)</f>
        <v>0</v>
      </c>
      <c r="Y253" s="688">
        <f t="shared" ca="1" si="44"/>
        <v>0</v>
      </c>
    </row>
    <row r="254" spans="2:25">
      <c r="B254" s="258" t="str" cm="1">
        <f t="array" aca="1" ref="B254" ca="1">INDIRECT(_xlfn.CONCAT(M$210,C254))</f>
        <v>Ref 2 Co-product 1</v>
      </c>
      <c r="C254" s="87" t="s">
        <v>665</v>
      </c>
      <c r="D254" s="90"/>
      <c r="E254" s="265" t="str" cm="1">
        <f t="array" aca="1" ref="E254" ca="1">_xlfn.SWITCH(INDIRECT(_xlfn.CONCAT($M$210,F254)),"-","-",0,"-",INDIRECT(_xlfn.CONCAT($M$210,F254)))</f>
        <v>-</v>
      </c>
      <c r="F254" s="87" t="s">
        <v>684</v>
      </c>
      <c r="G254" s="612" t="str" cm="1">
        <f t="array" aca="1" ref="G254" ca="1">_xlfn.SWITCH(INDIRECT(_xlfn.CONCAT($M$210,H254)),"-","-",0,"-",INDIRECT(_xlfn.CONCAT($M$210,H254)))</f>
        <v>-</v>
      </c>
      <c r="H254" s="471" t="s">
        <v>1338</v>
      </c>
      <c r="I254" s="471"/>
      <c r="J254" s="612" t="str" cm="1">
        <f t="array" aca="1" ref="J254" ca="1">_xlfn.SWITCH(INDIRECT(_xlfn.CONCAT($M$210,K254)),"-","-",0,"-",INDIRECT(_xlfn.CONCAT($M$210,K254)))</f>
        <v>-</v>
      </c>
      <c r="K254" s="87" t="s">
        <v>1363</v>
      </c>
      <c r="L254" s="945" t="str" cm="1">
        <f t="array" aca="1" ref="L254" ca="1">_xlfn.SWITCH(INDIRECT(_xlfn.CONCAT($M$210,M254)),"-","-",INDIRECT(_xlfn.CONCAT($M$210,M254)))</f>
        <v>-</v>
      </c>
      <c r="M254" s="87" t="s">
        <v>724</v>
      </c>
      <c r="N254" s="265" t="str" cm="1">
        <f t="array" aca="1" ref="N254" ca="1">_xlfn.SWITCH(INDIRECT(_xlfn.CONCAT($M$210,O254)),"-","-",0,"-",INDIRECT(_xlfn.CONCAT($M$210,O254)))</f>
        <v>-</v>
      </c>
      <c r="O254" s="87" t="s">
        <v>1062</v>
      </c>
      <c r="P254" s="612">
        <f t="shared" ca="1" si="40"/>
        <v>0</v>
      </c>
      <c r="Q254" s="137"/>
      <c r="R254" s="137"/>
      <c r="S254" s="409"/>
      <c r="T254" s="682"/>
      <c r="U254" s="409"/>
      <c r="V254" s="409"/>
      <c r="W254" s="409"/>
      <c r="X254" s="409"/>
      <c r="Y254" s="409"/>
    </row>
    <row r="255" spans="2:25">
      <c r="B255" s="258" t="str" cm="1">
        <f t="array" aca="1" ref="B255" ca="1">INDIRECT(_xlfn.CONCAT(M$210,C255))</f>
        <v>Ref 2 Co-product 2</v>
      </c>
      <c r="C255" s="4" t="s">
        <v>666</v>
      </c>
      <c r="D255" s="48"/>
      <c r="E255" s="266" t="str" cm="1">
        <f t="array" aca="1" ref="E255" ca="1">_xlfn.SWITCH(INDIRECT(_xlfn.CONCAT($M$210,F255)),"-","-",0,"-",INDIRECT(_xlfn.CONCAT($M$210,F255)))</f>
        <v>-</v>
      </c>
      <c r="F255" s="4" t="s">
        <v>685</v>
      </c>
      <c r="G255" s="613" t="str" cm="1">
        <f t="array" aca="1" ref="G255" ca="1">_xlfn.SWITCH(INDIRECT(_xlfn.CONCAT($M$210,H255)),"-","-",0,"-",INDIRECT(_xlfn.CONCAT($M$210,H255)))</f>
        <v>-</v>
      </c>
      <c r="H255" s="476" t="s">
        <v>1339</v>
      </c>
      <c r="I255" s="476"/>
      <c r="J255" s="613" t="str" cm="1">
        <f t="array" aca="1" ref="J255" ca="1">_xlfn.SWITCH(INDIRECT(_xlfn.CONCAT($M$210,K255)),"-","-",0,"-",INDIRECT(_xlfn.CONCAT($M$210,K255)))</f>
        <v>-</v>
      </c>
      <c r="K255" s="4" t="s">
        <v>1364</v>
      </c>
      <c r="L255" s="948" t="str" cm="1">
        <f t="array" aca="1" ref="L255" ca="1">_xlfn.SWITCH(INDIRECT(_xlfn.CONCAT($M$210,M255)),"-","-",INDIRECT(_xlfn.CONCAT($M$210,M255)))</f>
        <v>-</v>
      </c>
      <c r="M255" s="4" t="s">
        <v>695</v>
      </c>
      <c r="N255" s="266" t="str" cm="1">
        <f t="array" aca="1" ref="N255" ca="1">_xlfn.SWITCH(INDIRECT(_xlfn.CONCAT($M$210,O255)),"-","-",0,"-",INDIRECT(_xlfn.CONCAT($M$210,O255)))</f>
        <v>-</v>
      </c>
      <c r="O255" s="4" t="s">
        <v>1063</v>
      </c>
      <c r="P255" s="613">
        <f t="shared" ca="1" si="40"/>
        <v>0</v>
      </c>
      <c r="Q255" s="137"/>
      <c r="R255" s="137"/>
      <c r="S255" s="156"/>
      <c r="T255" s="683"/>
      <c r="U255" s="156"/>
      <c r="V255" s="156"/>
      <c r="W255" s="156"/>
      <c r="X255" s="156"/>
      <c r="Y255" s="156"/>
    </row>
    <row r="256" spans="2:25">
      <c r="B256" s="258" t="str" cm="1">
        <f t="array" aca="1" ref="B256" ca="1">INDIRECT(_xlfn.CONCAT(M$210,C256))</f>
        <v>Ref 2 Co-product 3</v>
      </c>
      <c r="C256" s="4" t="s">
        <v>667</v>
      </c>
      <c r="D256" s="48"/>
      <c r="E256" s="266" t="str" cm="1">
        <f t="array" aca="1" ref="E256" ca="1">_xlfn.SWITCH(INDIRECT(_xlfn.CONCAT($M$210,F256)),"-","-",0,"-",INDIRECT(_xlfn.CONCAT($M$210,F256)))</f>
        <v>-</v>
      </c>
      <c r="F256" s="4" t="s">
        <v>686</v>
      </c>
      <c r="G256" s="613" t="str" cm="1">
        <f t="array" aca="1" ref="G256" ca="1">_xlfn.SWITCH(INDIRECT(_xlfn.CONCAT($M$210,H256)),"-","-",0,"-",INDIRECT(_xlfn.CONCAT($M$210,H256)))</f>
        <v>-</v>
      </c>
      <c r="H256" s="476" t="s">
        <v>1340</v>
      </c>
      <c r="I256" s="476"/>
      <c r="J256" s="613" t="str" cm="1">
        <f t="array" aca="1" ref="J256" ca="1">_xlfn.SWITCH(INDIRECT(_xlfn.CONCAT($M$210,K256)),"-","-",0,"-",INDIRECT(_xlfn.CONCAT($M$210,K256)))</f>
        <v>-</v>
      </c>
      <c r="K256" s="4" t="s">
        <v>1365</v>
      </c>
      <c r="L256" s="948" t="str" cm="1">
        <f t="array" aca="1" ref="L256" ca="1">_xlfn.SWITCH(INDIRECT(_xlfn.CONCAT($M$210,M256)),"-","-",INDIRECT(_xlfn.CONCAT($M$210,M256)))</f>
        <v>-</v>
      </c>
      <c r="M256" s="4" t="s">
        <v>696</v>
      </c>
      <c r="N256" s="266" t="str" cm="1">
        <f t="array" aca="1" ref="N256" ca="1">_xlfn.SWITCH(INDIRECT(_xlfn.CONCAT($M$210,O256)),"-","-",0,"-",INDIRECT(_xlfn.CONCAT($M$210,O256)))</f>
        <v>-</v>
      </c>
      <c r="O256" s="4" t="s">
        <v>1064</v>
      </c>
      <c r="P256" s="613">
        <f t="shared" ca="1" si="40"/>
        <v>0</v>
      </c>
      <c r="Q256" s="137"/>
      <c r="R256" s="137"/>
      <c r="S256" s="156"/>
      <c r="T256" s="683"/>
      <c r="U256" s="156"/>
      <c r="V256" s="156"/>
      <c r="W256" s="156"/>
      <c r="X256" s="156"/>
      <c r="Y256" s="156"/>
    </row>
    <row r="257" spans="1:25">
      <c r="B257" s="258" t="str" cm="1">
        <f t="array" aca="1" ref="B257" ca="1">INDIRECT(_xlfn.CONCAT(M$210,C257))</f>
        <v>Ref 2 Co-product 4</v>
      </c>
      <c r="C257" s="4" t="s">
        <v>668</v>
      </c>
      <c r="D257" s="48"/>
      <c r="E257" s="266" t="str" cm="1">
        <f t="array" aca="1" ref="E257" ca="1">_xlfn.SWITCH(INDIRECT(_xlfn.CONCAT($M$210,F257)),"-","-",0,"-",INDIRECT(_xlfn.CONCAT($M$210,F257)))</f>
        <v>-</v>
      </c>
      <c r="F257" s="4" t="s">
        <v>687</v>
      </c>
      <c r="G257" s="613" t="str" cm="1">
        <f t="array" aca="1" ref="G257" ca="1">_xlfn.SWITCH(INDIRECT(_xlfn.CONCAT($M$210,H257)),"-","-",0,"-",INDIRECT(_xlfn.CONCAT($M$210,H257)))</f>
        <v>-</v>
      </c>
      <c r="H257" s="476" t="s">
        <v>1341</v>
      </c>
      <c r="I257" s="476"/>
      <c r="J257" s="613" t="str" cm="1">
        <f t="array" aca="1" ref="J257" ca="1">_xlfn.SWITCH(INDIRECT(_xlfn.CONCAT($M$210,K257)),"-","-",0,"-",INDIRECT(_xlfn.CONCAT($M$210,K257)))</f>
        <v>-</v>
      </c>
      <c r="K257" s="4" t="s">
        <v>1366</v>
      </c>
      <c r="L257" s="948" t="str" cm="1">
        <f t="array" aca="1" ref="L257" ca="1">_xlfn.SWITCH(INDIRECT(_xlfn.CONCAT($M$210,M257)),"-","-",INDIRECT(_xlfn.CONCAT($M$210,M257)))</f>
        <v>-</v>
      </c>
      <c r="M257" s="4" t="s">
        <v>697</v>
      </c>
      <c r="N257" s="266" t="str" cm="1">
        <f t="array" aca="1" ref="N257" ca="1">_xlfn.SWITCH(INDIRECT(_xlfn.CONCAT($M$210,O257)),"-","-",0,"-",INDIRECT(_xlfn.CONCAT($M$210,O257)))</f>
        <v>-</v>
      </c>
      <c r="O257" s="4" t="s">
        <v>1065</v>
      </c>
      <c r="P257" s="613">
        <f t="shared" ca="1" si="40"/>
        <v>0</v>
      </c>
      <c r="Q257" s="137"/>
      <c r="R257" s="137"/>
      <c r="S257" s="156"/>
      <c r="T257" s="683"/>
      <c r="U257" s="156"/>
      <c r="V257" s="156"/>
      <c r="W257" s="156"/>
      <c r="X257" s="156"/>
      <c r="Y257" s="156"/>
    </row>
    <row r="258" spans="1:25">
      <c r="B258" s="259" t="str" cm="1">
        <f t="array" aca="1" ref="B258" ca="1">INDIRECT(_xlfn.CONCAT(M$210,C258))</f>
        <v>Ref 2 Co-product 5</v>
      </c>
      <c r="C258" s="66" t="s">
        <v>669</v>
      </c>
      <c r="D258" s="594"/>
      <c r="E258" s="47" t="str" cm="1">
        <f t="array" aca="1" ref="E258" ca="1">_xlfn.SWITCH(INDIRECT(_xlfn.CONCAT($M$210,F258)),"-","-",0,"-",INDIRECT(_xlfn.CONCAT($M$210,F258)))</f>
        <v>-</v>
      </c>
      <c r="F258" s="66" t="s">
        <v>688</v>
      </c>
      <c r="G258" s="614" t="str" cm="1">
        <f t="array" aca="1" ref="G258" ca="1">_xlfn.SWITCH(INDIRECT(_xlfn.CONCAT($M$210,H258)),"-","-",0,"-",INDIRECT(_xlfn.CONCAT($M$210,H258)))</f>
        <v>-</v>
      </c>
      <c r="H258" s="481" t="s">
        <v>1342</v>
      </c>
      <c r="I258" s="481"/>
      <c r="J258" s="614" t="str" cm="1">
        <f t="array" aca="1" ref="J258" ca="1">_xlfn.SWITCH(INDIRECT(_xlfn.CONCAT($M$210,K258)),"-","-",0,"-",INDIRECT(_xlfn.CONCAT($M$210,K258)))</f>
        <v>-</v>
      </c>
      <c r="K258" s="66" t="s">
        <v>1367</v>
      </c>
      <c r="L258" s="951" t="str" cm="1">
        <f t="array" aca="1" ref="L258" ca="1">_xlfn.SWITCH(INDIRECT(_xlfn.CONCAT($M$210,M258)),"-","-",INDIRECT(_xlfn.CONCAT($M$210,M258)))</f>
        <v>-</v>
      </c>
      <c r="M258" s="66" t="s">
        <v>698</v>
      </c>
      <c r="N258" s="47" t="str" cm="1">
        <f t="array" aca="1" ref="N258" ca="1">_xlfn.SWITCH(INDIRECT(_xlfn.CONCAT($M$210,O258)),"-","-",0,"-",INDIRECT(_xlfn.CONCAT($M$210,O258)))</f>
        <v>-</v>
      </c>
      <c r="O258" s="66" t="s">
        <v>1066</v>
      </c>
      <c r="P258" s="614">
        <f t="shared" ca="1" si="40"/>
        <v>0</v>
      </c>
      <c r="Q258" s="137"/>
      <c r="R258" s="137"/>
      <c r="S258" s="410"/>
      <c r="T258" s="684"/>
      <c r="U258" s="410"/>
      <c r="V258" s="410"/>
      <c r="W258" s="410"/>
      <c r="X258" s="410"/>
      <c r="Y258" s="410"/>
    </row>
    <row r="259" spans="1:25" s="137" customFormat="1">
      <c r="T259" s="4"/>
    </row>
    <row r="260" spans="1:25" ht="15.75">
      <c r="B260" s="167" t="s">
        <v>338</v>
      </c>
      <c r="C260" s="252"/>
      <c r="D260" s="348"/>
      <c r="E260" s="200"/>
      <c r="F260" s="252"/>
      <c r="G260" s="667">
        <f ca="1">SUM(G244:I253)</f>
        <v>0</v>
      </c>
      <c r="H260" s="723"/>
      <c r="I260" s="723"/>
      <c r="J260" s="667">
        <f ca="1">SUM(J244:K253)</f>
        <v>0</v>
      </c>
      <c r="K260" s="252"/>
      <c r="L260" s="200"/>
      <c r="M260" s="252"/>
      <c r="N260" s="200"/>
      <c r="O260" s="252"/>
      <c r="P260" s="300">
        <f ca="1">SUM(P216:P258)</f>
        <v>0</v>
      </c>
      <c r="Q260" s="137"/>
      <c r="R260" s="137"/>
      <c r="S260" s="200"/>
      <c r="T260" s="201"/>
      <c r="U260" s="200"/>
      <c r="V260" s="200"/>
      <c r="W260" s="300">
        <f ca="1">SUM(W244:W253)</f>
        <v>0</v>
      </c>
      <c r="X260" s="300">
        <f ca="1">SUM(X244:X253)</f>
        <v>0</v>
      </c>
      <c r="Y260" s="300">
        <f ca="1">SUM(Y244:Y253)</f>
        <v>0</v>
      </c>
    </row>
    <row r="261" spans="1:25" ht="60">
      <c r="B261" s="137"/>
      <c r="C261" s="137"/>
      <c r="D261" s="137"/>
      <c r="E261" s="137"/>
      <c r="F261" s="137"/>
      <c r="G261" s="137"/>
      <c r="H261" s="137"/>
      <c r="I261" s="137"/>
      <c r="J261" s="137"/>
      <c r="K261" s="137"/>
      <c r="L261" s="137"/>
      <c r="M261" s="137"/>
      <c r="N261" s="137"/>
      <c r="O261" s="137"/>
      <c r="P261" s="628" t="s">
        <v>924</v>
      </c>
      <c r="Q261" s="137"/>
      <c r="R261" s="137"/>
      <c r="S261" s="137"/>
      <c r="U261" s="137"/>
      <c r="V261" s="137"/>
      <c r="W261" s="137"/>
      <c r="X261" s="137"/>
      <c r="Y261" s="137"/>
    </row>
    <row r="262" spans="1:25">
      <c r="B262" s="137"/>
      <c r="C262" s="137"/>
      <c r="D262" s="137"/>
      <c r="E262" s="137"/>
      <c r="F262" s="137"/>
      <c r="G262" s="137"/>
      <c r="H262" s="137"/>
      <c r="I262" s="137"/>
      <c r="J262" s="137"/>
      <c r="K262" s="137"/>
      <c r="L262" s="137"/>
      <c r="M262" s="137"/>
      <c r="N262" s="137"/>
      <c r="O262" s="137"/>
      <c r="P262" s="300">
        <f ca="1">IF(SUM(G244:G258)=0,0,IFERROR(SUM(P216:P242)/SUM(G244:G258),"Error"))</f>
        <v>0</v>
      </c>
      <c r="Q262" s="137"/>
      <c r="R262" s="137"/>
      <c r="S262" s="137"/>
      <c r="U262" s="137"/>
      <c r="V262" s="137"/>
      <c r="W262" s="137"/>
      <c r="X262" s="137"/>
      <c r="Y262" s="137"/>
    </row>
    <row r="263" spans="1:25" s="137" customFormat="1">
      <c r="T263" s="4"/>
    </row>
    <row r="264" spans="1:25" hidden="1">
      <c r="A264" s="136" t="s">
        <v>78</v>
      </c>
      <c r="E264" s="88" t="str">
        <f ca="1">'S2 Def Referentie'!$P$1</f>
        <v>S2 Def Referentie</v>
      </c>
      <c r="G264" s="4" t="str">
        <f ca="1">"'" &amp; E264 &amp; "'!"</f>
        <v>'S2 Def Referentie'!</v>
      </c>
      <c r="I264" s="88" t="s">
        <v>79</v>
      </c>
      <c r="K264" s="89">
        <v>3</v>
      </c>
      <c r="M264" s="4" t="str">
        <f>"'" &amp; I264 &amp; " "&amp; K264 &amp; "'!"</f>
        <v>'S5 Emissiefactoren Ref 3'!</v>
      </c>
      <c r="U264" s="137"/>
      <c r="V264" s="137"/>
      <c r="W264" s="137"/>
      <c r="X264" s="137"/>
      <c r="Y264" s="137"/>
    </row>
    <row r="265" spans="1:25" hidden="1">
      <c r="A265" s="136" t="s">
        <v>78</v>
      </c>
      <c r="F265" s="6"/>
      <c r="G265" s="6"/>
      <c r="H265" s="6"/>
      <c r="I265" s="6"/>
      <c r="L265" s="6"/>
      <c r="M265" s="6"/>
      <c r="N265" s="6"/>
      <c r="O265" s="6"/>
      <c r="U265" s="137"/>
      <c r="V265" s="137"/>
      <c r="W265" s="137"/>
      <c r="X265" s="137"/>
      <c r="Y265" s="137"/>
    </row>
    <row r="266" spans="1:25" ht="23.25">
      <c r="B266" s="622" t="s">
        <v>566</v>
      </c>
      <c r="C266" s="87"/>
      <c r="D266" s="333"/>
      <c r="E266" s="623"/>
      <c r="F266" s="360"/>
      <c r="G266" s="624"/>
      <c r="H266" s="87"/>
      <c r="I266" s="257"/>
      <c r="J266" s="333"/>
      <c r="K266" s="87"/>
      <c r="L266" s="333"/>
      <c r="M266" s="87"/>
      <c r="N266" s="333"/>
      <c r="O266" s="87"/>
      <c r="P266" s="334"/>
      <c r="Q266" s="137"/>
      <c r="R266" s="137"/>
      <c r="S266" s="137"/>
      <c r="U266" s="137"/>
      <c r="V266" s="137"/>
      <c r="W266" s="137"/>
      <c r="X266" s="137"/>
      <c r="Y266" s="137"/>
    </row>
    <row r="267" spans="1:25" s="137" customFormat="1" ht="23.25">
      <c r="B267" s="672"/>
      <c r="C267" s="668"/>
      <c r="D267" s="668"/>
      <c r="E267" s="669"/>
      <c r="F267" s="669"/>
      <c r="G267" s="670"/>
      <c r="H267" s="668"/>
      <c r="I267" s="671"/>
      <c r="J267" s="668"/>
      <c r="K267" s="668"/>
      <c r="L267" s="668"/>
      <c r="M267" s="668"/>
      <c r="N267" s="668"/>
      <c r="O267" s="668"/>
      <c r="P267" s="673"/>
      <c r="T267" s="4"/>
    </row>
    <row r="268" spans="1:25" ht="18.75">
      <c r="B268" s="212" t="s">
        <v>927</v>
      </c>
      <c r="C268" s="252"/>
      <c r="D268" s="348"/>
      <c r="E268" s="625"/>
      <c r="F268" s="497"/>
      <c r="G268" s="626"/>
      <c r="H268" s="252"/>
      <c r="I268" s="627"/>
      <c r="J268" s="348"/>
      <c r="K268" s="252"/>
      <c r="L268" s="348"/>
      <c r="M268" s="252"/>
      <c r="N268" s="348"/>
      <c r="O268" s="252"/>
      <c r="P268" s="352"/>
      <c r="Q268" s="137"/>
      <c r="R268" s="137"/>
      <c r="S268" s="1120" t="s">
        <v>926</v>
      </c>
      <c r="T268" s="1121"/>
      <c r="U268" s="1121"/>
      <c r="V268" s="1121"/>
      <c r="W268" s="1121"/>
      <c r="X268" s="1121"/>
      <c r="Y268" s="1121"/>
    </row>
    <row r="269" spans="1:25" ht="67.5" customHeight="1">
      <c r="B269" s="267" t="s">
        <v>1</v>
      </c>
      <c r="C269" s="268"/>
      <c r="D269" s="348"/>
      <c r="E269" s="194" t="s">
        <v>20</v>
      </c>
      <c r="F269" s="268"/>
      <c r="G269" s="168" t="s">
        <v>578</v>
      </c>
      <c r="H269" s="268"/>
      <c r="I269" s="252"/>
      <c r="J269" s="194" t="s">
        <v>579</v>
      </c>
      <c r="K269" s="268"/>
      <c r="L269" s="168" t="s">
        <v>23</v>
      </c>
      <c r="M269" s="268"/>
      <c r="N269" s="194" t="s">
        <v>274</v>
      </c>
      <c r="O269" s="268"/>
      <c r="P269" s="169" t="s">
        <v>576</v>
      </c>
      <c r="Q269" s="137"/>
      <c r="R269" s="137"/>
      <c r="S269" s="169" t="s">
        <v>10</v>
      </c>
      <c r="T269" s="681"/>
      <c r="U269" s="169" t="s">
        <v>925</v>
      </c>
      <c r="V269" s="169" t="s">
        <v>1431</v>
      </c>
      <c r="W269" s="169" t="s">
        <v>1424</v>
      </c>
      <c r="X269" s="169" t="s">
        <v>1426</v>
      </c>
      <c r="Y269" s="169" t="s">
        <v>1425</v>
      </c>
    </row>
    <row r="270" spans="1:25">
      <c r="B270" s="258" t="str" cm="1">
        <f t="array" aca="1" ref="B270" ca="1">INDIRECT(_xlfn.CONCAT(M$264,C270))</f>
        <v>Ref 3 Grondstof 1</v>
      </c>
      <c r="C270" s="4" t="s">
        <v>136</v>
      </c>
      <c r="D270" s="48"/>
      <c r="E270" s="266" t="str" cm="1">
        <f t="array" aca="1" ref="E270" ca="1">_xlfn.SWITCH(INDIRECT(_xlfn.CONCAT($M$264,F270)),"-","-",0,"-",INDIRECT(_xlfn.CONCAT($M$264,F270)))</f>
        <v>-</v>
      </c>
      <c r="F270" s="4" t="s">
        <v>142</v>
      </c>
      <c r="G270" s="613" t="str" cm="1">
        <f t="array" aca="1" ref="G270" ca="1">_xlfn.SWITCH(INDIRECT(_xlfn.CONCAT($M$264,H270)),"-","-",0,"-",INDIRECT(_xlfn.CONCAT($M$264,H270)))</f>
        <v>-</v>
      </c>
      <c r="H270" s="476" t="s">
        <v>1303</v>
      </c>
      <c r="I270" s="476"/>
      <c r="J270" s="613" t="str" cm="1">
        <f t="array" aca="1" ref="J270" ca="1">_xlfn.SWITCH(INDIRECT(_xlfn.CONCAT($M$264,K270)),"-","-",0,"-",INDIRECT(_xlfn.CONCAT($M$264,K270)))</f>
        <v>-</v>
      </c>
      <c r="K270" s="4" t="s">
        <v>97</v>
      </c>
      <c r="L270" s="948" t="str" cm="1">
        <f t="array" aca="1" ref="L270" ca="1">_xlfn.SWITCH(INDIRECT(_xlfn.CONCAT($M$264,M270)),"-","-",INDIRECT(_xlfn.CONCAT($M$264,M270)))</f>
        <v>-</v>
      </c>
      <c r="M270" s="4" t="s">
        <v>49</v>
      </c>
      <c r="N270" s="266" t="str" cm="1">
        <f t="array" aca="1" ref="N270" ca="1">_xlfn.SWITCH(INDIRECT(_xlfn.CONCAT($M$264,O270)),"-","-",0,"-",INDIRECT(_xlfn.CONCAT($M$264,O270)))</f>
        <v>-</v>
      </c>
      <c r="O270" s="4" t="s">
        <v>55</v>
      </c>
      <c r="P270" s="608">
        <f t="shared" ref="P270:P284" ca="1" si="45">IFERROR(IF(N270="-",IF(AND(G270="-",J270="-"),0,"Error"),IF(N270="ton CO2eq/ton",G270*L270,J270*L270)),"Error")</f>
        <v>0</v>
      </c>
      <c r="Q270" s="137"/>
      <c r="R270" s="137"/>
      <c r="S270" s="409"/>
      <c r="T270" s="682"/>
      <c r="U270" s="409"/>
      <c r="V270" s="409"/>
      <c r="W270" s="409"/>
      <c r="X270" s="409"/>
      <c r="Y270" s="409"/>
    </row>
    <row r="271" spans="1:25">
      <c r="B271" s="258" t="str" cm="1">
        <f t="array" aca="1" ref="B271" ca="1">INDIRECT(_xlfn.CONCAT(M$264,C271))</f>
        <v>Ref 3 Grondstof 2</v>
      </c>
      <c r="C271" s="4" t="s">
        <v>137</v>
      </c>
      <c r="D271" s="48"/>
      <c r="E271" s="266" t="str" cm="1">
        <f t="array" aca="1" ref="E271" ca="1">_xlfn.SWITCH(INDIRECT(_xlfn.CONCAT($M$264,F271)),"-","-",0,"-",INDIRECT(_xlfn.CONCAT($M$264,F271)))</f>
        <v>-</v>
      </c>
      <c r="F271" s="4" t="s">
        <v>143</v>
      </c>
      <c r="G271" s="606" t="str" cm="1">
        <f t="array" aca="1" ref="G271" ca="1">_xlfn.SWITCH(INDIRECT(_xlfn.CONCAT($M$264,H271)),"-","-",0,"-",INDIRECT(_xlfn.CONCAT($M$264,H271)))</f>
        <v>-</v>
      </c>
      <c r="H271" s="476" t="s">
        <v>1304</v>
      </c>
      <c r="I271" s="476"/>
      <c r="J271" s="613" t="str" cm="1">
        <f t="array" aca="1" ref="J271" ca="1">_xlfn.SWITCH(INDIRECT(_xlfn.CONCAT($M$264,K271)),"-","-",0,"-",INDIRECT(_xlfn.CONCAT($M$264,K271)))</f>
        <v>-</v>
      </c>
      <c r="K271" s="4" t="s">
        <v>98</v>
      </c>
      <c r="L271" s="607" t="str" cm="1">
        <f t="array" aca="1" ref="L271" ca="1">_xlfn.SWITCH(INDIRECT(_xlfn.CONCAT($M$264,M271)),"-","-",INDIRECT(_xlfn.CONCAT($M$264,M271)))</f>
        <v>-</v>
      </c>
      <c r="M271" s="4" t="s">
        <v>50</v>
      </c>
      <c r="N271" s="266" t="str" cm="1">
        <f t="array" aca="1" ref="N271" ca="1">_xlfn.SWITCH(INDIRECT(_xlfn.CONCAT($M$264,O271)),"-","-",0,"-",INDIRECT(_xlfn.CONCAT($M$264,O271)))</f>
        <v>-</v>
      </c>
      <c r="O271" s="4" t="s">
        <v>56</v>
      </c>
      <c r="P271" s="608">
        <f t="shared" ca="1" si="45"/>
        <v>0</v>
      </c>
      <c r="Q271" s="137"/>
      <c r="R271" s="137"/>
      <c r="S271" s="156"/>
      <c r="T271" s="683"/>
      <c r="U271" s="156"/>
      <c r="V271" s="156"/>
      <c r="W271" s="156"/>
      <c r="X271" s="156"/>
      <c r="Y271" s="156"/>
    </row>
    <row r="272" spans="1:25">
      <c r="B272" s="258" t="str" cm="1">
        <f t="array" aca="1" ref="B272" ca="1">INDIRECT(_xlfn.CONCAT(M$264,C272))</f>
        <v>Ref 3 Grondstof 3</v>
      </c>
      <c r="C272" s="4" t="s">
        <v>140</v>
      </c>
      <c r="D272" s="48"/>
      <c r="E272" s="266" t="str" cm="1">
        <f t="array" aca="1" ref="E272" ca="1">_xlfn.SWITCH(INDIRECT(_xlfn.CONCAT($M$264,F272)),"-","-",0,"-",INDIRECT(_xlfn.CONCAT($M$264,F272)))</f>
        <v>-</v>
      </c>
      <c r="F272" s="4" t="s">
        <v>144</v>
      </c>
      <c r="G272" s="606" t="str" cm="1">
        <f t="array" aca="1" ref="G272" ca="1">_xlfn.SWITCH(INDIRECT(_xlfn.CONCAT($M$264,H272)),"-","-",0,"-",INDIRECT(_xlfn.CONCAT($M$264,H272)))</f>
        <v>-</v>
      </c>
      <c r="H272" s="476" t="s">
        <v>1305</v>
      </c>
      <c r="I272" s="476"/>
      <c r="J272" s="613" t="str" cm="1">
        <f t="array" aca="1" ref="J272" ca="1">_xlfn.SWITCH(INDIRECT(_xlfn.CONCAT($M$264,K272)),"-","-",0,"-",INDIRECT(_xlfn.CONCAT($M$264,K272)))</f>
        <v>-</v>
      </c>
      <c r="K272" s="4" t="s">
        <v>99</v>
      </c>
      <c r="L272" s="607" t="str" cm="1">
        <f t="array" aca="1" ref="L272" ca="1">_xlfn.SWITCH(INDIRECT(_xlfn.CONCAT($M$264,M272)),"-","-",INDIRECT(_xlfn.CONCAT($M$264,M272)))</f>
        <v>-</v>
      </c>
      <c r="M272" s="4" t="s">
        <v>51</v>
      </c>
      <c r="N272" s="266" t="str" cm="1">
        <f t="array" aca="1" ref="N272" ca="1">_xlfn.SWITCH(INDIRECT(_xlfn.CONCAT($M$264,O272)),"-","-",0,"-",INDIRECT(_xlfn.CONCAT($M$264,O272)))</f>
        <v>-</v>
      </c>
      <c r="O272" s="4" t="s">
        <v>57</v>
      </c>
      <c r="P272" s="608">
        <f t="shared" ca="1" si="45"/>
        <v>0</v>
      </c>
      <c r="Q272" s="137"/>
      <c r="R272" s="137"/>
      <c r="S272" s="156"/>
      <c r="T272" s="683"/>
      <c r="U272" s="156"/>
      <c r="V272" s="156"/>
      <c r="W272" s="156"/>
      <c r="X272" s="156"/>
      <c r="Y272" s="156"/>
    </row>
    <row r="273" spans="2:25">
      <c r="B273" s="258" t="str" cm="1">
        <f t="array" aca="1" ref="B273" ca="1">INDIRECT(_xlfn.CONCAT(M$264,C273))</f>
        <v>Ref 3 Grondstof 4</v>
      </c>
      <c r="C273" s="4" t="s">
        <v>141</v>
      </c>
      <c r="D273" s="48"/>
      <c r="E273" s="266" t="str" cm="1">
        <f t="array" aca="1" ref="E273" ca="1">_xlfn.SWITCH(INDIRECT(_xlfn.CONCAT($M$264,F273)),"-","-",0,"-",INDIRECT(_xlfn.CONCAT($M$264,F273)))</f>
        <v>-</v>
      </c>
      <c r="F273" s="4" t="s">
        <v>145</v>
      </c>
      <c r="G273" s="606" t="str" cm="1">
        <f t="array" aca="1" ref="G273" ca="1">_xlfn.SWITCH(INDIRECT(_xlfn.CONCAT($M$264,H273)),"-","-",0,"-",INDIRECT(_xlfn.CONCAT($M$264,H273)))</f>
        <v>-</v>
      </c>
      <c r="H273" s="476" t="s">
        <v>1306</v>
      </c>
      <c r="I273" s="476"/>
      <c r="J273" s="613" t="str" cm="1">
        <f t="array" aca="1" ref="J273" ca="1">_xlfn.SWITCH(INDIRECT(_xlfn.CONCAT($M$264,K273)),"-","-",0,"-",INDIRECT(_xlfn.CONCAT($M$264,K273)))</f>
        <v>-</v>
      </c>
      <c r="K273" s="4" t="s">
        <v>100</v>
      </c>
      <c r="L273" s="607" t="str" cm="1">
        <f t="array" aca="1" ref="L273" ca="1">_xlfn.SWITCH(INDIRECT(_xlfn.CONCAT($M$264,M273)),"-","-",INDIRECT(_xlfn.CONCAT($M$264,M273)))</f>
        <v>-</v>
      </c>
      <c r="M273" s="4" t="s">
        <v>52</v>
      </c>
      <c r="N273" s="266" t="str" cm="1">
        <f t="array" aca="1" ref="N273" ca="1">_xlfn.SWITCH(INDIRECT(_xlfn.CONCAT($M$264,O273)),"-","-",0,"-",INDIRECT(_xlfn.CONCAT($M$264,O273)))</f>
        <v>-</v>
      </c>
      <c r="O273" s="4" t="s">
        <v>58</v>
      </c>
      <c r="P273" s="608">
        <f t="shared" ca="1" si="45"/>
        <v>0</v>
      </c>
      <c r="Q273" s="137"/>
      <c r="R273" s="137"/>
      <c r="S273" s="156"/>
      <c r="T273" s="683"/>
      <c r="U273" s="156"/>
      <c r="V273" s="156"/>
      <c r="W273" s="156"/>
      <c r="X273" s="156"/>
      <c r="Y273" s="156"/>
    </row>
    <row r="274" spans="2:25">
      <c r="B274" s="258" t="str" cm="1">
        <f t="array" aca="1" ref="B274" ca="1">INDIRECT(_xlfn.CONCAT(M$264,C274))</f>
        <v>Ref 3 Grondstof 5</v>
      </c>
      <c r="C274" s="4" t="s">
        <v>244</v>
      </c>
      <c r="D274" s="48"/>
      <c r="E274" s="266" t="str" cm="1">
        <f t="array" aca="1" ref="E274" ca="1">_xlfn.SWITCH(INDIRECT(_xlfn.CONCAT($M$264,F274)),"-","-",0,"-",INDIRECT(_xlfn.CONCAT($M$264,F274)))</f>
        <v>-</v>
      </c>
      <c r="F274" s="4" t="s">
        <v>256</v>
      </c>
      <c r="G274" s="606" t="str" cm="1">
        <f t="array" aca="1" ref="G274" ca="1">_xlfn.SWITCH(INDIRECT(_xlfn.CONCAT($M$264,H274)),"-","-",0,"-",INDIRECT(_xlfn.CONCAT($M$264,H274)))</f>
        <v>-</v>
      </c>
      <c r="H274" s="476" t="s">
        <v>1307</v>
      </c>
      <c r="I274" s="476"/>
      <c r="J274" s="613" t="str" cm="1">
        <f t="array" aca="1" ref="J274" ca="1">_xlfn.SWITCH(INDIRECT(_xlfn.CONCAT($M$264,K274)),"-","-",0,"-",INDIRECT(_xlfn.CONCAT($M$264,K274)))</f>
        <v>-</v>
      </c>
      <c r="K274" s="4" t="s">
        <v>106</v>
      </c>
      <c r="L274" s="607" t="str" cm="1">
        <f t="array" aca="1" ref="L274" ca="1">_xlfn.SWITCH(INDIRECT(_xlfn.CONCAT($M$264,M274)),"-","-",INDIRECT(_xlfn.CONCAT($M$264,M274)))</f>
        <v>-</v>
      </c>
      <c r="M274" s="4" t="s">
        <v>107</v>
      </c>
      <c r="N274" s="266" t="str" cm="1">
        <f t="array" aca="1" ref="N274" ca="1">_xlfn.SWITCH(INDIRECT(_xlfn.CONCAT($M$264,O274)),"-","-",0,"-",INDIRECT(_xlfn.CONCAT($M$264,O274)))</f>
        <v>-</v>
      </c>
      <c r="O274" s="4" t="s">
        <v>103</v>
      </c>
      <c r="P274" s="608">
        <f t="shared" ca="1" si="45"/>
        <v>0</v>
      </c>
      <c r="Q274" s="137"/>
      <c r="R274" s="137"/>
      <c r="S274" s="156"/>
      <c r="T274" s="683"/>
      <c r="U274" s="156"/>
      <c r="V274" s="156"/>
      <c r="W274" s="156"/>
      <c r="X274" s="156"/>
      <c r="Y274" s="156"/>
    </row>
    <row r="275" spans="2:25">
      <c r="B275" s="258" t="str" cm="1">
        <f t="array" aca="1" ref="B275" ca="1">INDIRECT(_xlfn.CONCAT(M$264,C275))</f>
        <v>Ref 3 Grondstof 6</v>
      </c>
      <c r="C275" s="4" t="s">
        <v>245</v>
      </c>
      <c r="D275" s="48"/>
      <c r="E275" s="266" t="str" cm="1">
        <f t="array" aca="1" ref="E275" ca="1">_xlfn.SWITCH(INDIRECT(_xlfn.CONCAT($M$264,F275)),"-","-",0,"-",INDIRECT(_xlfn.CONCAT($M$264,F275)))</f>
        <v>-</v>
      </c>
      <c r="F275" s="4" t="s">
        <v>257</v>
      </c>
      <c r="G275" s="606" t="str" cm="1">
        <f t="array" aca="1" ref="G275" ca="1">_xlfn.SWITCH(INDIRECT(_xlfn.CONCAT($M$264,H275)),"-","-",0,"-",INDIRECT(_xlfn.CONCAT($M$264,H275)))</f>
        <v>-</v>
      </c>
      <c r="H275" s="476" t="s">
        <v>1308</v>
      </c>
      <c r="I275" s="476"/>
      <c r="J275" s="613" t="str" cm="1">
        <f t="array" aca="1" ref="J275" ca="1">_xlfn.SWITCH(INDIRECT(_xlfn.CONCAT($M$264,K275)),"-","-",0,"-",INDIRECT(_xlfn.CONCAT($M$264,K275)))</f>
        <v>-</v>
      </c>
      <c r="K275" s="4" t="s">
        <v>170</v>
      </c>
      <c r="L275" s="607" t="str" cm="1">
        <f t="array" aca="1" ref="L275" ca="1">_xlfn.SWITCH(INDIRECT(_xlfn.CONCAT($M$264,M275)),"-","-",INDIRECT(_xlfn.CONCAT($M$264,M275)))</f>
        <v>-</v>
      </c>
      <c r="M275" s="4" t="s">
        <v>80</v>
      </c>
      <c r="N275" s="266" t="str" cm="1">
        <f t="array" aca="1" ref="N275" ca="1">_xlfn.SWITCH(INDIRECT(_xlfn.CONCAT($M$264,O275)),"-","-",0,"-",INDIRECT(_xlfn.CONCAT($M$264,O275)))</f>
        <v>-</v>
      </c>
      <c r="O275" s="4" t="s">
        <v>118</v>
      </c>
      <c r="P275" s="608">
        <f t="shared" ca="1" si="45"/>
        <v>0</v>
      </c>
      <c r="Q275" s="137"/>
      <c r="R275" s="137"/>
      <c r="S275" s="156"/>
      <c r="T275" s="683"/>
      <c r="U275" s="156"/>
      <c r="V275" s="156"/>
      <c r="W275" s="156"/>
      <c r="X275" s="156"/>
      <c r="Y275" s="156"/>
    </row>
    <row r="276" spans="2:25">
      <c r="B276" s="258" t="str" cm="1">
        <f t="array" aca="1" ref="B276" ca="1">INDIRECT(_xlfn.CONCAT(M$264,C276))</f>
        <v>Ref 3 Grondstof 7</v>
      </c>
      <c r="C276" s="4" t="s">
        <v>250</v>
      </c>
      <c r="D276" s="48"/>
      <c r="E276" s="266" t="str" cm="1">
        <f t="array" aca="1" ref="E276" ca="1">_xlfn.SWITCH(INDIRECT(_xlfn.CONCAT($M$264,F276)),"-","-",0,"-",INDIRECT(_xlfn.CONCAT($M$264,F276)))</f>
        <v>-</v>
      </c>
      <c r="F276" s="4" t="s">
        <v>260</v>
      </c>
      <c r="G276" s="606" t="str" cm="1">
        <f t="array" aca="1" ref="G276" ca="1">_xlfn.SWITCH(INDIRECT(_xlfn.CONCAT($M$264,H276)),"-","-",0,"-",INDIRECT(_xlfn.CONCAT($M$264,H276)))</f>
        <v>-</v>
      </c>
      <c r="H276" s="476" t="s">
        <v>1309</v>
      </c>
      <c r="I276" s="476"/>
      <c r="J276" s="613" t="str" cm="1">
        <f t="array" aca="1" ref="J276" ca="1">_xlfn.SWITCH(INDIRECT(_xlfn.CONCAT($M$264,K276)),"-","-",0,"-",INDIRECT(_xlfn.CONCAT($M$264,K276)))</f>
        <v>-</v>
      </c>
      <c r="K276" s="4" t="s">
        <v>171</v>
      </c>
      <c r="L276" s="607" t="str" cm="1">
        <f t="array" aca="1" ref="L276" ca="1">_xlfn.SWITCH(INDIRECT(_xlfn.CONCAT($M$264,M276)),"-","-",INDIRECT(_xlfn.CONCAT($M$264,M276)))</f>
        <v>-</v>
      </c>
      <c r="M276" s="4" t="s">
        <v>81</v>
      </c>
      <c r="N276" s="266" t="str" cm="1">
        <f t="array" aca="1" ref="N276" ca="1">_xlfn.SWITCH(INDIRECT(_xlfn.CONCAT($M$264,O276)),"-","-",0,"-",INDIRECT(_xlfn.CONCAT($M$264,O276)))</f>
        <v>-</v>
      </c>
      <c r="O276" s="4" t="s">
        <v>119</v>
      </c>
      <c r="P276" s="608">
        <f t="shared" ca="1" si="45"/>
        <v>0</v>
      </c>
      <c r="Q276" s="137"/>
      <c r="R276" s="137"/>
      <c r="S276" s="156"/>
      <c r="T276" s="683"/>
      <c r="U276" s="156"/>
      <c r="V276" s="156"/>
      <c r="W276" s="156"/>
      <c r="X276" s="156"/>
      <c r="Y276" s="156"/>
    </row>
    <row r="277" spans="2:25">
      <c r="B277" s="258" t="str" cm="1">
        <f t="array" aca="1" ref="B277" ca="1">INDIRECT(_xlfn.CONCAT(M$264,C277))</f>
        <v>Ref 3 Grondstof 8</v>
      </c>
      <c r="C277" s="4" t="s">
        <v>281</v>
      </c>
      <c r="D277" s="48"/>
      <c r="E277" s="266" t="str" cm="1">
        <f t="array" aca="1" ref="E277" ca="1">_xlfn.SWITCH(INDIRECT(_xlfn.CONCAT($M$264,F277)),"-","-",0,"-",INDIRECT(_xlfn.CONCAT($M$264,F277)))</f>
        <v>-</v>
      </c>
      <c r="F277" s="4" t="s">
        <v>292</v>
      </c>
      <c r="G277" s="606" t="str" cm="1">
        <f t="array" aca="1" ref="G277" ca="1">_xlfn.SWITCH(INDIRECT(_xlfn.CONCAT($M$264,H277)),"-","-",0,"-",INDIRECT(_xlfn.CONCAT($M$264,H277)))</f>
        <v>-</v>
      </c>
      <c r="H277" s="476" t="s">
        <v>1310</v>
      </c>
      <c r="I277" s="476"/>
      <c r="J277" s="613" t="str" cm="1">
        <f t="array" aca="1" ref="J277" ca="1">_xlfn.SWITCH(INDIRECT(_xlfn.CONCAT($M$264,K277)),"-","-",0,"-",INDIRECT(_xlfn.CONCAT($M$264,K277)))</f>
        <v>-</v>
      </c>
      <c r="K277" s="4" t="s">
        <v>172</v>
      </c>
      <c r="L277" s="607" t="str" cm="1">
        <f t="array" aca="1" ref="L277" ca="1">_xlfn.SWITCH(INDIRECT(_xlfn.CONCAT($M$264,M277)),"-","-",INDIRECT(_xlfn.CONCAT($M$264,M277)))</f>
        <v>-</v>
      </c>
      <c r="M277" s="4" t="s">
        <v>82</v>
      </c>
      <c r="N277" s="266" t="str" cm="1">
        <f t="array" aca="1" ref="N277" ca="1">_xlfn.SWITCH(INDIRECT(_xlfn.CONCAT($M$264,O277)),"-","-",0,"-",INDIRECT(_xlfn.CONCAT($M$264,O277)))</f>
        <v>-</v>
      </c>
      <c r="O277" s="4" t="s">
        <v>120</v>
      </c>
      <c r="P277" s="608">
        <f t="shared" ca="1" si="45"/>
        <v>0</v>
      </c>
      <c r="Q277" s="137"/>
      <c r="R277" s="137"/>
      <c r="S277" s="156"/>
      <c r="T277" s="683"/>
      <c r="U277" s="156"/>
      <c r="V277" s="156"/>
      <c r="W277" s="156"/>
      <c r="X277" s="156"/>
      <c r="Y277" s="156"/>
    </row>
    <row r="278" spans="2:25">
      <c r="B278" s="258" t="str" cm="1">
        <f t="array" aca="1" ref="B278" ca="1">INDIRECT(_xlfn.CONCAT(M$264,C278))</f>
        <v>Ref 3 Grondstof 9</v>
      </c>
      <c r="C278" s="4" t="s">
        <v>282</v>
      </c>
      <c r="D278" s="48"/>
      <c r="E278" s="266" t="str" cm="1">
        <f t="array" aca="1" ref="E278" ca="1">_xlfn.SWITCH(INDIRECT(_xlfn.CONCAT($M$264,F278)),"-","-",0,"-",INDIRECT(_xlfn.CONCAT($M$264,F278)))</f>
        <v>-</v>
      </c>
      <c r="F278" s="4" t="s">
        <v>293</v>
      </c>
      <c r="G278" s="606" t="str" cm="1">
        <f t="array" aca="1" ref="G278" ca="1">_xlfn.SWITCH(INDIRECT(_xlfn.CONCAT($M$264,H278)),"-","-",0,"-",INDIRECT(_xlfn.CONCAT($M$264,H278)))</f>
        <v>-</v>
      </c>
      <c r="H278" s="476" t="s">
        <v>1311</v>
      </c>
      <c r="I278" s="476"/>
      <c r="J278" s="613" t="str" cm="1">
        <f t="array" aca="1" ref="J278" ca="1">_xlfn.SWITCH(INDIRECT(_xlfn.CONCAT($M$264,K278)),"-","-",0,"-",INDIRECT(_xlfn.CONCAT($M$264,K278)))</f>
        <v>-</v>
      </c>
      <c r="K278" s="4" t="s">
        <v>173</v>
      </c>
      <c r="L278" s="607" t="str" cm="1">
        <f t="array" aca="1" ref="L278" ca="1">_xlfn.SWITCH(INDIRECT(_xlfn.CONCAT($M$264,M278)),"-","-",INDIRECT(_xlfn.CONCAT($M$264,M278)))</f>
        <v>-</v>
      </c>
      <c r="M278" s="4" t="s">
        <v>83</v>
      </c>
      <c r="N278" s="266" t="str" cm="1">
        <f t="array" aca="1" ref="N278" ca="1">_xlfn.SWITCH(INDIRECT(_xlfn.CONCAT($M$264,O278)),"-","-",0,"-",INDIRECT(_xlfn.CONCAT($M$264,O278)))</f>
        <v>-</v>
      </c>
      <c r="O278" s="4" t="s">
        <v>121</v>
      </c>
      <c r="P278" s="608">
        <f t="shared" ca="1" si="45"/>
        <v>0</v>
      </c>
      <c r="Q278" s="137"/>
      <c r="R278" s="137"/>
      <c r="S278" s="156"/>
      <c r="T278" s="683"/>
      <c r="U278" s="156"/>
      <c r="V278" s="156"/>
      <c r="W278" s="156"/>
      <c r="X278" s="156"/>
      <c r="Y278" s="156"/>
    </row>
    <row r="279" spans="2:25">
      <c r="B279" s="258" t="str" cm="1">
        <f t="array" aca="1" ref="B279" ca="1">INDIRECT(_xlfn.CONCAT(M$264,C279))</f>
        <v>Ref 3 Grondstof 10</v>
      </c>
      <c r="C279" s="4" t="s">
        <v>283</v>
      </c>
      <c r="D279" s="48"/>
      <c r="E279" s="266" t="str" cm="1">
        <f t="array" aca="1" ref="E279" ca="1">_xlfn.SWITCH(INDIRECT(_xlfn.CONCAT($M$264,F279)),"-","-",0,"-",INDIRECT(_xlfn.CONCAT($M$264,F279)))</f>
        <v>-</v>
      </c>
      <c r="F279" s="4" t="s">
        <v>294</v>
      </c>
      <c r="G279" s="606" t="str" cm="1">
        <f t="array" aca="1" ref="G279" ca="1">_xlfn.SWITCH(INDIRECT(_xlfn.CONCAT($M$264,H279)),"-","-",0,"-",INDIRECT(_xlfn.CONCAT($M$264,H279)))</f>
        <v>-</v>
      </c>
      <c r="H279" s="476" t="s">
        <v>1312</v>
      </c>
      <c r="I279" s="476"/>
      <c r="J279" s="613" t="str" cm="1">
        <f t="array" aca="1" ref="J279" ca="1">_xlfn.SWITCH(INDIRECT(_xlfn.CONCAT($M$264,K279)),"-","-",0,"-",INDIRECT(_xlfn.CONCAT($M$264,K279)))</f>
        <v>-</v>
      </c>
      <c r="K279" s="4" t="s">
        <v>413</v>
      </c>
      <c r="L279" s="607" t="str" cm="1">
        <f t="array" aca="1" ref="L279" ca="1">_xlfn.SWITCH(INDIRECT(_xlfn.CONCAT($M$264,M279)),"-","-",INDIRECT(_xlfn.CONCAT($M$264,M279)))</f>
        <v>-</v>
      </c>
      <c r="M279" s="4" t="s">
        <v>84</v>
      </c>
      <c r="N279" s="266" t="str" cm="1">
        <f t="array" aca="1" ref="N279" ca="1">_xlfn.SWITCH(INDIRECT(_xlfn.CONCAT($M$264,O279)),"-","-",0,"-",INDIRECT(_xlfn.CONCAT($M$264,O279)))</f>
        <v>-</v>
      </c>
      <c r="O279" s="4" t="s">
        <v>122</v>
      </c>
      <c r="P279" s="608">
        <f t="shared" ca="1" si="45"/>
        <v>0</v>
      </c>
      <c r="Q279" s="137"/>
      <c r="R279" s="137"/>
      <c r="S279" s="156"/>
      <c r="T279" s="683"/>
      <c r="U279" s="156"/>
      <c r="V279" s="156"/>
      <c r="W279" s="156"/>
      <c r="X279" s="156"/>
      <c r="Y279" s="156"/>
    </row>
    <row r="280" spans="2:25">
      <c r="B280" s="256" t="str" cm="1">
        <f t="array" aca="1" ref="B280" ca="1">INDIRECT(_xlfn.CONCAT(M$264,C280))</f>
        <v>Ref 3 Energie 1</v>
      </c>
      <c r="C280" s="87" t="s">
        <v>284</v>
      </c>
      <c r="D280" s="90"/>
      <c r="E280" s="265" t="str" cm="1">
        <f t="array" aca="1" ref="E280" ca="1">_xlfn.SWITCH(INDIRECT(_xlfn.CONCAT($M$264,F280)),"-","-",0,"-",INDIRECT(_xlfn.CONCAT($M$264,F280)))</f>
        <v>-</v>
      </c>
      <c r="F280" s="87" t="s">
        <v>295</v>
      </c>
      <c r="G280" s="603" t="str" cm="1">
        <f t="array" aca="1" ref="G280" ca="1">_xlfn.SWITCH(INDIRECT(_xlfn.CONCAT($M$264,H280)),"-","-",0,"-",INDIRECT(_xlfn.CONCAT($M$264,H280)))</f>
        <v>-</v>
      </c>
      <c r="H280" s="471" t="s">
        <v>1313</v>
      </c>
      <c r="I280" s="471"/>
      <c r="J280" s="612" t="str" cm="1">
        <f t="array" aca="1" ref="J280" ca="1">_xlfn.SWITCH(INDIRECT(_xlfn.CONCAT($M$264,K280)),"-","-",0,"-",INDIRECT(_xlfn.CONCAT($M$264,K280)))</f>
        <v>-</v>
      </c>
      <c r="K280" s="87" t="s">
        <v>371</v>
      </c>
      <c r="L280" s="604" t="str" cm="1">
        <f t="array" aca="1" ref="L280" ca="1">_xlfn.SWITCH(INDIRECT(_xlfn.CONCAT($M$264,M280)),"-","-",INDIRECT(_xlfn.CONCAT($M$264,M280)))</f>
        <v>-</v>
      </c>
      <c r="M280" s="87" t="s">
        <v>85</v>
      </c>
      <c r="N280" s="265" t="str" cm="1">
        <f t="array" aca="1" ref="N280" ca="1">_xlfn.SWITCH(INDIRECT(_xlfn.CONCAT($M$264,O280)),"-","-",0,"-",INDIRECT(_xlfn.CONCAT($M$264,O280)))</f>
        <v>-</v>
      </c>
      <c r="O280" s="87" t="s">
        <v>123</v>
      </c>
      <c r="P280" s="605">
        <f t="shared" ca="1" si="45"/>
        <v>0</v>
      </c>
      <c r="Q280" s="137"/>
      <c r="R280" s="137"/>
      <c r="S280" s="409"/>
      <c r="T280" s="682"/>
      <c r="U280" s="409"/>
      <c r="V280" s="409"/>
      <c r="W280" s="409"/>
      <c r="X280" s="409"/>
      <c r="Y280" s="409"/>
    </row>
    <row r="281" spans="2:25">
      <c r="B281" s="258" t="str" cm="1">
        <f t="array" aca="1" ref="B281" ca="1">INDIRECT(_xlfn.CONCAT(M$264,C281))</f>
        <v>Ref 3 Energie 2</v>
      </c>
      <c r="C281" s="4" t="s">
        <v>285</v>
      </c>
      <c r="D281" s="48"/>
      <c r="E281" s="266" t="str" cm="1">
        <f t="array" aca="1" ref="E281" ca="1">_xlfn.SWITCH(INDIRECT(_xlfn.CONCAT($M$264,F281)),"-","-",0,"-",INDIRECT(_xlfn.CONCAT($M$264,F281)))</f>
        <v>-</v>
      </c>
      <c r="F281" s="4" t="s">
        <v>296</v>
      </c>
      <c r="G281" s="606" t="str" cm="1">
        <f t="array" aca="1" ref="G281" ca="1">_xlfn.SWITCH(INDIRECT(_xlfn.CONCAT($M$264,H281)),"-","-",0,"-",INDIRECT(_xlfn.CONCAT($M$264,H281)))</f>
        <v>-</v>
      </c>
      <c r="H281" s="476" t="s">
        <v>1314</v>
      </c>
      <c r="I281" s="476"/>
      <c r="J281" s="613" t="str" cm="1">
        <f t="array" aca="1" ref="J281" ca="1">_xlfn.SWITCH(INDIRECT(_xlfn.CONCAT($M$264,K281)),"-","-",0,"-",INDIRECT(_xlfn.CONCAT($M$264,K281)))</f>
        <v>-</v>
      </c>
      <c r="K281" s="4" t="s">
        <v>372</v>
      </c>
      <c r="L281" s="607" t="str" cm="1">
        <f t="array" aca="1" ref="L281" ca="1">_xlfn.SWITCH(INDIRECT(_xlfn.CONCAT($M$264,M281)),"-","-",INDIRECT(_xlfn.CONCAT($M$264,M281)))</f>
        <v>-</v>
      </c>
      <c r="M281" s="4" t="s">
        <v>86</v>
      </c>
      <c r="N281" s="266" t="str" cm="1">
        <f t="array" aca="1" ref="N281" ca="1">_xlfn.SWITCH(INDIRECT(_xlfn.CONCAT($M$264,O281)),"-","-",0,"-",INDIRECT(_xlfn.CONCAT($M$264,O281)))</f>
        <v>-</v>
      </c>
      <c r="O281" s="4" t="s">
        <v>124</v>
      </c>
      <c r="P281" s="608">
        <f t="shared" ca="1" si="45"/>
        <v>0</v>
      </c>
      <c r="Q281" s="137"/>
      <c r="R281" s="137"/>
      <c r="S281" s="156"/>
      <c r="T281" s="683"/>
      <c r="U281" s="156"/>
      <c r="V281" s="156"/>
      <c r="W281" s="156"/>
      <c r="X281" s="156"/>
      <c r="Y281" s="156"/>
    </row>
    <row r="282" spans="2:25">
      <c r="B282" s="258" t="str" cm="1">
        <f t="array" aca="1" ref="B282" ca="1">INDIRECT(_xlfn.CONCAT(M$264,C282))</f>
        <v>Ref 3 Energie 3</v>
      </c>
      <c r="C282" s="4" t="s">
        <v>297</v>
      </c>
      <c r="D282" s="48"/>
      <c r="E282" s="266" t="str" cm="1">
        <f t="array" aca="1" ref="E282" ca="1">_xlfn.SWITCH(INDIRECT(_xlfn.CONCAT($M$264,F282)),"-","-",0,"-",INDIRECT(_xlfn.CONCAT($M$264,F282)))</f>
        <v>-</v>
      </c>
      <c r="F282" s="4" t="s">
        <v>301</v>
      </c>
      <c r="G282" s="606" t="str" cm="1">
        <f t="array" aca="1" ref="G282" ca="1">_xlfn.SWITCH(INDIRECT(_xlfn.CONCAT($M$264,H282)),"-","-",0,"-",INDIRECT(_xlfn.CONCAT($M$264,H282)))</f>
        <v>-</v>
      </c>
      <c r="H282" s="476" t="s">
        <v>1315</v>
      </c>
      <c r="I282" s="476"/>
      <c r="J282" s="613" t="str" cm="1">
        <f t="array" aca="1" ref="J282" ca="1">_xlfn.SWITCH(INDIRECT(_xlfn.CONCAT($M$264,K282)),"-","-",0,"-",INDIRECT(_xlfn.CONCAT($M$264,K282)))</f>
        <v>-</v>
      </c>
      <c r="K282" s="4" t="s">
        <v>373</v>
      </c>
      <c r="L282" s="607" t="str" cm="1">
        <f t="array" aca="1" ref="L282" ca="1">_xlfn.SWITCH(INDIRECT(_xlfn.CONCAT($M$264,M282)),"-","-",INDIRECT(_xlfn.CONCAT($M$264,M282)))</f>
        <v>-</v>
      </c>
      <c r="M282" s="4" t="s">
        <v>87</v>
      </c>
      <c r="N282" s="266" t="str" cm="1">
        <f t="array" aca="1" ref="N282" ca="1">_xlfn.SWITCH(INDIRECT(_xlfn.CONCAT($M$264,O282)),"-","-",0,"-",INDIRECT(_xlfn.CONCAT($M$264,O282)))</f>
        <v>-</v>
      </c>
      <c r="O282" s="4" t="s">
        <v>125</v>
      </c>
      <c r="P282" s="608">
        <f t="shared" ca="1" si="45"/>
        <v>0</v>
      </c>
      <c r="Q282" s="137"/>
      <c r="R282" s="137"/>
      <c r="S282" s="156"/>
      <c r="T282" s="683"/>
      <c r="U282" s="156"/>
      <c r="V282" s="156"/>
      <c r="W282" s="156"/>
      <c r="X282" s="156"/>
      <c r="Y282" s="156"/>
    </row>
    <row r="283" spans="2:25">
      <c r="B283" s="258" t="str" cm="1">
        <f t="array" aca="1" ref="B283" ca="1">INDIRECT(_xlfn.CONCAT(M$264,C283))</f>
        <v>Ref 3 Energie 4</v>
      </c>
      <c r="C283" s="4" t="s">
        <v>299</v>
      </c>
      <c r="D283" s="48"/>
      <c r="E283" s="266" t="str" cm="1">
        <f t="array" aca="1" ref="E283" ca="1">_xlfn.SWITCH(INDIRECT(_xlfn.CONCAT($M$264,F283)),"-","-",0,"-",INDIRECT(_xlfn.CONCAT($M$264,F283)))</f>
        <v>-</v>
      </c>
      <c r="F283" s="4" t="s">
        <v>302</v>
      </c>
      <c r="G283" s="606" t="str" cm="1">
        <f t="array" aca="1" ref="G283" ca="1">_xlfn.SWITCH(INDIRECT(_xlfn.CONCAT($M$264,H283)),"-","-",0,"-",INDIRECT(_xlfn.CONCAT($M$264,H283)))</f>
        <v>-</v>
      </c>
      <c r="H283" s="476" t="s">
        <v>1316</v>
      </c>
      <c r="I283" s="476"/>
      <c r="J283" s="613" t="str" cm="1">
        <f t="array" aca="1" ref="J283" ca="1">_xlfn.SWITCH(INDIRECT(_xlfn.CONCAT($M$264,K283)),"-","-",0,"-",INDIRECT(_xlfn.CONCAT($M$264,K283)))</f>
        <v>-</v>
      </c>
      <c r="K283" s="4" t="s">
        <v>374</v>
      </c>
      <c r="L283" s="607" t="str" cm="1">
        <f t="array" aca="1" ref="L283" ca="1">_xlfn.SWITCH(INDIRECT(_xlfn.CONCAT($M$264,M283)),"-","-",INDIRECT(_xlfn.CONCAT($M$264,M283)))</f>
        <v>-</v>
      </c>
      <c r="M283" s="4" t="s">
        <v>88</v>
      </c>
      <c r="N283" s="266" t="str" cm="1">
        <f t="array" aca="1" ref="N283" ca="1">_xlfn.SWITCH(INDIRECT(_xlfn.CONCAT($M$264,O283)),"-","-",0,"-",INDIRECT(_xlfn.CONCAT($M$264,O283)))</f>
        <v>-</v>
      </c>
      <c r="O283" s="4" t="s">
        <v>126</v>
      </c>
      <c r="P283" s="608">
        <f t="shared" ca="1" si="45"/>
        <v>0</v>
      </c>
      <c r="Q283" s="137"/>
      <c r="R283" s="137"/>
      <c r="S283" s="156"/>
      <c r="T283" s="683"/>
      <c r="U283" s="156"/>
      <c r="V283" s="156"/>
      <c r="W283" s="156"/>
      <c r="X283" s="156"/>
      <c r="Y283" s="156"/>
    </row>
    <row r="284" spans="2:25">
      <c r="B284" s="259" t="str" cm="1">
        <f t="array" aca="1" ref="B284" ca="1">INDIRECT(_xlfn.CONCAT(M$264,C284))</f>
        <v>Ref 3 Energie 5</v>
      </c>
      <c r="C284" s="66" t="s">
        <v>300</v>
      </c>
      <c r="D284" s="594"/>
      <c r="E284" s="47" t="str" cm="1">
        <f t="array" aca="1" ref="E284" ca="1">_xlfn.SWITCH(INDIRECT(_xlfn.CONCAT($M$264,F284)),"-","-",0,"-",INDIRECT(_xlfn.CONCAT($M$264,F284)))</f>
        <v>-</v>
      </c>
      <c r="F284" s="66" t="s">
        <v>303</v>
      </c>
      <c r="G284" s="609" t="str" cm="1">
        <f t="array" aca="1" ref="G284" ca="1">_xlfn.SWITCH(INDIRECT(_xlfn.CONCAT($M$264,H284)),"-","-",0,"-",INDIRECT(_xlfn.CONCAT($M$264,H284)))</f>
        <v>-</v>
      </c>
      <c r="H284" s="481" t="s">
        <v>1317</v>
      </c>
      <c r="I284" s="481"/>
      <c r="J284" s="614" t="str" cm="1">
        <f t="array" aca="1" ref="J284" ca="1">_xlfn.SWITCH(INDIRECT(_xlfn.CONCAT($M$264,K284)),"-","-",0,"-",INDIRECT(_xlfn.CONCAT($M$264,K284)))</f>
        <v>-</v>
      </c>
      <c r="K284" s="66" t="s">
        <v>375</v>
      </c>
      <c r="L284" s="610" t="str" cm="1">
        <f t="array" aca="1" ref="L284" ca="1">_xlfn.SWITCH(INDIRECT(_xlfn.CONCAT($M$264,M284)),"-","-",INDIRECT(_xlfn.CONCAT($M$264,M284)))</f>
        <v>-</v>
      </c>
      <c r="M284" s="66" t="s">
        <v>127</v>
      </c>
      <c r="N284" s="47" t="str" cm="1">
        <f t="array" aca="1" ref="N284" ca="1">_xlfn.SWITCH(INDIRECT(_xlfn.CONCAT($M$264,O284)),"-","-",0,"-",INDIRECT(_xlfn.CONCAT($M$264,O284)))</f>
        <v>-</v>
      </c>
      <c r="O284" s="66" t="s">
        <v>128</v>
      </c>
      <c r="P284" s="611">
        <f t="shared" ca="1" si="45"/>
        <v>0</v>
      </c>
      <c r="Q284" s="137"/>
      <c r="R284" s="137"/>
      <c r="S284" s="410"/>
      <c r="T284" s="684"/>
      <c r="U284" s="410"/>
      <c r="V284" s="410"/>
      <c r="W284" s="410"/>
      <c r="X284" s="410"/>
      <c r="Y284" s="410"/>
    </row>
    <row r="285" spans="2:25" s="137" customFormat="1">
      <c r="G285" s="944"/>
      <c r="H285" s="944"/>
      <c r="I285" s="944"/>
      <c r="J285" s="944"/>
      <c r="L285" s="946"/>
      <c r="P285" s="944"/>
      <c r="T285" s="4"/>
    </row>
    <row r="286" spans="2:25">
      <c r="B286" s="256" t="str" cm="1">
        <f t="array" aca="1" ref="B286" ca="1">INDIRECT(_xlfn.CONCAT(M$264,C286))</f>
        <v>Ref 3 Emissie 1</v>
      </c>
      <c r="C286" s="87" t="s">
        <v>442</v>
      </c>
      <c r="D286" s="90"/>
      <c r="E286" s="265" t="str" cm="1">
        <f t="array" aca="1" ref="E286" ca="1">_xlfn.SWITCH(INDIRECT(_xlfn.CONCAT($M$264,F286)),"-","-",0,"-",INDIRECT(_xlfn.CONCAT($M$264,F286)))</f>
        <v>-</v>
      </c>
      <c r="F286" s="87" t="s">
        <v>446</v>
      </c>
      <c r="G286" s="612" t="str" cm="1">
        <f t="array" aca="1" ref="G286" ca="1">_xlfn.SWITCH(INDIRECT(_xlfn.CONCAT($M$264,H286)),"-","-",0,"-",INDIRECT(_xlfn.CONCAT($M$264,H286)))</f>
        <v>-</v>
      </c>
      <c r="H286" s="471" t="s">
        <v>1318</v>
      </c>
      <c r="I286" s="471"/>
      <c r="J286" s="612" t="str" cm="1">
        <f t="array" aca="1" ref="J286" ca="1">_xlfn.SWITCH(INDIRECT(_xlfn.CONCAT($M$264,K286)),"-","-",0,"-",INDIRECT(_xlfn.CONCAT($M$264,K286)))</f>
        <v>-</v>
      </c>
      <c r="K286" s="87" t="s">
        <v>1343</v>
      </c>
      <c r="L286" s="945" t="str" cm="1">
        <f t="array" aca="1" ref="L286" ca="1">_xlfn.SWITCH(INDIRECT(_xlfn.CONCAT($M$264,M286)),"-","-",INDIRECT(_xlfn.CONCAT($M$264,M286)))</f>
        <v>-</v>
      </c>
      <c r="M286" s="87" t="s">
        <v>89</v>
      </c>
      <c r="N286" s="265" t="str" cm="1">
        <f t="array" aca="1" ref="N286" ca="1">_xlfn.SWITCH(INDIRECT(_xlfn.CONCAT($M$264,O286)),"-","-",0,"-",INDIRECT(_xlfn.CONCAT($M$264,O286)))</f>
        <v>-</v>
      </c>
      <c r="O286" s="87" t="s">
        <v>131</v>
      </c>
      <c r="P286" s="612">
        <f ca="1">IFERROR(IF(N286="-",IF(AND(G286="-",J286="-"),0,"Error"),IF(N286="ton CO2eq/ton",G286*L286,J286*L286)),"Error")</f>
        <v>0</v>
      </c>
      <c r="Q286" s="137"/>
      <c r="R286" s="137"/>
      <c r="S286" s="409"/>
      <c r="T286" s="682"/>
      <c r="U286" s="409"/>
      <c r="V286" s="409"/>
      <c r="W286" s="409"/>
      <c r="X286" s="409"/>
      <c r="Y286" s="409"/>
    </row>
    <row r="287" spans="2:25">
      <c r="B287" s="258" t="str" cm="1">
        <f t="array" aca="1" ref="B287" ca="1">INDIRECT(_xlfn.CONCAT(M$264,C287))</f>
        <v>Ref 3 Emissie 2</v>
      </c>
      <c r="C287" s="4" t="s">
        <v>443</v>
      </c>
      <c r="D287" s="48"/>
      <c r="E287" s="266" t="str" cm="1">
        <f t="array" aca="1" ref="E287" ca="1">_xlfn.SWITCH(INDIRECT(_xlfn.CONCAT($M$264,F287)),"-","-",0,"-",INDIRECT(_xlfn.CONCAT($M$264,F287)))</f>
        <v>-</v>
      </c>
      <c r="F287" s="4" t="s">
        <v>447</v>
      </c>
      <c r="G287" s="613" t="str" cm="1">
        <f t="array" aca="1" ref="G287" ca="1">_xlfn.SWITCH(INDIRECT(_xlfn.CONCAT($M$264,H287)),"-","-",0,"-",INDIRECT(_xlfn.CONCAT($M$264,H287)))</f>
        <v>-</v>
      </c>
      <c r="H287" s="476" t="s">
        <v>1319</v>
      </c>
      <c r="I287" s="476"/>
      <c r="J287" s="613" t="str" cm="1">
        <f t="array" aca="1" ref="J287" ca="1">_xlfn.SWITCH(INDIRECT(_xlfn.CONCAT($M$264,K287)),"-","-",0,"-",INDIRECT(_xlfn.CONCAT($M$264,K287)))</f>
        <v>-</v>
      </c>
      <c r="K287" s="4" t="s">
        <v>1344</v>
      </c>
      <c r="L287" s="948" t="str" cm="1">
        <f t="array" aca="1" ref="L287" ca="1">_xlfn.SWITCH(INDIRECT(_xlfn.CONCAT($M$264,M287)),"-","-",INDIRECT(_xlfn.CONCAT($M$264,M287)))</f>
        <v>-</v>
      </c>
      <c r="M287" s="4" t="s">
        <v>90</v>
      </c>
      <c r="N287" s="266" t="str" cm="1">
        <f t="array" aca="1" ref="N287" ca="1">_xlfn.SWITCH(INDIRECT(_xlfn.CONCAT($M$264,O287)),"-","-",0,"-",INDIRECT(_xlfn.CONCAT($M$264,O287)))</f>
        <v>-</v>
      </c>
      <c r="O287" s="4" t="s">
        <v>132</v>
      </c>
      <c r="P287" s="613">
        <f ca="1">IFERROR(IF(N287="-",IF(AND(G287="-",J287="-"),0,"Error"),IF(N287="ton CO2eq/ton",G287*L287,J287*L287)),"Error")</f>
        <v>0</v>
      </c>
      <c r="Q287" s="137"/>
      <c r="R287" s="137"/>
      <c r="S287" s="156"/>
      <c r="T287" s="683"/>
      <c r="U287" s="156"/>
      <c r="V287" s="156"/>
      <c r="W287" s="156"/>
      <c r="X287" s="156"/>
      <c r="Y287" s="156"/>
    </row>
    <row r="288" spans="2:25">
      <c r="B288" s="258" t="str" cm="1">
        <f t="array" aca="1" ref="B288" ca="1">INDIRECT(_xlfn.CONCAT(M$264,C288))</f>
        <v>Ref 3 Emissie 3</v>
      </c>
      <c r="C288" s="4" t="s">
        <v>444</v>
      </c>
      <c r="D288" s="48"/>
      <c r="E288" s="266" t="str" cm="1">
        <f t="array" aca="1" ref="E288" ca="1">_xlfn.SWITCH(INDIRECT(_xlfn.CONCAT($M$264,F288)),"-","-",0,"-",INDIRECT(_xlfn.CONCAT($M$264,F288)))</f>
        <v>-</v>
      </c>
      <c r="F288" s="4" t="s">
        <v>448</v>
      </c>
      <c r="G288" s="613" t="str" cm="1">
        <f t="array" aca="1" ref="G288" ca="1">_xlfn.SWITCH(INDIRECT(_xlfn.CONCAT($M$264,H288)),"-","-",0,"-",INDIRECT(_xlfn.CONCAT($M$264,H288)))</f>
        <v>-</v>
      </c>
      <c r="H288" s="476" t="s">
        <v>1320</v>
      </c>
      <c r="I288" s="476"/>
      <c r="J288" s="613" t="str" cm="1">
        <f t="array" aca="1" ref="J288" ca="1">_xlfn.SWITCH(INDIRECT(_xlfn.CONCAT($M$264,K288)),"-","-",0,"-",INDIRECT(_xlfn.CONCAT($M$264,K288)))</f>
        <v>-</v>
      </c>
      <c r="K288" s="4" t="s">
        <v>1345</v>
      </c>
      <c r="L288" s="948" t="str" cm="1">
        <f t="array" aca="1" ref="L288" ca="1">_xlfn.SWITCH(INDIRECT(_xlfn.CONCAT($M$264,M288)),"-","-",INDIRECT(_xlfn.CONCAT($M$264,M288)))</f>
        <v>-</v>
      </c>
      <c r="M288" s="4" t="s">
        <v>91</v>
      </c>
      <c r="N288" s="266" t="str" cm="1">
        <f t="array" aca="1" ref="N288" ca="1">_xlfn.SWITCH(INDIRECT(_xlfn.CONCAT($M$264,O288)),"-","-",0,"-",INDIRECT(_xlfn.CONCAT($M$264,O288)))</f>
        <v>-</v>
      </c>
      <c r="O288" s="4" t="s">
        <v>133</v>
      </c>
      <c r="P288" s="613">
        <f t="shared" ref="P288:P295" ca="1" si="46">IFERROR(IF(N288="-",IF(AND(G288="-",J288="-"),0,"Error"),IF(N288="ton CO2eq/ton",G288*L288,J288*L288)),"Error")</f>
        <v>0</v>
      </c>
      <c r="Q288" s="137"/>
      <c r="R288" s="137"/>
      <c r="S288" s="156"/>
      <c r="T288" s="683"/>
      <c r="U288" s="156"/>
      <c r="V288" s="156"/>
      <c r="W288" s="156"/>
      <c r="X288" s="156"/>
      <c r="Y288" s="156"/>
    </row>
    <row r="289" spans="2:25">
      <c r="B289" s="258" t="str" cm="1">
        <f t="array" aca="1" ref="B289" ca="1">INDIRECT(_xlfn.CONCAT(M$264,C289))</f>
        <v>Ref 3 Emissie 4</v>
      </c>
      <c r="C289" s="4" t="s">
        <v>445</v>
      </c>
      <c r="D289" s="48"/>
      <c r="E289" s="266" t="str" cm="1">
        <f t="array" aca="1" ref="E289" ca="1">_xlfn.SWITCH(INDIRECT(_xlfn.CONCAT($M$264,F289)),"-","-",0,"-",INDIRECT(_xlfn.CONCAT($M$264,F289)))</f>
        <v>-</v>
      </c>
      <c r="F289" s="4" t="s">
        <v>449</v>
      </c>
      <c r="G289" s="613" t="str" cm="1">
        <f t="array" aca="1" ref="G289" ca="1">_xlfn.SWITCH(INDIRECT(_xlfn.CONCAT($M$264,H289)),"-","-",0,"-",INDIRECT(_xlfn.CONCAT($M$264,H289)))</f>
        <v>-</v>
      </c>
      <c r="H289" s="476" t="s">
        <v>1321</v>
      </c>
      <c r="I289" s="476"/>
      <c r="J289" s="613" t="str" cm="1">
        <f t="array" aca="1" ref="J289" ca="1">_xlfn.SWITCH(INDIRECT(_xlfn.CONCAT($M$264,K289)),"-","-",0,"-",INDIRECT(_xlfn.CONCAT($M$264,K289)))</f>
        <v>-</v>
      </c>
      <c r="K289" s="4" t="s">
        <v>1346</v>
      </c>
      <c r="L289" s="948" t="str" cm="1">
        <f t="array" aca="1" ref="L289" ca="1">_xlfn.SWITCH(INDIRECT(_xlfn.CONCAT($M$264,M289)),"-","-",INDIRECT(_xlfn.CONCAT($M$264,M289)))</f>
        <v>-</v>
      </c>
      <c r="M289" s="4" t="s">
        <v>134</v>
      </c>
      <c r="N289" s="266" t="str" cm="1">
        <f t="array" aca="1" ref="N289" ca="1">_xlfn.SWITCH(INDIRECT(_xlfn.CONCAT($M$264,O289)),"-","-",0,"-",INDIRECT(_xlfn.CONCAT($M$264,O289)))</f>
        <v>-</v>
      </c>
      <c r="O289" s="4" t="s">
        <v>135</v>
      </c>
      <c r="P289" s="613">
        <f t="shared" ca="1" si="46"/>
        <v>0</v>
      </c>
      <c r="Q289" s="137"/>
      <c r="R289" s="137"/>
      <c r="S289" s="156"/>
      <c r="T289" s="683"/>
      <c r="U289" s="156"/>
      <c r="V289" s="156"/>
      <c r="W289" s="156"/>
      <c r="X289" s="156"/>
      <c r="Y289" s="156"/>
    </row>
    <row r="290" spans="2:25">
      <c r="B290" s="258" t="str" cm="1">
        <f t="array" aca="1" ref="B290" ca="1">INDIRECT(_xlfn.CONCAT(M$264,C290))</f>
        <v>Ref 3 Emissie 5</v>
      </c>
      <c r="C290" s="4" t="s">
        <v>1037</v>
      </c>
      <c r="D290" s="48"/>
      <c r="E290" s="266" t="str" cm="1">
        <f t="array" aca="1" ref="E290" ca="1">_xlfn.SWITCH(INDIRECT(_xlfn.CONCAT($M$264,F290)),"-","-",0,"-",INDIRECT(_xlfn.CONCAT($M$264,F290)))</f>
        <v>-</v>
      </c>
      <c r="F290" s="4" t="s">
        <v>1038</v>
      </c>
      <c r="G290" s="613" t="str" cm="1">
        <f t="array" aca="1" ref="G290" ca="1">_xlfn.SWITCH(INDIRECT(_xlfn.CONCAT($M$264,H290)),"-","-",0,"-",INDIRECT(_xlfn.CONCAT($M$264,H290)))</f>
        <v>-</v>
      </c>
      <c r="H290" s="476" t="s">
        <v>1322</v>
      </c>
      <c r="I290" s="476"/>
      <c r="J290" s="613" t="str" cm="1">
        <f t="array" aca="1" ref="J290" ca="1">_xlfn.SWITCH(INDIRECT(_xlfn.CONCAT($M$264,K290)),"-","-",0,"-",INDIRECT(_xlfn.CONCAT($M$264,K290)))</f>
        <v>-</v>
      </c>
      <c r="K290" s="4" t="s">
        <v>1347</v>
      </c>
      <c r="L290" s="948" t="str" cm="1">
        <f t="array" aca="1" ref="L290" ca="1">_xlfn.SWITCH(INDIRECT(_xlfn.CONCAT($M$264,M290)),"-","-",INDIRECT(_xlfn.CONCAT($M$264,M290)))</f>
        <v>-</v>
      </c>
      <c r="M290" s="4" t="s">
        <v>184</v>
      </c>
      <c r="N290" s="266" t="str" cm="1">
        <f t="array" aca="1" ref="N290" ca="1">_xlfn.SWITCH(INDIRECT(_xlfn.CONCAT($M$264,O290)),"-","-",0,"-",INDIRECT(_xlfn.CONCAT($M$264,O290)))</f>
        <v>-</v>
      </c>
      <c r="O290" s="4" t="s">
        <v>188</v>
      </c>
      <c r="P290" s="613">
        <f t="shared" ca="1" si="46"/>
        <v>0</v>
      </c>
      <c r="Q290" s="137"/>
      <c r="R290" s="137"/>
      <c r="S290" s="156"/>
      <c r="T290" s="683"/>
      <c r="U290" s="156"/>
      <c r="V290" s="156"/>
      <c r="W290" s="156"/>
      <c r="X290" s="156"/>
      <c r="Y290" s="156"/>
    </row>
    <row r="291" spans="2:25">
      <c r="B291" s="256" t="str" cm="1">
        <f t="array" aca="1" ref="B291" ca="1">INDIRECT(_xlfn.CONCAT(M$264,C291))</f>
        <v>Ref 3 Afvalstof 1</v>
      </c>
      <c r="C291" s="87" t="s">
        <v>1040</v>
      </c>
      <c r="D291" s="90"/>
      <c r="E291" s="265" t="str" cm="1">
        <f t="array" aca="1" ref="E291" ca="1">_xlfn.SWITCH(INDIRECT(_xlfn.CONCAT($M$264,F291)),"-","-",0,"-",INDIRECT(_xlfn.CONCAT($M$264,F291)))</f>
        <v>-</v>
      </c>
      <c r="F291" s="87" t="s">
        <v>1044</v>
      </c>
      <c r="G291" s="612" t="str" cm="1">
        <f t="array" aca="1" ref="G291" ca="1">_xlfn.SWITCH(INDIRECT(_xlfn.CONCAT($M$264,H291)),"-","-",0,"-",INDIRECT(_xlfn.CONCAT($M$264,H291)))</f>
        <v>-</v>
      </c>
      <c r="H291" s="471" t="s">
        <v>1323</v>
      </c>
      <c r="I291" s="471"/>
      <c r="J291" s="612" t="str" cm="1">
        <f t="array" aca="1" ref="J291" ca="1">_xlfn.SWITCH(INDIRECT(_xlfn.CONCAT($M$264,K291)),"-","-",0,"-",INDIRECT(_xlfn.CONCAT($M$264,K291)))</f>
        <v>-</v>
      </c>
      <c r="K291" s="87" t="s">
        <v>1348</v>
      </c>
      <c r="L291" s="945" t="str" cm="1">
        <f t="array" aca="1" ref="L291" ca="1">_xlfn.SWITCH(INDIRECT(_xlfn.CONCAT($M$264,M291)),"-","-",INDIRECT(_xlfn.CONCAT($M$264,M291)))</f>
        <v>-</v>
      </c>
      <c r="M291" s="87" t="s">
        <v>185</v>
      </c>
      <c r="N291" s="265" t="str" cm="1">
        <f t="array" aca="1" ref="N291" ca="1">_xlfn.SWITCH(INDIRECT(_xlfn.CONCAT($M$264,O291)),"-","-",0,"-",INDIRECT(_xlfn.CONCAT($M$264,O291)))</f>
        <v>-</v>
      </c>
      <c r="O291" s="87" t="s">
        <v>189</v>
      </c>
      <c r="P291" s="612">
        <f t="shared" ca="1" si="46"/>
        <v>0</v>
      </c>
      <c r="Q291" s="137"/>
      <c r="R291" s="137"/>
      <c r="S291" s="409"/>
      <c r="T291" s="682"/>
      <c r="U291" s="409"/>
      <c r="V291" s="409"/>
      <c r="W291" s="409"/>
      <c r="X291" s="409"/>
      <c r="Y291" s="409"/>
    </row>
    <row r="292" spans="2:25">
      <c r="B292" s="258" t="str" cm="1">
        <f t="array" aca="1" ref="B292" ca="1">INDIRECT(_xlfn.CONCAT(M$264,C292))</f>
        <v>Ref 3 Afvalstof 2</v>
      </c>
      <c r="C292" s="4" t="s">
        <v>1041</v>
      </c>
      <c r="D292" s="48"/>
      <c r="E292" s="266" t="str" cm="1">
        <f t="array" aca="1" ref="E292" ca="1">_xlfn.SWITCH(INDIRECT(_xlfn.CONCAT($M$264,F292)),"-","-",0,"-",INDIRECT(_xlfn.CONCAT($M$264,F292)))</f>
        <v>-</v>
      </c>
      <c r="F292" s="4" t="s">
        <v>1045</v>
      </c>
      <c r="G292" s="613" t="str" cm="1">
        <f t="array" aca="1" ref="G292" ca="1">_xlfn.SWITCH(INDIRECT(_xlfn.CONCAT($M$264,H292)),"-","-",0,"-",INDIRECT(_xlfn.CONCAT($M$264,H292)))</f>
        <v>-</v>
      </c>
      <c r="H292" s="476" t="s">
        <v>1324</v>
      </c>
      <c r="I292" s="476"/>
      <c r="J292" s="613" t="str" cm="1">
        <f t="array" aca="1" ref="J292" ca="1">_xlfn.SWITCH(INDIRECT(_xlfn.CONCAT($M$264,K292)),"-","-",0,"-",INDIRECT(_xlfn.CONCAT($M$264,K292)))</f>
        <v>-</v>
      </c>
      <c r="K292" s="4" t="s">
        <v>1349</v>
      </c>
      <c r="L292" s="948" t="str" cm="1">
        <f t="array" aca="1" ref="L292" ca="1">_xlfn.SWITCH(INDIRECT(_xlfn.CONCAT($M$264,M292)),"-","-",INDIRECT(_xlfn.CONCAT($M$264,M292)))</f>
        <v>-</v>
      </c>
      <c r="M292" s="4" t="s">
        <v>186</v>
      </c>
      <c r="N292" s="266" t="str" cm="1">
        <f t="array" aca="1" ref="N292" ca="1">_xlfn.SWITCH(INDIRECT(_xlfn.CONCAT($M$264,O292)),"-","-",0,"-",INDIRECT(_xlfn.CONCAT($M$264,O292)))</f>
        <v>-</v>
      </c>
      <c r="O292" s="4" t="s">
        <v>190</v>
      </c>
      <c r="P292" s="613">
        <f t="shared" ca="1" si="46"/>
        <v>0</v>
      </c>
      <c r="Q292" s="137"/>
      <c r="R292" s="137"/>
      <c r="S292" s="156"/>
      <c r="T292" s="683"/>
      <c r="U292" s="156"/>
      <c r="V292" s="156"/>
      <c r="W292" s="156"/>
      <c r="X292" s="156"/>
      <c r="Y292" s="156"/>
    </row>
    <row r="293" spans="2:25">
      <c r="B293" s="258" t="str" cm="1">
        <f t="array" aca="1" ref="B293" ca="1">INDIRECT(_xlfn.CONCAT(M$264,C293))</f>
        <v>Ref 3 Afvalstof 3</v>
      </c>
      <c r="C293" s="4" t="s">
        <v>1042</v>
      </c>
      <c r="D293" s="48"/>
      <c r="E293" s="266" t="str" cm="1">
        <f t="array" aca="1" ref="E293" ca="1">_xlfn.SWITCH(INDIRECT(_xlfn.CONCAT($M$264,F293)),"-","-",0,"-",INDIRECT(_xlfn.CONCAT($M$264,F293)))</f>
        <v>-</v>
      </c>
      <c r="F293" s="4" t="s">
        <v>1046</v>
      </c>
      <c r="G293" s="613" t="str" cm="1">
        <f t="array" aca="1" ref="G293" ca="1">_xlfn.SWITCH(INDIRECT(_xlfn.CONCAT($M$264,H293)),"-","-",0,"-",INDIRECT(_xlfn.CONCAT($M$264,H293)))</f>
        <v>-</v>
      </c>
      <c r="H293" s="476" t="s">
        <v>1325</v>
      </c>
      <c r="I293" s="476"/>
      <c r="J293" s="613" t="str" cm="1">
        <f t="array" aca="1" ref="J293" ca="1">_xlfn.SWITCH(INDIRECT(_xlfn.CONCAT($M$264,K293)),"-","-",0,"-",INDIRECT(_xlfn.CONCAT($M$264,K293)))</f>
        <v>-</v>
      </c>
      <c r="K293" s="4" t="s">
        <v>1350</v>
      </c>
      <c r="L293" s="948" t="str" cm="1">
        <f t="array" aca="1" ref="L293" ca="1">_xlfn.SWITCH(INDIRECT(_xlfn.CONCAT($M$264,M293)),"-","-",INDIRECT(_xlfn.CONCAT($M$264,M293)))</f>
        <v>-</v>
      </c>
      <c r="M293" s="4" t="s">
        <v>187</v>
      </c>
      <c r="N293" s="266" t="str" cm="1">
        <f t="array" aca="1" ref="N293" ca="1">_xlfn.SWITCH(INDIRECT(_xlfn.CONCAT($M$264,O293)),"-","-",0,"-",INDIRECT(_xlfn.CONCAT($M$264,O293)))</f>
        <v>-</v>
      </c>
      <c r="O293" s="4" t="s">
        <v>191</v>
      </c>
      <c r="P293" s="613">
        <f t="shared" ca="1" si="46"/>
        <v>0</v>
      </c>
      <c r="Q293" s="137"/>
      <c r="R293" s="137"/>
      <c r="S293" s="156"/>
      <c r="T293" s="683"/>
      <c r="U293" s="156"/>
      <c r="V293" s="156"/>
      <c r="W293" s="156"/>
      <c r="X293" s="156"/>
      <c r="Y293" s="156"/>
    </row>
    <row r="294" spans="2:25">
      <c r="B294" s="258" t="str" cm="1">
        <f t="array" aca="1" ref="B294" ca="1">INDIRECT(_xlfn.CONCAT(M$264,C294))</f>
        <v>Ref 3 Afvalstof 4</v>
      </c>
      <c r="C294" s="4" t="s">
        <v>1043</v>
      </c>
      <c r="D294" s="48"/>
      <c r="E294" s="266" t="str" cm="1">
        <f t="array" aca="1" ref="E294" ca="1">_xlfn.SWITCH(INDIRECT(_xlfn.CONCAT($M$264,F294)),"-","-",0,"-",INDIRECT(_xlfn.CONCAT($M$264,F294)))</f>
        <v>-</v>
      </c>
      <c r="F294" s="4" t="s">
        <v>1047</v>
      </c>
      <c r="G294" s="613" t="str" cm="1">
        <f t="array" aca="1" ref="G294" ca="1">_xlfn.SWITCH(INDIRECT(_xlfn.CONCAT($M$264,H294)),"-","-",0,"-",INDIRECT(_xlfn.CONCAT($M$264,H294)))</f>
        <v>-</v>
      </c>
      <c r="H294" s="476" t="s">
        <v>1326</v>
      </c>
      <c r="I294" s="476"/>
      <c r="J294" s="613" t="str" cm="1">
        <f t="array" aca="1" ref="J294" ca="1">_xlfn.SWITCH(INDIRECT(_xlfn.CONCAT($M$264,K294)),"-","-",0,"-",INDIRECT(_xlfn.CONCAT($M$264,K294)))</f>
        <v>-</v>
      </c>
      <c r="K294" s="4" t="s">
        <v>1351</v>
      </c>
      <c r="L294" s="948" t="str" cm="1">
        <f t="array" aca="1" ref="L294" ca="1">_xlfn.SWITCH(INDIRECT(_xlfn.CONCAT($M$264,M294)),"-","-",INDIRECT(_xlfn.CONCAT($M$264,M294)))</f>
        <v>-</v>
      </c>
      <c r="M294" s="4" t="s">
        <v>1048</v>
      </c>
      <c r="N294" s="266" t="str" cm="1">
        <f t="array" aca="1" ref="N294" ca="1">_xlfn.SWITCH(INDIRECT(_xlfn.CONCAT($M$264,O294)),"-","-",0,"-",INDIRECT(_xlfn.CONCAT($M$264,O294)))</f>
        <v>-</v>
      </c>
      <c r="O294" s="4" t="s">
        <v>1049</v>
      </c>
      <c r="P294" s="613">
        <f t="shared" ca="1" si="46"/>
        <v>0</v>
      </c>
      <c r="Q294" s="137"/>
      <c r="R294" s="137"/>
      <c r="S294" s="156"/>
      <c r="T294" s="683"/>
      <c r="U294" s="156"/>
      <c r="V294" s="156"/>
      <c r="W294" s="156"/>
      <c r="X294" s="156"/>
      <c r="Y294" s="156"/>
    </row>
    <row r="295" spans="2:25">
      <c r="B295" s="259" t="str" cm="1">
        <f t="array" aca="1" ref="B295" ca="1">INDIRECT(_xlfn.CONCAT(M$264,C295))</f>
        <v>Ref 3 Afvalstof 5</v>
      </c>
      <c r="C295" s="66" t="s">
        <v>454</v>
      </c>
      <c r="D295" s="594"/>
      <c r="E295" s="47" t="str" cm="1">
        <f t="array" aca="1" ref="E295" ca="1">_xlfn.SWITCH(INDIRECT(_xlfn.CONCAT($M$264,F295)),"-","-",0,"-",INDIRECT(_xlfn.CONCAT($M$264,F295)))</f>
        <v>-</v>
      </c>
      <c r="F295" s="66" t="s">
        <v>456</v>
      </c>
      <c r="G295" s="614" t="str" cm="1">
        <f t="array" aca="1" ref="G295" ca="1">_xlfn.SWITCH(INDIRECT(_xlfn.CONCAT($M$264,H295)),"-","-",0,"-",INDIRECT(_xlfn.CONCAT($M$264,H295)))</f>
        <v>-</v>
      </c>
      <c r="H295" s="481" t="s">
        <v>1327</v>
      </c>
      <c r="I295" s="481"/>
      <c r="J295" s="614" t="str" cm="1">
        <f t="array" aca="1" ref="J295" ca="1">_xlfn.SWITCH(INDIRECT(_xlfn.CONCAT($M$264,K295)),"-","-",0,"-",INDIRECT(_xlfn.CONCAT($M$264,K295)))</f>
        <v>-</v>
      </c>
      <c r="K295" s="66" t="s">
        <v>1352</v>
      </c>
      <c r="L295" s="951" t="str" cm="1">
        <f t="array" aca="1" ref="L295" ca="1">_xlfn.SWITCH(INDIRECT(_xlfn.CONCAT($M$264,M295)),"-","-",INDIRECT(_xlfn.CONCAT($M$264,M295)))</f>
        <v>-</v>
      </c>
      <c r="M295" s="66" t="s">
        <v>526</v>
      </c>
      <c r="N295" s="47" t="str" cm="1">
        <f t="array" aca="1" ref="N295" ca="1">_xlfn.SWITCH(INDIRECT(_xlfn.CONCAT($M$264,O295)),"-","-",0,"-",INDIRECT(_xlfn.CONCAT($M$264,O295)))</f>
        <v>-</v>
      </c>
      <c r="O295" s="66" t="s">
        <v>458</v>
      </c>
      <c r="P295" s="613">
        <f t="shared" ca="1" si="46"/>
        <v>0</v>
      </c>
      <c r="Q295" s="137"/>
      <c r="R295" s="137"/>
      <c r="S295" s="410"/>
      <c r="T295" s="684"/>
      <c r="U295" s="410"/>
      <c r="V295" s="410"/>
      <c r="W295" s="410"/>
      <c r="X295" s="410"/>
      <c r="Y295" s="410"/>
    </row>
    <row r="296" spans="2:25">
      <c r="B296" s="259" t="str" cm="1">
        <f t="array" aca="1" ref="B296" ca="1">INDIRECT(_xlfn.CONCAT(M$264,C296))</f>
        <v>Ref 3 Overige BKG emissies</v>
      </c>
      <c r="C296" s="66" t="s">
        <v>455</v>
      </c>
      <c r="D296" s="594"/>
      <c r="E296" s="47" t="str" cm="1">
        <f t="array" aca="1" ref="E296" ca="1">_xlfn.SWITCH(INDIRECT(_xlfn.CONCAT($M$264,F296)),"-","-",0,"-",INDIRECT(_xlfn.CONCAT($M$264,F296)))</f>
        <v>-</v>
      </c>
      <c r="F296" s="66" t="s">
        <v>457</v>
      </c>
      <c r="G296" s="614" t="str" cm="1">
        <f t="array" aca="1" ref="G296" ca="1">_xlfn.SWITCH(INDIRECT(_xlfn.CONCAT($M$264,H296)),"-","-",0,"-",INDIRECT(_xlfn.CONCAT($M$264,H296)))</f>
        <v>-</v>
      </c>
      <c r="H296" s="481" t="s">
        <v>1328</v>
      </c>
      <c r="I296" s="481"/>
      <c r="J296" s="614" t="str" cm="1">
        <f t="array" aca="1" ref="J296" ca="1">_xlfn.SWITCH(INDIRECT(_xlfn.CONCAT($M$264,K296)),"-","-",0,"-",INDIRECT(_xlfn.CONCAT($M$264,K296)))</f>
        <v>-</v>
      </c>
      <c r="K296" s="66" t="s">
        <v>1353</v>
      </c>
      <c r="L296" s="951" t="str" cm="1">
        <f t="array" aca="1" ref="L296" ca="1">_xlfn.SWITCH(INDIRECT(_xlfn.CONCAT($M$264,M296)),"-","-",INDIRECT(_xlfn.CONCAT($M$264,M296)))</f>
        <v>-</v>
      </c>
      <c r="M296" s="66" t="s">
        <v>527</v>
      </c>
      <c r="N296" s="47" t="str" cm="1">
        <f t="array" aca="1" ref="N296" ca="1">_xlfn.SWITCH(INDIRECT(_xlfn.CONCAT($M$264,O296)),"-","-",0,"-",INDIRECT(_xlfn.CONCAT($M$264,O296)))</f>
        <v>ton CO2eq/ton</v>
      </c>
      <c r="O296" s="66" t="s">
        <v>459</v>
      </c>
      <c r="P296" s="952">
        <f ca="1">IF(OR(ISBLANK(L296),L296="-"),
2%*SUM('S6 Berekening Emissiereductie'!P286:P290),
G296*L296)</f>
        <v>0</v>
      </c>
      <c r="Q296" s="137"/>
      <c r="R296" s="137"/>
      <c r="S296" s="410"/>
      <c r="T296" s="684"/>
      <c r="U296" s="410"/>
      <c r="V296" s="410"/>
      <c r="W296" s="410"/>
      <c r="X296" s="410"/>
      <c r="Y296" s="410"/>
    </row>
    <row r="297" spans="2:25" s="137" customFormat="1">
      <c r="G297" s="944"/>
      <c r="H297" s="944"/>
      <c r="I297" s="944"/>
      <c r="J297" s="944"/>
      <c r="L297" s="946"/>
      <c r="P297" s="944"/>
      <c r="T297" s="4"/>
    </row>
    <row r="298" spans="2:25">
      <c r="B298" s="256" t="str" cm="1">
        <f t="array" aca="1" ref="B298" ca="1">INDIRECT(_xlfn.CONCAT(M$264,C298))</f>
        <v>Ref 3 product 1</v>
      </c>
      <c r="C298" s="87" t="s">
        <v>1050</v>
      </c>
      <c r="D298" s="90"/>
      <c r="E298" s="265" t="str" cm="1">
        <f t="array" aca="1" ref="E298" ca="1">_xlfn.SWITCH(INDIRECT(_xlfn.CONCAT($M$264,F298)),"-","-",0,"-",INDIRECT(_xlfn.CONCAT($M$264,F298)))</f>
        <v>-</v>
      </c>
      <c r="F298" s="87" t="s">
        <v>1051</v>
      </c>
      <c r="G298" s="612" t="str" cm="1">
        <f t="array" aca="1" ref="G298" ca="1">_xlfn.SWITCH(INDIRECT(_xlfn.CONCAT($M$264,H298)),"-","-",0,"-",INDIRECT(_xlfn.CONCAT($M$264,H298)))</f>
        <v>-</v>
      </c>
      <c r="H298" s="471" t="s">
        <v>1329</v>
      </c>
      <c r="I298" s="471"/>
      <c r="J298" s="612" t="str" cm="1">
        <f t="array" aca="1" ref="J298" ca="1">_xlfn.SWITCH(INDIRECT(_xlfn.CONCAT($M$264,K298)),"-","-",0,"-",INDIRECT(_xlfn.CONCAT($M$264,K298)))</f>
        <v>-</v>
      </c>
      <c r="K298" s="87" t="s">
        <v>1354</v>
      </c>
      <c r="L298" s="945" t="str" cm="1">
        <f t="array" aca="1" ref="L298" ca="1">_xlfn.SWITCH(INDIRECT(_xlfn.CONCAT($M$264,M298)),"-","-",INDIRECT(_xlfn.CONCAT($M$264,M298)))</f>
        <v>-</v>
      </c>
      <c r="M298" s="87" t="s">
        <v>1052</v>
      </c>
      <c r="N298" s="265" t="str" cm="1">
        <f t="array" aca="1" ref="N298" ca="1">_xlfn.SWITCH(INDIRECT(_xlfn.CONCAT($M$264,O298)),"-","-",0,"-",INDIRECT(_xlfn.CONCAT($M$264,O298)))</f>
        <v>-</v>
      </c>
      <c r="O298" s="87" t="s">
        <v>1053</v>
      </c>
      <c r="P298" s="612">
        <f t="shared" ref="P298:P312" ca="1" si="47">IFERROR(IF(N298="-",IF(AND(G298="-",J298="-"),0,"Error"),IF(N298="ton CO2eq/ton",G298*L298,J298*L298)),"Error")</f>
        <v>0</v>
      </c>
      <c r="Q298" s="137"/>
      <c r="R298" s="137"/>
      <c r="S298" s="265" t="str" cm="1">
        <f t="array" aca="1" ref="S298" ca="1">_xlfn.SWITCH(INDIRECT(_xlfn.CONCAT($G$156,T298)),"-","-",0,"-",_xlfn.XLOOKUP(INDIRECT(_xlfn.CONCAT($G$156,T298)),'S2 Def Referentie'!$H$25:$H$34,'S2 Def Referentie'!$D$25:$D$34))</f>
        <v>-</v>
      </c>
      <c r="T298" s="87" t="s">
        <v>1229</v>
      </c>
      <c r="U298" s="612" t="str">
        <f ca="1">_xlfn.XLOOKUP(S298,$E$118:$E$127,$G$118:$G$127)</f>
        <v>-</v>
      </c>
      <c r="V298" s="945" t="str">
        <f ca="1">_xlfn.XLOOKUP(S298,'S2 Def Referentie'!$D$25:$D$34,'S2 Def Referentie'!$K$25:$K$34)</f>
        <v>-</v>
      </c>
      <c r="W298" s="686">
        <f ca="1">IFERROR(U298*V298*$P$316,0)</f>
        <v>0</v>
      </c>
      <c r="X298" s="686">
        <f ca="1">IFERROR(U298*V298*L298,0)</f>
        <v>0</v>
      </c>
      <c r="Y298" s="686">
        <f ca="1">W298+X298</f>
        <v>0</v>
      </c>
    </row>
    <row r="299" spans="2:25">
      <c r="B299" s="258" t="str" cm="1">
        <f t="array" aca="1" ref="B299" ca="1">INDIRECT(_xlfn.CONCAT(M$264,C299))</f>
        <v>Ref 3 product 2</v>
      </c>
      <c r="C299" s="4" t="s">
        <v>655</v>
      </c>
      <c r="D299" s="48"/>
      <c r="E299" s="266" t="str" cm="1">
        <f t="array" aca="1" ref="E299" ca="1">_xlfn.SWITCH(INDIRECT(_xlfn.CONCAT($M$264,F299)),"-","-",0,"-",INDIRECT(_xlfn.CONCAT($M$264,F299)))</f>
        <v>-</v>
      </c>
      <c r="F299" s="4" t="s">
        <v>656</v>
      </c>
      <c r="G299" s="613" t="str" cm="1">
        <f t="array" aca="1" ref="G299" ca="1">_xlfn.SWITCH(INDIRECT(_xlfn.CONCAT($M$264,H299)),"-","-",0,"-",INDIRECT(_xlfn.CONCAT($M$264,H299)))</f>
        <v>-</v>
      </c>
      <c r="H299" s="476" t="s">
        <v>1330</v>
      </c>
      <c r="I299" s="476"/>
      <c r="J299" s="613" t="str" cm="1">
        <f t="array" aca="1" ref="J299" ca="1">_xlfn.SWITCH(INDIRECT(_xlfn.CONCAT($M$264,K299)),"-","-",0,"-",INDIRECT(_xlfn.CONCAT($M$264,K299)))</f>
        <v>-</v>
      </c>
      <c r="K299" s="4" t="s">
        <v>1355</v>
      </c>
      <c r="L299" s="948" t="str" cm="1">
        <f t="array" aca="1" ref="L299" ca="1">_xlfn.SWITCH(INDIRECT(_xlfn.CONCAT($M$264,M299)),"-","-",INDIRECT(_xlfn.CONCAT($M$264,M299)))</f>
        <v>-</v>
      </c>
      <c r="M299" s="4" t="s">
        <v>715</v>
      </c>
      <c r="N299" s="266" t="str" cm="1">
        <f t="array" aca="1" ref="N299" ca="1">_xlfn.SWITCH(INDIRECT(_xlfn.CONCAT($M$264,O299)),"-","-",0,"-",INDIRECT(_xlfn.CONCAT($M$264,O299)))</f>
        <v>-</v>
      </c>
      <c r="O299" s="4" t="s">
        <v>1054</v>
      </c>
      <c r="P299" s="613">
        <f t="shared" ca="1" si="47"/>
        <v>0</v>
      </c>
      <c r="Q299" s="137"/>
      <c r="R299" s="137"/>
      <c r="S299" s="266" t="str" cm="1">
        <f t="array" aca="1" ref="S299" ca="1">_xlfn.SWITCH(INDIRECT(_xlfn.CONCAT($G$156,T299)),"-","-",0,"-",_xlfn.XLOOKUP(INDIRECT(_xlfn.CONCAT($G$156,T299)),'S2 Def Referentie'!$H$25:$H$34,'S2 Def Referentie'!$D$25:$D$34))</f>
        <v>-</v>
      </c>
      <c r="T299" s="683" t="s">
        <v>1230</v>
      </c>
      <c r="U299" s="613" t="str">
        <f t="shared" ref="U299:U307" ca="1" si="48">_xlfn.XLOOKUP(S299,$E$118:$E$127,$G$118:$G$127)</f>
        <v>-</v>
      </c>
      <c r="V299" s="948" t="str">
        <f ca="1">_xlfn.XLOOKUP(S299,'S2 Def Referentie'!$D$25:$D$34,'S2 Def Referentie'!$K$25:$K$34)</f>
        <v>-</v>
      </c>
      <c r="W299" s="687">
        <f t="shared" ref="W299:W307" ca="1" si="49">IFERROR(U299*V299*$P$316,0)</f>
        <v>0</v>
      </c>
      <c r="X299" s="687">
        <f t="shared" ref="X299:X306" ca="1" si="50">IFERROR(U299*V299*L299,0)</f>
        <v>0</v>
      </c>
      <c r="Y299" s="687">
        <f t="shared" ref="Y299:Y307" ca="1" si="51">W299+X299</f>
        <v>0</v>
      </c>
    </row>
    <row r="300" spans="2:25">
      <c r="B300" s="258" t="str" cm="1">
        <f t="array" aca="1" ref="B300" ca="1">INDIRECT(_xlfn.CONCAT(M$264,C300))</f>
        <v>Ref 3 product 3</v>
      </c>
      <c r="C300" s="4" t="s">
        <v>657</v>
      </c>
      <c r="D300" s="48"/>
      <c r="E300" s="266" t="str" cm="1">
        <f t="array" aca="1" ref="E300" ca="1">_xlfn.SWITCH(INDIRECT(_xlfn.CONCAT($M$264,F300)),"-","-",0,"-",INDIRECT(_xlfn.CONCAT($M$264,F300)))</f>
        <v>-</v>
      </c>
      <c r="F300" s="4" t="s">
        <v>676</v>
      </c>
      <c r="G300" s="613" t="str" cm="1">
        <f t="array" aca="1" ref="G300" ca="1">_xlfn.SWITCH(INDIRECT(_xlfn.CONCAT($M$264,H300)),"-","-",0,"-",INDIRECT(_xlfn.CONCAT($M$264,H300)))</f>
        <v>-</v>
      </c>
      <c r="H300" s="476" t="s">
        <v>1331</v>
      </c>
      <c r="I300" s="476"/>
      <c r="J300" s="613" t="str" cm="1">
        <f t="array" aca="1" ref="J300" ca="1">_xlfn.SWITCH(INDIRECT(_xlfn.CONCAT($M$264,K300)),"-","-",0,"-",INDIRECT(_xlfn.CONCAT($M$264,K300)))</f>
        <v>-</v>
      </c>
      <c r="K300" s="4" t="s">
        <v>1356</v>
      </c>
      <c r="L300" s="948" t="str" cm="1">
        <f t="array" aca="1" ref="L300" ca="1">_xlfn.SWITCH(INDIRECT(_xlfn.CONCAT($M$264,M300)),"-","-",INDIRECT(_xlfn.CONCAT($M$264,M300)))</f>
        <v>-</v>
      </c>
      <c r="M300" s="4" t="s">
        <v>716</v>
      </c>
      <c r="N300" s="266" t="str" cm="1">
        <f t="array" aca="1" ref="N300" ca="1">_xlfn.SWITCH(INDIRECT(_xlfn.CONCAT($M$264,O300)),"-","-",0,"-",INDIRECT(_xlfn.CONCAT($M$264,O300)))</f>
        <v>-</v>
      </c>
      <c r="O300" s="4" t="s">
        <v>1055</v>
      </c>
      <c r="P300" s="613">
        <f t="shared" ca="1" si="47"/>
        <v>0</v>
      </c>
      <c r="Q300" s="137"/>
      <c r="R300" s="137"/>
      <c r="S300" s="266" t="str" cm="1">
        <f t="array" aca="1" ref="S300" ca="1">_xlfn.SWITCH(INDIRECT(_xlfn.CONCAT($G$156,T300)),"-","-",0,"-",_xlfn.XLOOKUP(INDIRECT(_xlfn.CONCAT($G$156,T300)),'S2 Def Referentie'!$H$25:$H$34,'S2 Def Referentie'!$D$25:$D$34))</f>
        <v>-</v>
      </c>
      <c r="T300" s="683" t="s">
        <v>1231</v>
      </c>
      <c r="U300" s="613" t="str">
        <f t="shared" ca="1" si="48"/>
        <v>-</v>
      </c>
      <c r="V300" s="948" t="str">
        <f ca="1">_xlfn.XLOOKUP(S300,'S2 Def Referentie'!$D$25:$D$34,'S2 Def Referentie'!$K$25:$K$34)</f>
        <v>-</v>
      </c>
      <c r="W300" s="687">
        <f t="shared" ca="1" si="49"/>
        <v>0</v>
      </c>
      <c r="X300" s="687">
        <f t="shared" ca="1" si="50"/>
        <v>0</v>
      </c>
      <c r="Y300" s="687">
        <f t="shared" ca="1" si="51"/>
        <v>0</v>
      </c>
    </row>
    <row r="301" spans="2:25">
      <c r="B301" s="258" t="str" cm="1">
        <f t="array" aca="1" ref="B301" ca="1">INDIRECT(_xlfn.CONCAT(M$264,C301))</f>
        <v>Ref 3 product 4</v>
      </c>
      <c r="C301" s="4" t="s">
        <v>658</v>
      </c>
      <c r="D301" s="48"/>
      <c r="E301" s="266" t="str" cm="1">
        <f t="array" aca="1" ref="E301" ca="1">_xlfn.SWITCH(INDIRECT(_xlfn.CONCAT($M$264,F301)),"-","-",0,"-",INDIRECT(_xlfn.CONCAT($M$264,F301)))</f>
        <v>-</v>
      </c>
      <c r="F301" s="4" t="s">
        <v>677</v>
      </c>
      <c r="G301" s="613" t="str" cm="1">
        <f t="array" aca="1" ref="G301" ca="1">_xlfn.SWITCH(INDIRECT(_xlfn.CONCAT($M$264,H301)),"-","-",0,"-",INDIRECT(_xlfn.CONCAT($M$264,H301)))</f>
        <v>-</v>
      </c>
      <c r="H301" s="476" t="s">
        <v>1368</v>
      </c>
      <c r="I301" s="476"/>
      <c r="J301" s="613" t="str" cm="1">
        <f t="array" aca="1" ref="J301" ca="1">_xlfn.SWITCH(INDIRECT(_xlfn.CONCAT($M$264,K301)),"-","-",0,"-",INDIRECT(_xlfn.CONCAT($M$264,K301)))</f>
        <v>-</v>
      </c>
      <c r="K301" s="4" t="s">
        <v>1369</v>
      </c>
      <c r="L301" s="948" t="str" cm="1">
        <f t="array" aca="1" ref="L301" ca="1">_xlfn.SWITCH(INDIRECT(_xlfn.CONCAT($M$264,M301)),"-","-",INDIRECT(_xlfn.CONCAT($M$264,M301)))</f>
        <v>-</v>
      </c>
      <c r="M301" s="4" t="s">
        <v>717</v>
      </c>
      <c r="N301" s="266" t="str" cm="1">
        <f t="array" aca="1" ref="N301" ca="1">_xlfn.SWITCH(INDIRECT(_xlfn.CONCAT($M$264,O301)),"-","-",0,"-",INDIRECT(_xlfn.CONCAT($M$264,O301)))</f>
        <v>-</v>
      </c>
      <c r="O301" s="4" t="s">
        <v>1370</v>
      </c>
      <c r="P301" s="613">
        <f t="shared" ca="1" si="47"/>
        <v>0</v>
      </c>
      <c r="Q301" s="137"/>
      <c r="R301" s="137"/>
      <c r="S301" s="266" t="str" cm="1">
        <f t="array" aca="1" ref="S301" ca="1">_xlfn.SWITCH(INDIRECT(_xlfn.CONCAT($G$156,T301)),"-","-",0,"-",_xlfn.XLOOKUP(INDIRECT(_xlfn.CONCAT($G$156,T301)),'S2 Def Referentie'!$H$25:$H$34,'S2 Def Referentie'!$D$25:$D$34))</f>
        <v>-</v>
      </c>
      <c r="T301" s="683" t="s">
        <v>1232</v>
      </c>
      <c r="U301" s="613" t="str">
        <f t="shared" ca="1" si="48"/>
        <v>-</v>
      </c>
      <c r="V301" s="948" t="str">
        <f ca="1">_xlfn.XLOOKUP(S301,'S2 Def Referentie'!$D$25:$D$34,'S2 Def Referentie'!$K$25:$K$34)</f>
        <v>-</v>
      </c>
      <c r="W301" s="687">
        <f t="shared" ca="1" si="49"/>
        <v>0</v>
      </c>
      <c r="X301" s="687">
        <f t="shared" ca="1" si="50"/>
        <v>0</v>
      </c>
      <c r="Y301" s="687">
        <f t="shared" ca="1" si="51"/>
        <v>0</v>
      </c>
    </row>
    <row r="302" spans="2:25">
      <c r="B302" s="258" t="str" cm="1">
        <f t="array" aca="1" ref="B302" ca="1">INDIRECT(_xlfn.CONCAT(M$264,C302))</f>
        <v>Ref 3 product 5</v>
      </c>
      <c r="C302" s="4" t="s">
        <v>659</v>
      </c>
      <c r="D302" s="48"/>
      <c r="E302" s="266" t="str" cm="1">
        <f t="array" aca="1" ref="E302" ca="1">_xlfn.SWITCH(INDIRECT(_xlfn.CONCAT($M$264,F302)),"-","-",0,"-",INDIRECT(_xlfn.CONCAT($M$264,F302)))</f>
        <v>-</v>
      </c>
      <c r="F302" s="4" t="s">
        <v>678</v>
      </c>
      <c r="G302" s="613" t="str" cm="1">
        <f t="array" aca="1" ref="G302" ca="1">_xlfn.SWITCH(INDIRECT(_xlfn.CONCAT($M$264,H302)),"-","-",0,"-",INDIRECT(_xlfn.CONCAT($M$264,H302)))</f>
        <v>-</v>
      </c>
      <c r="H302" s="476" t="s">
        <v>1332</v>
      </c>
      <c r="I302" s="476"/>
      <c r="J302" s="613" t="str" cm="1">
        <f t="array" aca="1" ref="J302" ca="1">_xlfn.SWITCH(INDIRECT(_xlfn.CONCAT($M$264,K302)),"-","-",0,"-",INDIRECT(_xlfn.CONCAT($M$264,K302)))</f>
        <v>-</v>
      </c>
      <c r="K302" s="4" t="s">
        <v>1357</v>
      </c>
      <c r="L302" s="948" t="str" cm="1">
        <f t="array" aca="1" ref="L302" ca="1">_xlfn.SWITCH(INDIRECT(_xlfn.CONCAT($M$264,M302)),"-","-",INDIRECT(_xlfn.CONCAT($M$264,M302)))</f>
        <v>-</v>
      </c>
      <c r="M302" s="4" t="s">
        <v>718</v>
      </c>
      <c r="N302" s="266" t="str" cm="1">
        <f t="array" aca="1" ref="N302" ca="1">_xlfn.SWITCH(INDIRECT(_xlfn.CONCAT($M$264,O302)),"-","-",0,"-",INDIRECT(_xlfn.CONCAT($M$264,O302)))</f>
        <v>-</v>
      </c>
      <c r="O302" s="4" t="s">
        <v>1056</v>
      </c>
      <c r="P302" s="613">
        <f t="shared" ca="1" si="47"/>
        <v>0</v>
      </c>
      <c r="Q302" s="137"/>
      <c r="R302" s="137"/>
      <c r="S302" s="266" t="str" cm="1">
        <f t="array" aca="1" ref="S302" ca="1">_xlfn.SWITCH(INDIRECT(_xlfn.CONCAT($G$156,T302)),"-","-",0,"-",_xlfn.XLOOKUP(INDIRECT(_xlfn.CONCAT($G$156,T302)),'S2 Def Referentie'!$H$25:$H$34,'S2 Def Referentie'!$D$25:$D$34))</f>
        <v>-</v>
      </c>
      <c r="T302" s="683" t="s">
        <v>1233</v>
      </c>
      <c r="U302" s="613" t="str">
        <f t="shared" ca="1" si="48"/>
        <v>-</v>
      </c>
      <c r="V302" s="948" t="str">
        <f ca="1">_xlfn.XLOOKUP(S302,'S2 Def Referentie'!$D$25:$D$34,'S2 Def Referentie'!$K$25:$K$34)</f>
        <v>-</v>
      </c>
      <c r="W302" s="687">
        <f t="shared" ca="1" si="49"/>
        <v>0</v>
      </c>
      <c r="X302" s="687">
        <f t="shared" ca="1" si="50"/>
        <v>0</v>
      </c>
      <c r="Y302" s="687">
        <f t="shared" ca="1" si="51"/>
        <v>0</v>
      </c>
    </row>
    <row r="303" spans="2:25">
      <c r="B303" s="258" t="str" cm="1">
        <f t="array" aca="1" ref="B303" ca="1">INDIRECT(_xlfn.CONCAT(M$264,C303))</f>
        <v>Ref 3 product 6</v>
      </c>
      <c r="C303" s="4" t="s">
        <v>660</v>
      </c>
      <c r="D303" s="48"/>
      <c r="E303" s="266" t="str" cm="1">
        <f t="array" aca="1" ref="E303" ca="1">_xlfn.SWITCH(INDIRECT(_xlfn.CONCAT($M$264,F303)),"-","-",0,"-",INDIRECT(_xlfn.CONCAT($M$264,F303)))</f>
        <v>-</v>
      </c>
      <c r="F303" s="4" t="s">
        <v>679</v>
      </c>
      <c r="G303" s="613" t="str" cm="1">
        <f t="array" aca="1" ref="G303" ca="1">_xlfn.SWITCH(INDIRECT(_xlfn.CONCAT($M$264,H303)),"-","-",0,"-",INDIRECT(_xlfn.CONCAT($M$264,H303)))</f>
        <v>-</v>
      </c>
      <c r="H303" s="476" t="s">
        <v>1333</v>
      </c>
      <c r="I303" s="476"/>
      <c r="J303" s="613" t="str" cm="1">
        <f t="array" aca="1" ref="J303" ca="1">_xlfn.SWITCH(INDIRECT(_xlfn.CONCAT($M$264,K303)),"-","-",0,"-",INDIRECT(_xlfn.CONCAT($M$264,K303)))</f>
        <v>-</v>
      </c>
      <c r="K303" s="4" t="s">
        <v>1358</v>
      </c>
      <c r="L303" s="948" t="str" cm="1">
        <f t="array" aca="1" ref="L303" ca="1">_xlfn.SWITCH(INDIRECT(_xlfn.CONCAT($M$264,M303)),"-","-",INDIRECT(_xlfn.CONCAT($M$264,M303)))</f>
        <v>-</v>
      </c>
      <c r="M303" s="4" t="s">
        <v>719</v>
      </c>
      <c r="N303" s="266" t="str" cm="1">
        <f t="array" aca="1" ref="N303" ca="1">_xlfn.SWITCH(INDIRECT(_xlfn.CONCAT($M$264,O303)),"-","-",0,"-",INDIRECT(_xlfn.CONCAT($M$264,O303)))</f>
        <v>-</v>
      </c>
      <c r="O303" s="4" t="s">
        <v>1057</v>
      </c>
      <c r="P303" s="613">
        <f t="shared" ca="1" si="47"/>
        <v>0</v>
      </c>
      <c r="Q303" s="137"/>
      <c r="R303" s="137"/>
      <c r="S303" s="266" t="str" cm="1">
        <f t="array" aca="1" ref="S303" ca="1">_xlfn.SWITCH(INDIRECT(_xlfn.CONCAT($G$156,T303)),"-","-",0,"-",_xlfn.XLOOKUP(INDIRECT(_xlfn.CONCAT($G$156,T303)),'S2 Def Referentie'!$H$25:$H$34,'S2 Def Referentie'!$D$25:$D$34))</f>
        <v>-</v>
      </c>
      <c r="T303" s="683" t="s">
        <v>1234</v>
      </c>
      <c r="U303" s="613" t="str">
        <f t="shared" ca="1" si="48"/>
        <v>-</v>
      </c>
      <c r="V303" s="948" t="str">
        <f ca="1">_xlfn.XLOOKUP(S303,'S2 Def Referentie'!$D$25:$D$34,'S2 Def Referentie'!$K$25:$K$34)</f>
        <v>-</v>
      </c>
      <c r="W303" s="687">
        <f t="shared" ca="1" si="49"/>
        <v>0</v>
      </c>
      <c r="X303" s="687">
        <f t="shared" ca="1" si="50"/>
        <v>0</v>
      </c>
      <c r="Y303" s="687">
        <f t="shared" ca="1" si="51"/>
        <v>0</v>
      </c>
    </row>
    <row r="304" spans="2:25">
      <c r="B304" s="258" t="str" cm="1">
        <f t="array" aca="1" ref="B304" ca="1">INDIRECT(_xlfn.CONCAT(M$264,C304))</f>
        <v>Ref 3 product 7</v>
      </c>
      <c r="C304" s="4" t="s">
        <v>661</v>
      </c>
      <c r="D304" s="48"/>
      <c r="E304" s="266" t="str" cm="1">
        <f t="array" aca="1" ref="E304" ca="1">_xlfn.SWITCH(INDIRECT(_xlfn.CONCAT($M$264,F304)),"-","-",0,"-",INDIRECT(_xlfn.CONCAT($M$264,F304)))</f>
        <v>-</v>
      </c>
      <c r="F304" s="4" t="s">
        <v>680</v>
      </c>
      <c r="G304" s="613" t="str" cm="1">
        <f t="array" aca="1" ref="G304" ca="1">_xlfn.SWITCH(INDIRECT(_xlfn.CONCAT($M$264,H304)),"-","-",0,"-",INDIRECT(_xlfn.CONCAT($M$264,H304)))</f>
        <v>-</v>
      </c>
      <c r="H304" s="476" t="s">
        <v>1334</v>
      </c>
      <c r="I304" s="476"/>
      <c r="J304" s="613" t="str" cm="1">
        <f t="array" aca="1" ref="J304" ca="1">_xlfn.SWITCH(INDIRECT(_xlfn.CONCAT($M$264,K304)),"-","-",0,"-",INDIRECT(_xlfn.CONCAT($M$264,K304)))</f>
        <v>-</v>
      </c>
      <c r="K304" s="4" t="s">
        <v>1359</v>
      </c>
      <c r="L304" s="948" t="str" cm="1">
        <f t="array" aca="1" ref="L304" ca="1">_xlfn.SWITCH(INDIRECT(_xlfn.CONCAT($M$264,M304)),"-","-",INDIRECT(_xlfn.CONCAT($M$264,M304)))</f>
        <v>-</v>
      </c>
      <c r="M304" s="4" t="s">
        <v>720</v>
      </c>
      <c r="N304" s="266" t="str" cm="1">
        <f t="array" aca="1" ref="N304" ca="1">_xlfn.SWITCH(INDIRECT(_xlfn.CONCAT($M$264,O304)),"-","-",0,"-",INDIRECT(_xlfn.CONCAT($M$264,O304)))</f>
        <v>-</v>
      </c>
      <c r="O304" s="4" t="s">
        <v>1058</v>
      </c>
      <c r="P304" s="613">
        <f t="shared" ca="1" si="47"/>
        <v>0</v>
      </c>
      <c r="Q304" s="137"/>
      <c r="R304" s="137"/>
      <c r="S304" s="266" t="str" cm="1">
        <f t="array" aca="1" ref="S304" ca="1">_xlfn.SWITCH(INDIRECT(_xlfn.CONCAT($G$156,T304)),"-","-",0,"-",_xlfn.XLOOKUP(INDIRECT(_xlfn.CONCAT($G$156,T304)),'S2 Def Referentie'!$H$25:$H$34,'S2 Def Referentie'!$D$25:$D$34))</f>
        <v>-</v>
      </c>
      <c r="T304" s="683" t="s">
        <v>1235</v>
      </c>
      <c r="U304" s="613" t="str">
        <f t="shared" ca="1" si="48"/>
        <v>-</v>
      </c>
      <c r="V304" s="948" t="str">
        <f ca="1">_xlfn.XLOOKUP(S304,'S2 Def Referentie'!$D$25:$D$34,'S2 Def Referentie'!$K$25:$K$34)</f>
        <v>-</v>
      </c>
      <c r="W304" s="687">
        <f ca="1">IFERROR(U304*V304*$P$316,0)</f>
        <v>0</v>
      </c>
      <c r="X304" s="687">
        <f t="shared" ca="1" si="50"/>
        <v>0</v>
      </c>
      <c r="Y304" s="687">
        <f t="shared" ca="1" si="51"/>
        <v>0</v>
      </c>
    </row>
    <row r="305" spans="2:25">
      <c r="B305" s="258" t="str" cm="1">
        <f t="array" aca="1" ref="B305" ca="1">INDIRECT(_xlfn.CONCAT(M$264,C305))</f>
        <v>Ref 3 product 8</v>
      </c>
      <c r="C305" s="4" t="s">
        <v>662</v>
      </c>
      <c r="D305" s="48"/>
      <c r="E305" s="266" t="str" cm="1">
        <f t="array" aca="1" ref="E305" ca="1">_xlfn.SWITCH(INDIRECT(_xlfn.CONCAT($M$264,F305)),"-","-",0,"-",INDIRECT(_xlfn.CONCAT($M$264,F305)))</f>
        <v>-</v>
      </c>
      <c r="F305" s="4" t="s">
        <v>681</v>
      </c>
      <c r="G305" s="613" t="str" cm="1">
        <f t="array" aca="1" ref="G305" ca="1">_xlfn.SWITCH(INDIRECT(_xlfn.CONCAT($M$264,H305)),"-","-",0,"-",INDIRECT(_xlfn.CONCAT($M$264,H305)))</f>
        <v>-</v>
      </c>
      <c r="H305" s="476" t="s">
        <v>1335</v>
      </c>
      <c r="I305" s="476"/>
      <c r="J305" s="613" t="str" cm="1">
        <f t="array" aca="1" ref="J305" ca="1">_xlfn.SWITCH(INDIRECT(_xlfn.CONCAT($M$264,K305)),"-","-",0,"-",INDIRECT(_xlfn.CONCAT($M$264,K305)))</f>
        <v>-</v>
      </c>
      <c r="K305" s="4" t="s">
        <v>1360</v>
      </c>
      <c r="L305" s="948" t="str" cm="1">
        <f t="array" aca="1" ref="L305" ca="1">_xlfn.SWITCH(INDIRECT(_xlfn.CONCAT($M$264,M305)),"-","-",INDIRECT(_xlfn.CONCAT($M$264,M305)))</f>
        <v>-</v>
      </c>
      <c r="M305" s="4" t="s">
        <v>721</v>
      </c>
      <c r="N305" s="266" t="str" cm="1">
        <f t="array" aca="1" ref="N305" ca="1">_xlfn.SWITCH(INDIRECT(_xlfn.CONCAT($M$264,O305)),"-","-",0,"-",INDIRECT(_xlfn.CONCAT($M$264,O305)))</f>
        <v>-</v>
      </c>
      <c r="O305" s="4" t="s">
        <v>1059</v>
      </c>
      <c r="P305" s="613">
        <f t="shared" ca="1" si="47"/>
        <v>0</v>
      </c>
      <c r="Q305" s="137"/>
      <c r="R305" s="137"/>
      <c r="S305" s="266" t="str" cm="1">
        <f t="array" aca="1" ref="S305" ca="1">_xlfn.SWITCH(INDIRECT(_xlfn.CONCAT($G$156,T305)),"-","-",0,"-",_xlfn.XLOOKUP(INDIRECT(_xlfn.CONCAT($G$156,T305)),'S2 Def Referentie'!$H$25:$H$34,'S2 Def Referentie'!$D$25:$D$34))</f>
        <v>-</v>
      </c>
      <c r="T305" s="683" t="s">
        <v>1236</v>
      </c>
      <c r="U305" s="613" t="str">
        <f t="shared" ca="1" si="48"/>
        <v>-</v>
      </c>
      <c r="V305" s="948" t="str">
        <f ca="1">_xlfn.XLOOKUP(S305,'S2 Def Referentie'!$D$25:$D$34,'S2 Def Referentie'!$K$25:$K$34)</f>
        <v>-</v>
      </c>
      <c r="W305" s="687">
        <f t="shared" ca="1" si="49"/>
        <v>0</v>
      </c>
      <c r="X305" s="687">
        <f ca="1">IFERROR(U305*V305*L305,0)</f>
        <v>0</v>
      </c>
      <c r="Y305" s="687">
        <f t="shared" ca="1" si="51"/>
        <v>0</v>
      </c>
    </row>
    <row r="306" spans="2:25">
      <c r="B306" s="258" t="str" cm="1">
        <f t="array" aca="1" ref="B306" ca="1">INDIRECT(_xlfn.CONCAT(M$264,C306))</f>
        <v>Ref 3 product 9</v>
      </c>
      <c r="C306" s="4" t="s">
        <v>663</v>
      </c>
      <c r="D306" s="48"/>
      <c r="E306" s="266" t="str" cm="1">
        <f t="array" aca="1" ref="E306" ca="1">_xlfn.SWITCH(INDIRECT(_xlfn.CONCAT($M$264,F306)),"-","-",0,"-",INDIRECT(_xlfn.CONCAT($M$264,F306)))</f>
        <v>-</v>
      </c>
      <c r="F306" s="4" t="s">
        <v>682</v>
      </c>
      <c r="G306" s="613" t="str" cm="1">
        <f t="array" aca="1" ref="G306" ca="1">_xlfn.SWITCH(INDIRECT(_xlfn.CONCAT($M$264,H306)),"-","-",0,"-",INDIRECT(_xlfn.CONCAT($M$264,H306)))</f>
        <v>-</v>
      </c>
      <c r="H306" s="476" t="s">
        <v>1336</v>
      </c>
      <c r="I306" s="476"/>
      <c r="J306" s="613" t="str" cm="1">
        <f t="array" aca="1" ref="J306" ca="1">_xlfn.SWITCH(INDIRECT(_xlfn.CONCAT($M$264,K306)),"-","-",0,"-",INDIRECT(_xlfn.CONCAT($M$264,K306)))</f>
        <v>-</v>
      </c>
      <c r="K306" s="4" t="s">
        <v>1361</v>
      </c>
      <c r="L306" s="948" t="str" cm="1">
        <f t="array" aca="1" ref="L306" ca="1">_xlfn.SWITCH(INDIRECT(_xlfn.CONCAT($M$264,M306)),"-","-",INDIRECT(_xlfn.CONCAT($M$264,M306)))</f>
        <v>-</v>
      </c>
      <c r="M306" s="4" t="s">
        <v>722</v>
      </c>
      <c r="N306" s="266" t="str" cm="1">
        <f t="array" aca="1" ref="N306" ca="1">_xlfn.SWITCH(INDIRECT(_xlfn.CONCAT($M$264,O306)),"-","-",0,"-",INDIRECT(_xlfn.CONCAT($M$264,O306)))</f>
        <v>-</v>
      </c>
      <c r="O306" s="4" t="s">
        <v>1060</v>
      </c>
      <c r="P306" s="613">
        <f t="shared" ca="1" si="47"/>
        <v>0</v>
      </c>
      <c r="Q306" s="137"/>
      <c r="R306" s="137"/>
      <c r="S306" s="266" t="str" cm="1">
        <f t="array" aca="1" ref="S306" ca="1">_xlfn.SWITCH(INDIRECT(_xlfn.CONCAT($G$156,T306)),"-","-",0,"-",_xlfn.XLOOKUP(INDIRECT(_xlfn.CONCAT($G$156,T306)),'S2 Def Referentie'!$H$25:$H$34,'S2 Def Referentie'!$D$25:$D$34))</f>
        <v>-</v>
      </c>
      <c r="T306" s="683" t="s">
        <v>1237</v>
      </c>
      <c r="U306" s="613" t="str">
        <f t="shared" ca="1" si="48"/>
        <v>-</v>
      </c>
      <c r="V306" s="948" t="str">
        <f ca="1">_xlfn.XLOOKUP(S306,'S2 Def Referentie'!$D$25:$D$34,'S2 Def Referentie'!$K$25:$K$34)</f>
        <v>-</v>
      </c>
      <c r="W306" s="687">
        <f t="shared" ca="1" si="49"/>
        <v>0</v>
      </c>
      <c r="X306" s="687">
        <f t="shared" ca="1" si="50"/>
        <v>0</v>
      </c>
      <c r="Y306" s="687">
        <f t="shared" ca="1" si="51"/>
        <v>0</v>
      </c>
    </row>
    <row r="307" spans="2:25">
      <c r="B307" s="259" t="str" cm="1">
        <f t="array" aca="1" ref="B307" ca="1">INDIRECT(_xlfn.CONCAT(M$264,C307))</f>
        <v>Ref 3 product 10</v>
      </c>
      <c r="C307" s="66" t="s">
        <v>664</v>
      </c>
      <c r="D307" s="594"/>
      <c r="E307" s="47" t="str" cm="1">
        <f t="array" aca="1" ref="E307" ca="1">_xlfn.SWITCH(INDIRECT(_xlfn.CONCAT($M$264,F307)),"-","-",0,"-",INDIRECT(_xlfn.CONCAT($M$264,F307)))</f>
        <v>-</v>
      </c>
      <c r="F307" s="66" t="s">
        <v>683</v>
      </c>
      <c r="G307" s="614" t="str" cm="1">
        <f t="array" aca="1" ref="G307" ca="1">_xlfn.SWITCH(INDIRECT(_xlfn.CONCAT($M$264,H307)),"-","-",0,"-",INDIRECT(_xlfn.CONCAT($M$264,H307)))</f>
        <v>-</v>
      </c>
      <c r="H307" s="481" t="s">
        <v>1337</v>
      </c>
      <c r="I307" s="481"/>
      <c r="J307" s="614" t="str" cm="1">
        <f t="array" aca="1" ref="J307" ca="1">_xlfn.SWITCH(INDIRECT(_xlfn.CONCAT($M$264,K307)),"-","-",0,"-",INDIRECT(_xlfn.CONCAT($M$264,K307)))</f>
        <v>-</v>
      </c>
      <c r="K307" s="66" t="s">
        <v>1362</v>
      </c>
      <c r="L307" s="951" t="str" cm="1">
        <f t="array" aca="1" ref="L307" ca="1">_xlfn.SWITCH(INDIRECT(_xlfn.CONCAT($M$264,M307)),"-","-",INDIRECT(_xlfn.CONCAT($M$264,M307)))</f>
        <v>-</v>
      </c>
      <c r="M307" s="66" t="s">
        <v>723</v>
      </c>
      <c r="N307" s="47" t="str" cm="1">
        <f t="array" aca="1" ref="N307" ca="1">_xlfn.SWITCH(INDIRECT(_xlfn.CONCAT($M$264,O307)),"-","-",0,"-",INDIRECT(_xlfn.CONCAT($M$264,O307)))</f>
        <v>-</v>
      </c>
      <c r="O307" s="66" t="s">
        <v>1061</v>
      </c>
      <c r="P307" s="614">
        <f t="shared" ca="1" si="47"/>
        <v>0</v>
      </c>
      <c r="Q307" s="137"/>
      <c r="R307" s="137"/>
      <c r="S307" s="47" t="str" cm="1">
        <f t="array" aca="1" ref="S307" ca="1">_xlfn.SWITCH(INDIRECT(_xlfn.CONCAT($G$156,T307)),"-","-",0,"-",_xlfn.XLOOKUP(INDIRECT(_xlfn.CONCAT($G$156,T307)),'S2 Def Referentie'!$H$25:$H$34,'S2 Def Referentie'!$D$25:$D$34))</f>
        <v>-</v>
      </c>
      <c r="T307" s="684" t="s">
        <v>1238</v>
      </c>
      <c r="U307" s="614" t="str">
        <f t="shared" ca="1" si="48"/>
        <v>-</v>
      </c>
      <c r="V307" s="951" t="str">
        <f ca="1">_xlfn.XLOOKUP(S307,'S2 Def Referentie'!$D$25:$D$34,'S2 Def Referentie'!$K$25:$K$34)</f>
        <v>-</v>
      </c>
      <c r="W307" s="688">
        <f t="shared" ca="1" si="49"/>
        <v>0</v>
      </c>
      <c r="X307" s="688">
        <f ca="1">IFERROR(U307*V307*L307,0)</f>
        <v>0</v>
      </c>
      <c r="Y307" s="688">
        <f t="shared" ca="1" si="51"/>
        <v>0</v>
      </c>
    </row>
    <row r="308" spans="2:25">
      <c r="B308" s="258" t="str" cm="1">
        <f t="array" aca="1" ref="B308" ca="1">INDIRECT(_xlfn.CONCAT(M$264,C308))</f>
        <v>Ref 3 Co-product 1</v>
      </c>
      <c r="C308" s="87" t="s">
        <v>665</v>
      </c>
      <c r="D308" s="90"/>
      <c r="E308" s="265" t="str" cm="1">
        <f t="array" aca="1" ref="E308" ca="1">_xlfn.SWITCH(INDIRECT(_xlfn.CONCAT($M$264,F308)),"-","-",0,"-",INDIRECT(_xlfn.CONCAT($M$264,F308)))</f>
        <v>-</v>
      </c>
      <c r="F308" s="87" t="s">
        <v>684</v>
      </c>
      <c r="G308" s="612" t="str" cm="1">
        <f t="array" aca="1" ref="G308" ca="1">_xlfn.SWITCH(INDIRECT(_xlfn.CONCAT($M$264,H308)),"-","-",0,"-",INDIRECT(_xlfn.CONCAT($M$264,H308)))</f>
        <v>-</v>
      </c>
      <c r="H308" s="471" t="s">
        <v>1338</v>
      </c>
      <c r="I308" s="471"/>
      <c r="J308" s="612" t="str" cm="1">
        <f t="array" aca="1" ref="J308" ca="1">_xlfn.SWITCH(INDIRECT(_xlfn.CONCAT($M$264,K308)),"-","-",0,"-",INDIRECT(_xlfn.CONCAT($M$264,K308)))</f>
        <v>-</v>
      </c>
      <c r="K308" s="87" t="s">
        <v>1363</v>
      </c>
      <c r="L308" s="945" t="str" cm="1">
        <f t="array" aca="1" ref="L308" ca="1">_xlfn.SWITCH(INDIRECT(_xlfn.CONCAT($M$264,M308)),"-","-",INDIRECT(_xlfn.CONCAT($M$264,M308)))</f>
        <v>-</v>
      </c>
      <c r="M308" s="87" t="s">
        <v>724</v>
      </c>
      <c r="N308" s="265" t="str" cm="1">
        <f t="array" aca="1" ref="N308" ca="1">_xlfn.SWITCH(INDIRECT(_xlfn.CONCAT($M$264,O308)),"-","-",0,"-",INDIRECT(_xlfn.CONCAT($M$264,O308)))</f>
        <v>-</v>
      </c>
      <c r="O308" s="87" t="s">
        <v>1062</v>
      </c>
      <c r="P308" s="612">
        <f t="shared" ca="1" si="47"/>
        <v>0</v>
      </c>
      <c r="Q308" s="137"/>
      <c r="R308" s="137"/>
      <c r="S308" s="409"/>
      <c r="T308" s="682"/>
      <c r="U308" s="409"/>
      <c r="V308" s="409"/>
      <c r="W308" s="409"/>
      <c r="X308" s="409"/>
      <c r="Y308" s="409"/>
    </row>
    <row r="309" spans="2:25">
      <c r="B309" s="258" t="str" cm="1">
        <f t="array" aca="1" ref="B309" ca="1">INDIRECT(_xlfn.CONCAT(M$264,C309))</f>
        <v>Ref 3 Co-product 2</v>
      </c>
      <c r="C309" s="4" t="s">
        <v>666</v>
      </c>
      <c r="D309" s="48"/>
      <c r="E309" s="266" t="str" cm="1">
        <f t="array" aca="1" ref="E309" ca="1">_xlfn.SWITCH(INDIRECT(_xlfn.CONCAT($M$264,F309)),"-","-",0,"-",INDIRECT(_xlfn.CONCAT($M$264,F309)))</f>
        <v>-</v>
      </c>
      <c r="F309" s="4" t="s">
        <v>685</v>
      </c>
      <c r="G309" s="613" t="str" cm="1">
        <f t="array" aca="1" ref="G309" ca="1">_xlfn.SWITCH(INDIRECT(_xlfn.CONCAT($M$264,H309)),"-","-",0,"-",INDIRECT(_xlfn.CONCAT($M$264,H309)))</f>
        <v>-</v>
      </c>
      <c r="H309" s="476" t="s">
        <v>1339</v>
      </c>
      <c r="I309" s="476"/>
      <c r="J309" s="613" t="str" cm="1">
        <f t="array" aca="1" ref="J309" ca="1">_xlfn.SWITCH(INDIRECT(_xlfn.CONCAT($M$264,K309)),"-","-",0,"-",INDIRECT(_xlfn.CONCAT($M$264,K309)))</f>
        <v>-</v>
      </c>
      <c r="K309" s="4" t="s">
        <v>1364</v>
      </c>
      <c r="L309" s="948" t="str" cm="1">
        <f t="array" aca="1" ref="L309" ca="1">_xlfn.SWITCH(INDIRECT(_xlfn.CONCAT($M$264,M309)),"-","-",INDIRECT(_xlfn.CONCAT($M$264,M309)))</f>
        <v>-</v>
      </c>
      <c r="M309" s="4" t="s">
        <v>695</v>
      </c>
      <c r="N309" s="266" t="str" cm="1">
        <f t="array" aca="1" ref="N309" ca="1">_xlfn.SWITCH(INDIRECT(_xlfn.CONCAT($M$264,O309)),"-","-",0,"-",INDIRECT(_xlfn.CONCAT($M$264,O309)))</f>
        <v>-</v>
      </c>
      <c r="O309" s="4" t="s">
        <v>1063</v>
      </c>
      <c r="P309" s="613">
        <f t="shared" ca="1" si="47"/>
        <v>0</v>
      </c>
      <c r="Q309" s="137"/>
      <c r="R309" s="137"/>
      <c r="S309" s="156"/>
      <c r="T309" s="683"/>
      <c r="U309" s="156"/>
      <c r="V309" s="156"/>
      <c r="W309" s="156"/>
      <c r="X309" s="156"/>
      <c r="Y309" s="156"/>
    </row>
    <row r="310" spans="2:25">
      <c r="B310" s="258" t="str" cm="1">
        <f t="array" aca="1" ref="B310" ca="1">INDIRECT(_xlfn.CONCAT(M$264,C310))</f>
        <v>Ref 3 Co-product 3</v>
      </c>
      <c r="C310" s="4" t="s">
        <v>667</v>
      </c>
      <c r="D310" s="48"/>
      <c r="E310" s="266" t="str" cm="1">
        <f t="array" aca="1" ref="E310" ca="1">_xlfn.SWITCH(INDIRECT(_xlfn.CONCAT($M$264,F310)),"-","-",0,"-",INDIRECT(_xlfn.CONCAT($M$264,F310)))</f>
        <v>-</v>
      </c>
      <c r="F310" s="4" t="s">
        <v>686</v>
      </c>
      <c r="G310" s="613" t="str" cm="1">
        <f t="array" aca="1" ref="G310" ca="1">_xlfn.SWITCH(INDIRECT(_xlfn.CONCAT($M$264,H310)),"-","-",0,"-",INDIRECT(_xlfn.CONCAT($M$264,H310)))</f>
        <v>-</v>
      </c>
      <c r="H310" s="476" t="s">
        <v>1340</v>
      </c>
      <c r="I310" s="476"/>
      <c r="J310" s="613" t="str" cm="1">
        <f t="array" aca="1" ref="J310" ca="1">_xlfn.SWITCH(INDIRECT(_xlfn.CONCAT($M$264,K310)),"-","-",0,"-",INDIRECT(_xlfn.CONCAT($M$264,K310)))</f>
        <v>-</v>
      </c>
      <c r="K310" s="4" t="s">
        <v>1365</v>
      </c>
      <c r="L310" s="948" t="str" cm="1">
        <f t="array" aca="1" ref="L310" ca="1">_xlfn.SWITCH(INDIRECT(_xlfn.CONCAT($M$264,M310)),"-","-",INDIRECT(_xlfn.CONCAT($M$264,M310)))</f>
        <v>-</v>
      </c>
      <c r="M310" s="4" t="s">
        <v>696</v>
      </c>
      <c r="N310" s="266" t="str" cm="1">
        <f t="array" aca="1" ref="N310" ca="1">_xlfn.SWITCH(INDIRECT(_xlfn.CONCAT($M$264,O310)),"-","-",0,"-",INDIRECT(_xlfn.CONCAT($M$264,O310)))</f>
        <v>-</v>
      </c>
      <c r="O310" s="4" t="s">
        <v>1064</v>
      </c>
      <c r="P310" s="613">
        <f t="shared" ca="1" si="47"/>
        <v>0</v>
      </c>
      <c r="Q310" s="137"/>
      <c r="R310" s="137"/>
      <c r="S310" s="156"/>
      <c r="T310" s="683"/>
      <c r="U310" s="156"/>
      <c r="V310" s="156"/>
      <c r="W310" s="156"/>
      <c r="X310" s="156"/>
      <c r="Y310" s="156"/>
    </row>
    <row r="311" spans="2:25">
      <c r="B311" s="258" t="str" cm="1">
        <f t="array" aca="1" ref="B311" ca="1">INDIRECT(_xlfn.CONCAT(M$264,C311))</f>
        <v>Ref 3 Co-product 4</v>
      </c>
      <c r="C311" s="4" t="s">
        <v>668</v>
      </c>
      <c r="D311" s="48"/>
      <c r="E311" s="266" t="str" cm="1">
        <f t="array" aca="1" ref="E311" ca="1">_xlfn.SWITCH(INDIRECT(_xlfn.CONCAT($M$264,F311)),"-","-",0,"-",INDIRECT(_xlfn.CONCAT($M$264,F311)))</f>
        <v>-</v>
      </c>
      <c r="F311" s="4" t="s">
        <v>687</v>
      </c>
      <c r="G311" s="613" t="str" cm="1">
        <f t="array" aca="1" ref="G311" ca="1">_xlfn.SWITCH(INDIRECT(_xlfn.CONCAT($M$264,H311)),"-","-",0,"-",INDIRECT(_xlfn.CONCAT($M$264,H311)))</f>
        <v>-</v>
      </c>
      <c r="H311" s="476" t="s">
        <v>1341</v>
      </c>
      <c r="I311" s="476"/>
      <c r="J311" s="613" t="str" cm="1">
        <f t="array" aca="1" ref="J311" ca="1">_xlfn.SWITCH(INDIRECT(_xlfn.CONCAT($M$264,K311)),"-","-",0,"-",INDIRECT(_xlfn.CONCAT($M$264,K311)))</f>
        <v>-</v>
      </c>
      <c r="K311" s="4" t="s">
        <v>1366</v>
      </c>
      <c r="L311" s="948" t="str" cm="1">
        <f t="array" aca="1" ref="L311" ca="1">_xlfn.SWITCH(INDIRECT(_xlfn.CONCAT($M$264,M311)),"-","-",INDIRECT(_xlfn.CONCAT($M$264,M311)))</f>
        <v>-</v>
      </c>
      <c r="M311" s="4" t="s">
        <v>697</v>
      </c>
      <c r="N311" s="266" t="str" cm="1">
        <f t="array" aca="1" ref="N311" ca="1">_xlfn.SWITCH(INDIRECT(_xlfn.CONCAT($M$264,O311)),"-","-",0,"-",INDIRECT(_xlfn.CONCAT($M$264,O311)))</f>
        <v>-</v>
      </c>
      <c r="O311" s="4" t="s">
        <v>1065</v>
      </c>
      <c r="P311" s="613">
        <f t="shared" ca="1" si="47"/>
        <v>0</v>
      </c>
      <c r="Q311" s="137"/>
      <c r="R311" s="137"/>
      <c r="S311" s="156"/>
      <c r="T311" s="683"/>
      <c r="U311" s="156"/>
      <c r="V311" s="156"/>
      <c r="W311" s="156"/>
      <c r="X311" s="156"/>
      <c r="Y311" s="156"/>
    </row>
    <row r="312" spans="2:25">
      <c r="B312" s="259" t="str" cm="1">
        <f t="array" aca="1" ref="B312" ca="1">INDIRECT(_xlfn.CONCAT(M$264,C312))</f>
        <v>Ref 3 Co-product 5</v>
      </c>
      <c r="C312" s="66" t="s">
        <v>669</v>
      </c>
      <c r="D312" s="594"/>
      <c r="E312" s="47" t="str" cm="1">
        <f t="array" aca="1" ref="E312" ca="1">_xlfn.SWITCH(INDIRECT(_xlfn.CONCAT($M$264,F312)),"-","-",0,"-",INDIRECT(_xlfn.CONCAT($M$264,F312)))</f>
        <v>-</v>
      </c>
      <c r="F312" s="66" t="s">
        <v>688</v>
      </c>
      <c r="G312" s="614" t="str" cm="1">
        <f t="array" aca="1" ref="G312" ca="1">_xlfn.SWITCH(INDIRECT(_xlfn.CONCAT($M$264,H312)),"-","-",0,"-",INDIRECT(_xlfn.CONCAT($M$264,H312)))</f>
        <v>-</v>
      </c>
      <c r="H312" s="481" t="s">
        <v>1342</v>
      </c>
      <c r="I312" s="481"/>
      <c r="J312" s="614" t="str" cm="1">
        <f t="array" aca="1" ref="J312" ca="1">_xlfn.SWITCH(INDIRECT(_xlfn.CONCAT($M$264,K312)),"-","-",0,"-",INDIRECT(_xlfn.CONCAT($M$264,K312)))</f>
        <v>-</v>
      </c>
      <c r="K312" s="66" t="s">
        <v>1367</v>
      </c>
      <c r="L312" s="951" t="str" cm="1">
        <f t="array" aca="1" ref="L312" ca="1">_xlfn.SWITCH(INDIRECT(_xlfn.CONCAT($M$264,M312)),"-","-",INDIRECT(_xlfn.CONCAT($M$264,M312)))</f>
        <v>-</v>
      </c>
      <c r="M312" s="66" t="s">
        <v>698</v>
      </c>
      <c r="N312" s="47" t="str" cm="1">
        <f t="array" aca="1" ref="N312" ca="1">_xlfn.SWITCH(INDIRECT(_xlfn.CONCAT($M$264,O312)),"-","-",0,"-",INDIRECT(_xlfn.CONCAT($M$264,O312)))</f>
        <v>-</v>
      </c>
      <c r="O312" s="66" t="s">
        <v>1066</v>
      </c>
      <c r="P312" s="614">
        <f t="shared" ca="1" si="47"/>
        <v>0</v>
      </c>
      <c r="Q312" s="137"/>
      <c r="R312" s="137"/>
      <c r="S312" s="410"/>
      <c r="T312" s="684"/>
      <c r="U312" s="410"/>
      <c r="V312" s="410"/>
      <c r="W312" s="410"/>
      <c r="X312" s="410"/>
      <c r="Y312" s="410"/>
    </row>
    <row r="313" spans="2:25" s="137" customFormat="1">
      <c r="T313" s="4"/>
    </row>
    <row r="314" spans="2:25" ht="15.75">
      <c r="B314" s="167" t="s">
        <v>338</v>
      </c>
      <c r="C314" s="252"/>
      <c r="D314" s="348"/>
      <c r="E314" s="200"/>
      <c r="F314" s="252"/>
      <c r="G314" s="667">
        <f ca="1">SUM(G298:I307)</f>
        <v>0</v>
      </c>
      <c r="H314" s="723"/>
      <c r="I314" s="723"/>
      <c r="J314" s="667">
        <f ca="1">SUM(J298:K307)</f>
        <v>0</v>
      </c>
      <c r="K314" s="252"/>
      <c r="L314" s="200"/>
      <c r="M314" s="252"/>
      <c r="N314" s="200"/>
      <c r="O314" s="252"/>
      <c r="P314" s="300">
        <f ca="1">SUM(P270:P312)</f>
        <v>0</v>
      </c>
      <c r="Q314" s="137"/>
      <c r="R314" s="137"/>
      <c r="S314" s="200"/>
      <c r="T314" s="201"/>
      <c r="U314" s="200"/>
      <c r="V314" s="200"/>
      <c r="W314" s="300">
        <f ca="1">SUM(W298:W307)</f>
        <v>0</v>
      </c>
      <c r="X314" s="300">
        <f ca="1">SUM(X298:X307)</f>
        <v>0</v>
      </c>
      <c r="Y314" s="300">
        <f ca="1">SUM(Y298:Y307)</f>
        <v>0</v>
      </c>
    </row>
    <row r="315" spans="2:25" ht="60">
      <c r="B315" s="137"/>
      <c r="C315" s="137"/>
      <c r="D315" s="137"/>
      <c r="E315" s="137"/>
      <c r="F315" s="137"/>
      <c r="G315" s="137"/>
      <c r="H315" s="137"/>
      <c r="I315" s="137"/>
      <c r="J315" s="137"/>
      <c r="K315" s="137"/>
      <c r="L315" s="137"/>
      <c r="M315" s="137"/>
      <c r="N315" s="137"/>
      <c r="O315" s="137"/>
      <c r="P315" s="628" t="s">
        <v>924</v>
      </c>
      <c r="Q315" s="137"/>
      <c r="R315" s="137"/>
      <c r="S315" s="137"/>
      <c r="U315" s="137"/>
      <c r="V315" s="137"/>
      <c r="W315" s="137"/>
      <c r="X315" s="137"/>
      <c r="Y315" s="137"/>
    </row>
    <row r="316" spans="2:25">
      <c r="B316" s="137"/>
      <c r="C316" s="137"/>
      <c r="D316" s="137"/>
      <c r="E316" s="137"/>
      <c r="F316" s="137"/>
      <c r="G316" s="137"/>
      <c r="H316" s="137"/>
      <c r="I316" s="137"/>
      <c r="J316" s="137"/>
      <c r="K316" s="137"/>
      <c r="L316" s="137"/>
      <c r="M316" s="137"/>
      <c r="N316" s="137"/>
      <c r="O316" s="137"/>
      <c r="P316" s="300">
        <f ca="1">IF(SUM(G298:G312)=0,0,IFERROR(SUM(P270:P296)/SUM(G298:G312),"Error"))</f>
        <v>0</v>
      </c>
      <c r="Q316" s="137"/>
      <c r="R316" s="137"/>
      <c r="S316" s="137"/>
      <c r="U316" s="137"/>
      <c r="V316" s="137"/>
      <c r="W316" s="137"/>
      <c r="X316" s="137"/>
      <c r="Y316" s="137"/>
    </row>
    <row r="317" spans="2:25" s="137" customFormat="1">
      <c r="T317" s="4"/>
    </row>
  </sheetData>
  <sheetProtection algorithmName="SHA-512" hashValue="jScBTj2zFYqoBFXT9HxmZI1m8lC8ZIjArbRDxSixxHEhD4pdIaY4nfb7LnYVRsR2zXt1lrXJsFFPigZES/qYpA==" saltValue="LOWWe2WMhVMA5Zp1N9t32A==" spinCount="100000" sheet="1" objects="1" scenarios="1"/>
  <mergeCells count="17">
    <mergeCell ref="W1:Y1"/>
    <mergeCell ref="W2:Y2"/>
    <mergeCell ref="W3:Y3"/>
    <mergeCell ref="W4:Y4"/>
    <mergeCell ref="B6:V6"/>
    <mergeCell ref="B11:V11"/>
    <mergeCell ref="B12:V12"/>
    <mergeCell ref="B7:V7"/>
    <mergeCell ref="B8:V8"/>
    <mergeCell ref="B9:V9"/>
    <mergeCell ref="B10:V10"/>
    <mergeCell ref="S268:Y268"/>
    <mergeCell ref="S214:Y214"/>
    <mergeCell ref="B87:O87"/>
    <mergeCell ref="B43:V43"/>
    <mergeCell ref="S160:Y160"/>
    <mergeCell ref="S87:Y87"/>
  </mergeCells>
  <phoneticPr fontId="5" type="noConversion"/>
  <conditionalFormatting sqref="I46:I48 L49 I54 I57:I67 I70:I81 P82">
    <cfRule type="containsText" dxfId="9" priority="24" operator="containsText" text="Ja">
      <formula>NOT(ISERROR(SEARCH("Ja",I46)))</formula>
    </cfRule>
    <cfRule type="containsText" dxfId="8" priority="25" operator="containsText" text="Nee">
      <formula>NOT(ISERROR(SEARCH("Nee",I46)))</formula>
    </cfRule>
  </conditionalFormatting>
  <conditionalFormatting sqref="P90:P136">
    <cfRule type="containsText" dxfId="7" priority="3" operator="containsText" text="Error">
      <formula>NOT(ISERROR(SEARCH("Error",P90)))</formula>
    </cfRule>
  </conditionalFormatting>
  <conditionalFormatting sqref="P162:P208 P216:P262 P270:P316">
    <cfRule type="containsText" dxfId="6" priority="11" operator="containsText" text="Error">
      <formula>NOT(ISERROR(SEARCH("Error",P162)))</formula>
    </cfRule>
  </conditionalFormatting>
  <conditionalFormatting sqref="S143:T152">
    <cfRule type="containsText" dxfId="5" priority="12" operator="containsText" text="Error">
      <formula>NOT(ISERROR(SEARCH("Error",S143)))</formula>
    </cfRule>
  </conditionalFormatting>
  <conditionalFormatting sqref="U49">
    <cfRule type="cellIs" dxfId="4" priority="19" operator="lessThan">
      <formula>0</formula>
    </cfRule>
  </conditionalFormatting>
  <conditionalFormatting sqref="W134:Y134">
    <cfRule type="containsText" dxfId="3" priority="4" operator="containsText" text="Error">
      <formula>NOT(ISERROR(SEARCH("Error",W134)))</formula>
    </cfRule>
  </conditionalFormatting>
  <conditionalFormatting sqref="W206:Y206">
    <cfRule type="containsText" dxfId="2" priority="7" operator="containsText" text="Error">
      <formula>NOT(ISERROR(SEARCH("Error",W206)))</formula>
    </cfRule>
  </conditionalFormatting>
  <conditionalFormatting sqref="W260:Y260">
    <cfRule type="containsText" dxfId="1" priority="2" operator="containsText" text="Error">
      <formula>NOT(ISERROR(SEARCH("Error",W260)))</formula>
    </cfRule>
  </conditionalFormatting>
  <conditionalFormatting sqref="W314:Y314">
    <cfRule type="containsText" dxfId="0" priority="1" operator="containsText" text="Error">
      <formula>NOT(ISERROR(SEARCH("Error",W314)))</formula>
    </cfRule>
  </conditionalFormatting>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84FE-DE0E-42E6-8196-7C6F1D318BDF}">
  <sheetPr>
    <tabColor rgb="FFFF0000"/>
    <pageSetUpPr autoPageBreaks="0"/>
  </sheetPr>
  <dimension ref="A1:AA71"/>
  <sheetViews>
    <sheetView zoomScale="80" zoomScaleNormal="80" workbookViewId="0"/>
  </sheetViews>
  <sheetFormatPr defaultColWidth="0" defaultRowHeight="15" zeroHeight="1"/>
  <cols>
    <col min="1" max="1" width="4.140625" style="133" customWidth="1"/>
    <col min="2" max="2" width="19.7109375" customWidth="1"/>
    <col min="3" max="3" width="5.42578125" hidden="1" customWidth="1"/>
    <col min="4" max="4" width="23.7109375" customWidth="1"/>
    <col min="5" max="5" width="5.7109375" hidden="1" customWidth="1"/>
    <col min="6" max="6" width="18.140625" customWidth="1"/>
    <col min="7" max="7" width="8.85546875" hidden="1" customWidth="1"/>
    <col min="8" max="8" width="22.7109375" customWidth="1"/>
    <col min="9" max="9" width="18" customWidth="1"/>
    <col min="10" max="10" width="48.7109375" customWidth="1"/>
    <col min="11" max="11" width="27.5703125" customWidth="1"/>
    <col min="12" max="12" width="28" customWidth="1"/>
    <col min="13" max="13" width="16.42578125" customWidth="1"/>
    <col min="14" max="14" width="7.28515625" hidden="1" customWidth="1"/>
    <col min="15" max="15" width="18.140625" customWidth="1"/>
    <col min="16" max="16" width="5.7109375" hidden="1" customWidth="1"/>
    <col min="17" max="17" width="34.5703125" customWidth="1"/>
    <col min="18" max="18" width="4.28515625" hidden="1" customWidth="1"/>
    <col min="19" max="19" width="8.85546875" hidden="1" customWidth="1"/>
    <col min="20" max="20" width="10" hidden="1" customWidth="1"/>
    <col min="21" max="21" width="32.140625" hidden="1" customWidth="1"/>
    <col min="22" max="22" width="33.85546875" hidden="1" customWidth="1"/>
    <col min="23" max="23" width="4.140625" hidden="1" customWidth="1"/>
    <col min="24" max="24" width="4.140625" style="133" customWidth="1"/>
    <col min="25" max="27" width="0" hidden="1" customWidth="1"/>
    <col min="28" max="16384" width="8.85546875" hidden="1"/>
  </cols>
  <sheetData>
    <row r="1" spans="2:25" ht="28.5">
      <c r="B1" s="651" t="s">
        <v>207</v>
      </c>
      <c r="C1" s="652"/>
      <c r="D1" s="652"/>
      <c r="E1" s="653"/>
      <c r="F1" s="653"/>
      <c r="G1" s="653"/>
      <c r="H1" s="653"/>
      <c r="I1" s="653"/>
      <c r="J1" s="653"/>
      <c r="K1" s="653"/>
      <c r="L1" s="653"/>
      <c r="M1" s="653"/>
      <c r="N1" s="8"/>
      <c r="O1" s="654"/>
      <c r="Q1" s="44" t="s">
        <v>198</v>
      </c>
      <c r="S1" s="30"/>
      <c r="T1" s="12" t="s">
        <v>850</v>
      </c>
      <c r="U1" t="str">
        <f ca="1">RIGHT(CELL("filename",A1),LEN(CELL("filename",A1))-FIND("]",CELL("filename",A1)))</f>
        <v>S7 Neveneffecten</v>
      </c>
      <c r="W1" s="30"/>
      <c r="Y1" s="5"/>
    </row>
    <row r="2" spans="2:25">
      <c r="B2" s="655"/>
      <c r="C2" s="656"/>
      <c r="D2" s="656"/>
      <c r="E2" s="656"/>
      <c r="F2" s="656"/>
      <c r="G2" s="656"/>
      <c r="H2" s="656"/>
      <c r="I2" s="656"/>
      <c r="J2" s="656"/>
      <c r="K2" s="656"/>
      <c r="L2" s="656"/>
      <c r="M2" s="656"/>
      <c r="O2" s="657"/>
      <c r="Q2" s="45" t="s">
        <v>1</v>
      </c>
      <c r="S2" s="30"/>
      <c r="T2" s="12" t="s">
        <v>853</v>
      </c>
      <c r="U2" t="str">
        <f ca="1">'S1 NIKI-producten'!L1</f>
        <v>S1 NIKI-producten</v>
      </c>
      <c r="V2" t="str">
        <f ca="1">"'" &amp; U2 &amp; "'!"</f>
        <v>'S1 NIKI-producten'!</v>
      </c>
      <c r="W2" s="30"/>
    </row>
    <row r="3" spans="2:25">
      <c r="B3" s="658"/>
      <c r="C3" s="656"/>
      <c r="D3" s="656"/>
      <c r="E3" s="656"/>
      <c r="F3" s="656"/>
      <c r="G3" s="656"/>
      <c r="H3" s="656"/>
      <c r="I3" s="656"/>
      <c r="J3" s="656"/>
      <c r="K3" s="656"/>
      <c r="L3" s="656"/>
      <c r="M3" s="656"/>
      <c r="O3" s="657"/>
      <c r="Q3" s="46" t="s">
        <v>2</v>
      </c>
      <c r="S3" s="30"/>
      <c r="T3" s="12" t="s">
        <v>854</v>
      </c>
      <c r="U3" t="str">
        <f ca="1">'S2 Def Referentie'!$P$1</f>
        <v>S2 Def Referentie</v>
      </c>
      <c r="V3" t="str">
        <f ca="1">"'" &amp; U3 &amp; "'!"</f>
        <v>'S2 Def Referentie'!</v>
      </c>
      <c r="W3" s="30"/>
    </row>
    <row r="4" spans="2:25">
      <c r="B4" s="659"/>
      <c r="C4" s="660"/>
      <c r="D4" s="660"/>
      <c r="E4" s="660"/>
      <c r="F4" s="660"/>
      <c r="G4" s="660"/>
      <c r="H4" s="660"/>
      <c r="I4" s="660"/>
      <c r="J4" s="660"/>
      <c r="K4" s="660"/>
      <c r="L4" s="660"/>
      <c r="M4" s="660"/>
      <c r="N4" s="10"/>
      <c r="O4" s="661"/>
      <c r="Q4" s="47" t="s">
        <v>231</v>
      </c>
      <c r="T4" s="12" t="s">
        <v>859</v>
      </c>
      <c r="U4" t="s">
        <v>101</v>
      </c>
      <c r="V4" s="21" t="str">
        <f>"'" &amp; U4 &amp; "'!"</f>
        <v>'S6 Berekening Emissiereductie'!</v>
      </c>
    </row>
    <row r="5" spans="2:25" s="133" customFormat="1">
      <c r="U5" s="195"/>
    </row>
    <row r="6" spans="2:25" ht="37.5" customHeight="1">
      <c r="B6" s="1023" t="s">
        <v>1134</v>
      </c>
      <c r="C6" s="1118"/>
      <c r="D6" s="1118"/>
      <c r="E6" s="1118"/>
      <c r="F6" s="1118"/>
      <c r="G6" s="1118"/>
      <c r="H6" s="1118"/>
      <c r="I6" s="1118"/>
      <c r="J6" s="1118"/>
      <c r="K6" s="1118"/>
      <c r="L6" s="1118"/>
      <c r="M6" s="1118"/>
      <c r="N6" s="1118"/>
      <c r="O6" s="1118"/>
      <c r="P6" s="1118"/>
      <c r="Q6" s="1119"/>
    </row>
    <row r="7" spans="2:25" ht="22.5" customHeight="1">
      <c r="B7" s="1026" t="s">
        <v>1135</v>
      </c>
      <c r="C7" s="1027"/>
      <c r="D7" s="1027"/>
      <c r="E7" s="1027"/>
      <c r="F7" s="1027"/>
      <c r="G7" s="1027"/>
      <c r="H7" s="1027"/>
      <c r="I7" s="1027"/>
      <c r="J7" s="1027"/>
      <c r="K7" s="1027"/>
      <c r="L7" s="1027"/>
      <c r="M7" s="1027"/>
      <c r="N7" s="1027"/>
      <c r="O7" s="1027"/>
      <c r="P7" s="1027"/>
      <c r="Q7" s="1028"/>
    </row>
    <row r="8" spans="2:25" ht="22.5" customHeight="1">
      <c r="B8" s="1026" t="s">
        <v>1162</v>
      </c>
      <c r="C8" s="1027"/>
      <c r="D8" s="1027"/>
      <c r="E8" s="1027"/>
      <c r="F8" s="1027"/>
      <c r="G8" s="1027"/>
      <c r="H8" s="1027"/>
      <c r="I8" s="1027"/>
      <c r="J8" s="1027"/>
      <c r="K8" s="1027"/>
      <c r="L8" s="1027"/>
      <c r="M8" s="1027"/>
      <c r="N8" s="1027"/>
      <c r="O8" s="1027"/>
      <c r="P8" s="1027"/>
      <c r="Q8" s="1028"/>
    </row>
    <row r="9" spans="2:25" ht="22.5" customHeight="1">
      <c r="B9" s="1026" t="s">
        <v>1136</v>
      </c>
      <c r="C9" s="1027"/>
      <c r="D9" s="1027"/>
      <c r="E9" s="1027"/>
      <c r="F9" s="1027"/>
      <c r="G9" s="1027"/>
      <c r="H9" s="1027"/>
      <c r="I9" s="1027"/>
      <c r="J9" s="1027"/>
      <c r="K9" s="1027"/>
      <c r="L9" s="1027"/>
      <c r="M9" s="1027"/>
      <c r="N9" s="1027"/>
      <c r="O9" s="1027"/>
      <c r="P9" s="1027"/>
      <c r="Q9" s="1028"/>
    </row>
    <row r="10" spans="2:25" ht="22.5" customHeight="1">
      <c r="B10" s="1026" t="s">
        <v>1137</v>
      </c>
      <c r="C10" s="1027"/>
      <c r="D10" s="1027"/>
      <c r="E10" s="1027"/>
      <c r="F10" s="1027"/>
      <c r="G10" s="1027"/>
      <c r="H10" s="1027"/>
      <c r="I10" s="1027"/>
      <c r="J10" s="1027"/>
      <c r="K10" s="1027"/>
      <c r="L10" s="1027"/>
      <c r="M10" s="1027"/>
      <c r="N10" s="1027"/>
      <c r="O10" s="1027"/>
      <c r="P10" s="1027"/>
      <c r="Q10" s="1028"/>
    </row>
    <row r="11" spans="2:25" ht="22.5" customHeight="1">
      <c r="B11" s="1026" t="s">
        <v>1138</v>
      </c>
      <c r="C11" s="1027"/>
      <c r="D11" s="1027"/>
      <c r="E11" s="1027"/>
      <c r="F11" s="1027"/>
      <c r="G11" s="1027"/>
      <c r="H11" s="1027"/>
      <c r="I11" s="1027"/>
      <c r="J11" s="1027"/>
      <c r="K11" s="1027"/>
      <c r="L11" s="1027"/>
      <c r="M11" s="1027"/>
      <c r="N11" s="1027"/>
      <c r="O11" s="1027"/>
      <c r="P11" s="1027"/>
      <c r="Q11" s="1028"/>
    </row>
    <row r="12" spans="2:25" ht="22.5" customHeight="1">
      <c r="B12" s="1026" t="s">
        <v>1139</v>
      </c>
      <c r="C12" s="1027"/>
      <c r="D12" s="1027"/>
      <c r="E12" s="1027"/>
      <c r="F12" s="1027"/>
      <c r="G12" s="1027"/>
      <c r="H12" s="1027"/>
      <c r="I12" s="1027"/>
      <c r="J12" s="1027"/>
      <c r="K12" s="1027"/>
      <c r="L12" s="1027"/>
      <c r="M12" s="1027"/>
      <c r="N12" s="1027"/>
      <c r="O12" s="1027"/>
      <c r="P12" s="1027"/>
      <c r="Q12" s="1028"/>
    </row>
    <row r="13" spans="2:25" ht="22.5" customHeight="1">
      <c r="B13" s="1026" t="s">
        <v>1140</v>
      </c>
      <c r="C13" s="1027"/>
      <c r="D13" s="1027"/>
      <c r="E13" s="1027"/>
      <c r="F13" s="1027"/>
      <c r="G13" s="1027"/>
      <c r="H13" s="1027"/>
      <c r="I13" s="1027"/>
      <c r="J13" s="1027"/>
      <c r="K13" s="1027"/>
      <c r="L13" s="1027"/>
      <c r="M13" s="1027"/>
      <c r="N13" s="1027"/>
      <c r="O13" s="1027"/>
      <c r="P13" s="1027"/>
      <c r="Q13" s="1028"/>
    </row>
    <row r="14" spans="2:25" ht="22.5" customHeight="1">
      <c r="B14" s="1026" t="s">
        <v>1141</v>
      </c>
      <c r="C14" s="1027"/>
      <c r="D14" s="1027"/>
      <c r="E14" s="1027"/>
      <c r="F14" s="1027"/>
      <c r="G14" s="1027"/>
      <c r="H14" s="1027"/>
      <c r="I14" s="1027"/>
      <c r="J14" s="1027"/>
      <c r="K14" s="1027"/>
      <c r="L14" s="1027"/>
      <c r="M14" s="1027"/>
      <c r="N14" s="1027"/>
      <c r="O14" s="1027"/>
      <c r="P14" s="1027"/>
      <c r="Q14" s="1028"/>
    </row>
    <row r="15" spans="2:25" ht="22.5" customHeight="1">
      <c r="B15" s="1026" t="s">
        <v>1142</v>
      </c>
      <c r="C15" s="1027"/>
      <c r="D15" s="1027"/>
      <c r="E15" s="1027"/>
      <c r="F15" s="1027"/>
      <c r="G15" s="1027"/>
      <c r="H15" s="1027"/>
      <c r="I15" s="1027"/>
      <c r="J15" s="1027"/>
      <c r="K15" s="1027"/>
      <c r="L15" s="1027"/>
      <c r="M15" s="1027"/>
      <c r="N15" s="1027"/>
      <c r="O15" s="1027"/>
      <c r="P15" s="1027"/>
      <c r="Q15" s="1028"/>
    </row>
    <row r="16" spans="2:25" ht="22.5" customHeight="1">
      <c r="B16" s="1032" t="s">
        <v>1143</v>
      </c>
      <c r="C16" s="1033"/>
      <c r="D16" s="1033"/>
      <c r="E16" s="1033"/>
      <c r="F16" s="1033"/>
      <c r="G16" s="1033"/>
      <c r="H16" s="1033"/>
      <c r="I16" s="1033"/>
      <c r="J16" s="1033"/>
      <c r="K16" s="1033"/>
      <c r="L16" s="1033"/>
      <c r="M16" s="1033"/>
      <c r="N16" s="1033"/>
      <c r="O16" s="1033"/>
      <c r="P16" s="1033"/>
      <c r="Q16" s="1034"/>
    </row>
    <row r="17" spans="1:24" ht="21.75" hidden="1" customHeight="1">
      <c r="B17" s="92"/>
      <c r="C17" s="30"/>
      <c r="D17" s="30"/>
      <c r="E17" s="30"/>
      <c r="F17" s="30"/>
      <c r="G17" s="30"/>
      <c r="H17" s="30"/>
      <c r="I17" s="30"/>
      <c r="J17" s="30"/>
      <c r="K17" s="30"/>
      <c r="L17" s="30"/>
      <c r="M17" s="30"/>
      <c r="O17" s="30"/>
      <c r="Q17" s="30"/>
    </row>
    <row r="18" spans="1:24" ht="21.75" hidden="1" customHeight="1">
      <c r="B18" s="92"/>
      <c r="C18" s="30"/>
      <c r="D18" s="30"/>
      <c r="E18" s="30"/>
      <c r="F18" s="30"/>
      <c r="G18" s="30"/>
      <c r="H18" s="30"/>
      <c r="I18" s="30"/>
      <c r="J18" s="30"/>
      <c r="K18" s="30"/>
      <c r="L18" s="30"/>
      <c r="M18" s="30"/>
      <c r="O18" s="30"/>
      <c r="Q18" s="30"/>
    </row>
    <row r="19" spans="1:24" ht="21.75" hidden="1" customHeight="1">
      <c r="B19" s="92"/>
      <c r="C19" s="30"/>
      <c r="D19" s="30"/>
      <c r="E19" s="30"/>
      <c r="F19" s="30"/>
      <c r="G19" s="30"/>
      <c r="H19" s="30"/>
      <c r="I19" s="30"/>
      <c r="J19" s="30"/>
      <c r="K19" s="30"/>
      <c r="L19" s="30"/>
      <c r="M19" s="30"/>
      <c r="O19" s="30"/>
      <c r="Q19" s="30"/>
    </row>
    <row r="20" spans="1:24" ht="21.75" hidden="1" customHeight="1">
      <c r="B20" s="92"/>
      <c r="C20" s="30"/>
      <c r="D20" s="30"/>
      <c r="E20" s="30"/>
      <c r="F20" s="30"/>
      <c r="G20" s="30"/>
      <c r="H20" s="30"/>
      <c r="I20" s="30"/>
      <c r="J20" s="30"/>
      <c r="K20" s="30"/>
      <c r="L20" s="30"/>
      <c r="M20" s="30"/>
      <c r="O20" s="30"/>
      <c r="Q20" s="30"/>
    </row>
    <row r="21" spans="1:24" ht="21.75" hidden="1" customHeight="1">
      <c r="B21" s="92"/>
      <c r="C21" s="30"/>
      <c r="D21" s="30"/>
      <c r="E21" s="30"/>
      <c r="F21" s="30"/>
      <c r="G21" s="30"/>
      <c r="H21" s="30"/>
      <c r="I21" s="30"/>
      <c r="J21" s="30"/>
      <c r="K21" s="30"/>
      <c r="L21" s="30"/>
      <c r="M21" s="30"/>
      <c r="O21" s="30"/>
      <c r="Q21" s="30"/>
    </row>
    <row r="22" spans="1:24" ht="21.75" hidden="1" customHeight="1">
      <c r="B22" s="92"/>
      <c r="C22" s="30"/>
      <c r="D22" s="30"/>
      <c r="E22" s="30"/>
      <c r="F22" s="30"/>
      <c r="G22" s="30"/>
      <c r="H22" s="30"/>
      <c r="I22" s="30"/>
      <c r="J22" s="30"/>
      <c r="K22" s="30"/>
      <c r="L22" s="30"/>
      <c r="M22" s="30"/>
      <c r="O22" s="30"/>
      <c r="Q22" s="30"/>
    </row>
    <row r="23" spans="1:24" s="133" customFormat="1" ht="17.100000000000001" customHeight="1">
      <c r="B23" s="630"/>
      <c r="C23" s="195" t="s">
        <v>78</v>
      </c>
      <c r="E23" s="195" t="s">
        <v>78</v>
      </c>
      <c r="G23" s="195" t="s">
        <v>78</v>
      </c>
    </row>
    <row r="24" spans="1:24" s="95" customFormat="1" ht="47.25" customHeight="1">
      <c r="A24" s="629"/>
      <c r="B24" s="167" t="s">
        <v>1</v>
      </c>
      <c r="C24" s="201"/>
      <c r="D24" s="191" t="s">
        <v>20</v>
      </c>
      <c r="E24" s="648"/>
      <c r="F24" s="200" t="s">
        <v>497</v>
      </c>
      <c r="G24" s="648"/>
      <c r="H24" s="194" t="s">
        <v>498</v>
      </c>
      <c r="I24" s="168" t="s">
        <v>505</v>
      </c>
      <c r="J24" s="194" t="s">
        <v>74</v>
      </c>
      <c r="K24" s="168" t="s">
        <v>1163</v>
      </c>
      <c r="L24" s="194" t="s">
        <v>1164</v>
      </c>
      <c r="M24" s="168" t="s">
        <v>568</v>
      </c>
      <c r="N24" s="268"/>
      <c r="O24" s="194" t="s">
        <v>577</v>
      </c>
      <c r="P24" s="268"/>
      <c r="Q24" s="169" t="s">
        <v>639</v>
      </c>
      <c r="X24" s="629"/>
    </row>
    <row r="25" spans="1:24" ht="17.100000000000001" customHeight="1">
      <c r="B25" s="365" t="str" cm="1">
        <f t="array" aca="1" ref="B25" ca="1">INDIRECT(_xlfn.CONCAT(V$2,C25))</f>
        <v>NIKI Product 1</v>
      </c>
      <c r="C25" s="205" t="s">
        <v>136</v>
      </c>
      <c r="D25" s="265" t="str" cm="1">
        <f t="array" aca="1" ref="D25" ca="1">_xlfn.SWITCH(INDIRECT(_xlfn.CONCAT($V$2,E25)),"-","-",0,"-",INDIRECT(_xlfn.CONCAT($V$2,E25)))</f>
        <v>-</v>
      </c>
      <c r="E25" s="5" t="s">
        <v>138</v>
      </c>
      <c r="F25" s="265" t="str" cm="1">
        <f t="array" aca="1" ref="F25" ca="1">_xlfn.SWITCH(INDIRECT(_xlfn.CONCAT($V$3,G25)),"-","-",0,"-",INDIRECT(_xlfn.CONCAT($V$3,G25)))</f>
        <v>-</v>
      </c>
      <c r="G25" s="5" t="s">
        <v>154</v>
      </c>
      <c r="H25" s="924" t="s">
        <v>6</v>
      </c>
      <c r="I25" s="925" t="s">
        <v>6</v>
      </c>
      <c r="J25" s="866" t="s">
        <v>6</v>
      </c>
      <c r="K25" s="926" t="s">
        <v>6</v>
      </c>
      <c r="L25" s="927" t="s">
        <v>6</v>
      </c>
      <c r="M25" s="265" t="str" cm="1">
        <f t="array" aca="1" ref="M25" ca="1">_xlfn.SWITCH(INDIRECT(_xlfn.CONCAT($V$4,N25)),"-","-",0,"-",INDIRECT(_xlfn.CONCAT($V$4,N25)))</f>
        <v>-</v>
      </c>
      <c r="N25" s="639" t="s">
        <v>506</v>
      </c>
      <c r="O25" s="265" t="str" cm="1">
        <f t="array" aca="1" ref="O25" ca="1">_xlfn.SWITCH(INDIRECT(_xlfn.CONCAT($V$4,P25)),"-","-",0,"-",INDIRECT(_xlfn.CONCAT($V$4,P25)))</f>
        <v>-</v>
      </c>
      <c r="P25" s="640" t="s">
        <v>507</v>
      </c>
      <c r="Q25" s="641">
        <f>IF(OR(K25="-",K25=0),IF(OR(L25="-",L25=0),0,L25*O25),K25*M25)</f>
        <v>0</v>
      </c>
    </row>
    <row r="26" spans="1:24" ht="17.100000000000001" customHeight="1">
      <c r="B26" s="365" t="str" cm="1">
        <f t="array" aca="1" ref="B26" ca="1">INDIRECT(_xlfn.CONCAT(V$2,C26))</f>
        <v>NIKI Product 2</v>
      </c>
      <c r="C26" s="205" t="s">
        <v>137</v>
      </c>
      <c r="D26" s="207" t="str" cm="1">
        <f t="array" aca="1" ref="D26" ca="1">_xlfn.SWITCH(INDIRECT(_xlfn.CONCAT($V$2,E26)),"-","-",0,"-",INDIRECT(_xlfn.CONCAT($V$2,E26)))</f>
        <v>-</v>
      </c>
      <c r="E26" s="5" t="s">
        <v>139</v>
      </c>
      <c r="F26" s="637" t="str" cm="1">
        <f t="array" aca="1" ref="F26" ca="1">_xlfn.SWITCH(INDIRECT(_xlfn.CONCAT($V$3,G26)),"-","-",0,"-",INDIRECT(_xlfn.CONCAT($V$3,G26)))</f>
        <v>-</v>
      </c>
      <c r="G26" s="5" t="s">
        <v>155</v>
      </c>
      <c r="H26" s="924" t="s">
        <v>6</v>
      </c>
      <c r="I26" s="925" t="s">
        <v>6</v>
      </c>
      <c r="J26" s="866" t="s">
        <v>6</v>
      </c>
      <c r="K26" s="926" t="s">
        <v>6</v>
      </c>
      <c r="L26" s="928" t="s">
        <v>6</v>
      </c>
      <c r="M26" s="638" t="str" cm="1">
        <f t="array" aca="1" ref="M26" ca="1">_xlfn.SWITCH(INDIRECT(_xlfn.CONCAT($V$4,N26)),"-","-",0,"-",INDIRECT(_xlfn.CONCAT($V$4,N26)))</f>
        <v>-</v>
      </c>
      <c r="N26" s="639" t="s">
        <v>517</v>
      </c>
      <c r="O26" s="649" t="str" cm="1">
        <f t="array" aca="1" ref="O26" ca="1">_xlfn.SWITCH(INDIRECT(_xlfn.CONCAT($V$4,P26)),"-","-",0,"-",INDIRECT(_xlfn.CONCAT($V$4,P26)))</f>
        <v>-</v>
      </c>
      <c r="P26" s="640" t="s">
        <v>508</v>
      </c>
      <c r="Q26" s="641">
        <f t="shared" ref="Q26:Q34" si="0">IF(OR(K26="-",K26=0),IF(OR(L26="-",L26=0),0,L26*O26),K26*M26)</f>
        <v>0</v>
      </c>
    </row>
    <row r="27" spans="1:24" ht="17.100000000000001" customHeight="1">
      <c r="B27" s="365" t="str" cm="1">
        <f t="array" aca="1" ref="B27" ca="1">INDIRECT(_xlfn.CONCAT(V$2,C27))</f>
        <v>NIKI Product 3</v>
      </c>
      <c r="C27" s="205" t="s">
        <v>140</v>
      </c>
      <c r="D27" s="207" t="str" cm="1">
        <f t="array" aca="1" ref="D27" ca="1">_xlfn.SWITCH(INDIRECT(_xlfn.CONCAT($V$2,E27)),"-","-",0,"-",INDIRECT(_xlfn.CONCAT($V$2,E27)))</f>
        <v>-</v>
      </c>
      <c r="E27" s="5" t="s">
        <v>178</v>
      </c>
      <c r="F27" s="637" t="str" cm="1">
        <f t="array" aca="1" ref="F27" ca="1">_xlfn.SWITCH(INDIRECT(_xlfn.CONCAT($V$3,G27)),"-","-",0,"-",INDIRECT(_xlfn.CONCAT($V$3,G27)))</f>
        <v>-</v>
      </c>
      <c r="G27" s="5" t="s">
        <v>156</v>
      </c>
      <c r="H27" s="924" t="s">
        <v>6</v>
      </c>
      <c r="I27" s="925" t="s">
        <v>6</v>
      </c>
      <c r="J27" s="866" t="s">
        <v>6</v>
      </c>
      <c r="K27" s="926" t="s">
        <v>6</v>
      </c>
      <c r="L27" s="928" t="s">
        <v>6</v>
      </c>
      <c r="M27" s="638" t="str" cm="1">
        <f t="array" aca="1" ref="M27" ca="1">_xlfn.SWITCH(INDIRECT(_xlfn.CONCAT($V$4,N27)),"-","-",0,"-",INDIRECT(_xlfn.CONCAT($V$4,N27)))</f>
        <v>-</v>
      </c>
      <c r="N27" s="639" t="s">
        <v>518</v>
      </c>
      <c r="O27" s="649" t="str" cm="1">
        <f t="array" aca="1" ref="O27" ca="1">_xlfn.SWITCH(INDIRECT(_xlfn.CONCAT($V$4,P27)),"-","-",0,"-",INDIRECT(_xlfn.CONCAT($V$4,P27)))</f>
        <v>-</v>
      </c>
      <c r="P27" s="640" t="s">
        <v>509</v>
      </c>
      <c r="Q27" s="641">
        <f t="shared" si="0"/>
        <v>0</v>
      </c>
    </row>
    <row r="28" spans="1:24" ht="17.100000000000001" customHeight="1">
      <c r="B28" s="365" t="str" cm="1">
        <f t="array" aca="1" ref="B28" ca="1">INDIRECT(_xlfn.CONCAT(V$2,C28))</f>
        <v>NIKI Product 4</v>
      </c>
      <c r="C28" s="205" t="s">
        <v>141</v>
      </c>
      <c r="D28" s="207" t="str" cm="1">
        <f t="array" aca="1" ref="D28" ca="1">_xlfn.SWITCH(INDIRECT(_xlfn.CONCAT($V$2,E28)),"-","-",0,"-",INDIRECT(_xlfn.CONCAT($V$2,E28)))</f>
        <v>-</v>
      </c>
      <c r="E28" s="5" t="s">
        <v>179</v>
      </c>
      <c r="F28" s="637" t="str" cm="1">
        <f t="array" aca="1" ref="F28" ca="1">_xlfn.SWITCH(INDIRECT(_xlfn.CONCAT($V$3,G28)),"-","-",0,"-",INDIRECT(_xlfn.CONCAT($V$3,G28)))</f>
        <v>-</v>
      </c>
      <c r="G28" s="5" t="s">
        <v>157</v>
      </c>
      <c r="H28" s="924" t="s">
        <v>6</v>
      </c>
      <c r="I28" s="925" t="s">
        <v>6</v>
      </c>
      <c r="J28" s="866" t="s">
        <v>6</v>
      </c>
      <c r="K28" s="926" t="s">
        <v>6</v>
      </c>
      <c r="L28" s="928" t="s">
        <v>6</v>
      </c>
      <c r="M28" s="638" t="str" cm="1">
        <f t="array" aca="1" ref="M28" ca="1">_xlfn.SWITCH(INDIRECT(_xlfn.CONCAT($V$4,N28)),"-","-",0,"-",INDIRECT(_xlfn.CONCAT($V$4,N28)))</f>
        <v>-</v>
      </c>
      <c r="N28" s="639" t="s">
        <v>519</v>
      </c>
      <c r="O28" s="649" t="str" cm="1">
        <f t="array" aca="1" ref="O28" ca="1">_xlfn.SWITCH(INDIRECT(_xlfn.CONCAT($V$4,P28)),"-","-",0,"-",INDIRECT(_xlfn.CONCAT($V$4,P28)))</f>
        <v>-</v>
      </c>
      <c r="P28" s="640" t="s">
        <v>510</v>
      </c>
      <c r="Q28" s="641">
        <f t="shared" si="0"/>
        <v>0</v>
      </c>
    </row>
    <row r="29" spans="1:24" ht="17.100000000000001" customHeight="1">
      <c r="B29" s="365" t="str" cm="1">
        <f t="array" aca="1" ref="B29" ca="1">INDIRECT(_xlfn.CONCAT(V$2,C29))</f>
        <v>NIKI Product 5</v>
      </c>
      <c r="C29" s="205" t="s">
        <v>244</v>
      </c>
      <c r="D29" s="207" t="str" cm="1">
        <f t="array" aca="1" ref="D29" ca="1">_xlfn.SWITCH(INDIRECT(_xlfn.CONCAT($V$2,E29)),"-","-",0,"-",INDIRECT(_xlfn.CONCAT($V$2,E29)))</f>
        <v>-</v>
      </c>
      <c r="E29" s="5" t="s">
        <v>242</v>
      </c>
      <c r="F29" s="637" t="str" cm="1">
        <f t="array" aca="1" ref="F29" ca="1">_xlfn.SWITCH(INDIRECT(_xlfn.CONCAT($V$3,G29)),"-","-",0,"-",INDIRECT(_xlfn.CONCAT($V$3,G29)))</f>
        <v>-</v>
      </c>
      <c r="G29" s="5" t="s">
        <v>264</v>
      </c>
      <c r="H29" s="924" t="s">
        <v>6</v>
      </c>
      <c r="I29" s="925" t="s">
        <v>6</v>
      </c>
      <c r="J29" s="866" t="s">
        <v>6</v>
      </c>
      <c r="K29" s="926" t="s">
        <v>6</v>
      </c>
      <c r="L29" s="928" t="s">
        <v>6</v>
      </c>
      <c r="M29" s="638" t="str" cm="1">
        <f t="array" aca="1" ref="M29" ca="1">_xlfn.SWITCH(INDIRECT(_xlfn.CONCAT($V$4,N29)),"-","-",0,"-",INDIRECT(_xlfn.CONCAT($V$4,N29)))</f>
        <v>-</v>
      </c>
      <c r="N29" s="639" t="s">
        <v>520</v>
      </c>
      <c r="O29" s="649" t="str" cm="1">
        <f t="array" aca="1" ref="O29" ca="1">_xlfn.SWITCH(INDIRECT(_xlfn.CONCAT($V$4,P29)),"-","-",0,"-",INDIRECT(_xlfn.CONCAT($V$4,P29)))</f>
        <v>-</v>
      </c>
      <c r="P29" s="640" t="s">
        <v>511</v>
      </c>
      <c r="Q29" s="641">
        <f t="shared" si="0"/>
        <v>0</v>
      </c>
    </row>
    <row r="30" spans="1:24" ht="17.100000000000001" customHeight="1">
      <c r="B30" s="365" t="str" cm="1">
        <f t="array" aca="1" ref="B30" ca="1">INDIRECT(_xlfn.CONCAT(V$2,C30))</f>
        <v>NIKI Product 6</v>
      </c>
      <c r="C30" s="205" t="s">
        <v>245</v>
      </c>
      <c r="D30" s="207" t="str" cm="1">
        <f t="array" aca="1" ref="D30" ca="1">_xlfn.SWITCH(INDIRECT(_xlfn.CONCAT($V$2,E30)),"-","-",0,"-",INDIRECT(_xlfn.CONCAT($V$2,E30)))</f>
        <v>-</v>
      </c>
      <c r="E30" s="5" t="s">
        <v>243</v>
      </c>
      <c r="F30" s="637" t="str" cm="1">
        <f t="array" aca="1" ref="F30" ca="1">_xlfn.SWITCH(INDIRECT(_xlfn.CONCAT($V$3,G30)),"-","-",0,"-",INDIRECT(_xlfn.CONCAT($V$3,G30)))</f>
        <v>-</v>
      </c>
      <c r="G30" s="5" t="s">
        <v>265</v>
      </c>
      <c r="H30" s="924" t="s">
        <v>6</v>
      </c>
      <c r="I30" s="925" t="s">
        <v>6</v>
      </c>
      <c r="J30" s="866" t="s">
        <v>6</v>
      </c>
      <c r="K30" s="926" t="s">
        <v>6</v>
      </c>
      <c r="L30" s="928" t="s">
        <v>6</v>
      </c>
      <c r="M30" s="638" t="str" cm="1">
        <f t="array" aca="1" ref="M30" ca="1">_xlfn.SWITCH(INDIRECT(_xlfn.CONCAT($V$4,N30)),"-","-",0,"-",INDIRECT(_xlfn.CONCAT($V$4,N30)))</f>
        <v>-</v>
      </c>
      <c r="N30" s="639" t="s">
        <v>521</v>
      </c>
      <c r="O30" s="649" t="str" cm="1">
        <f t="array" aca="1" ref="O30" ca="1">_xlfn.SWITCH(INDIRECT(_xlfn.CONCAT($V$4,P30)),"-","-",0,"-",INDIRECT(_xlfn.CONCAT($V$4,P30)))</f>
        <v>-</v>
      </c>
      <c r="P30" s="640" t="s">
        <v>512</v>
      </c>
      <c r="Q30" s="641">
        <f t="shared" si="0"/>
        <v>0</v>
      </c>
    </row>
    <row r="31" spans="1:24" ht="17.100000000000001" customHeight="1">
      <c r="B31" s="365" t="str" cm="1">
        <f t="array" aca="1" ref="B31" ca="1">INDIRECT(_xlfn.CONCAT(V$2,C31))</f>
        <v>NIKI Product 7</v>
      </c>
      <c r="C31" s="205" t="s">
        <v>250</v>
      </c>
      <c r="D31" s="207" t="str" cm="1">
        <f t="array" aca="1" ref="D31" ca="1">_xlfn.SWITCH(INDIRECT(_xlfn.CONCAT($V$2,E31)),"-","-",0,"-",INDIRECT(_xlfn.CONCAT($V$2,E31)))</f>
        <v>-</v>
      </c>
      <c r="E31" s="5" t="s">
        <v>251</v>
      </c>
      <c r="F31" s="637" t="str" cm="1">
        <f t="array" aca="1" ref="F31" ca="1">_xlfn.SWITCH(INDIRECT(_xlfn.CONCAT($V$3,G31)),"-","-",0,"-",INDIRECT(_xlfn.CONCAT($V$3,G31)))</f>
        <v>-</v>
      </c>
      <c r="G31" s="5" t="s">
        <v>266</v>
      </c>
      <c r="H31" s="924" t="s">
        <v>6</v>
      </c>
      <c r="I31" s="925" t="s">
        <v>6</v>
      </c>
      <c r="J31" s="866" t="s">
        <v>6</v>
      </c>
      <c r="K31" s="926" t="s">
        <v>6</v>
      </c>
      <c r="L31" s="928" t="s">
        <v>6</v>
      </c>
      <c r="M31" s="638" t="str" cm="1">
        <f t="array" aca="1" ref="M31" ca="1">_xlfn.SWITCH(INDIRECT(_xlfn.CONCAT($V$4,N31)),"-","-",0,"-",INDIRECT(_xlfn.CONCAT($V$4,N31)))</f>
        <v>-</v>
      </c>
      <c r="N31" s="639" t="s">
        <v>522</v>
      </c>
      <c r="O31" s="649" t="str" cm="1">
        <f t="array" aca="1" ref="O31" ca="1">_xlfn.SWITCH(INDIRECT(_xlfn.CONCAT($V$4,P31)),"-","-",0,"-",INDIRECT(_xlfn.CONCAT($V$4,P31)))</f>
        <v>-</v>
      </c>
      <c r="P31" s="640" t="s">
        <v>513</v>
      </c>
      <c r="Q31" s="641">
        <f t="shared" si="0"/>
        <v>0</v>
      </c>
    </row>
    <row r="32" spans="1:24" ht="17.100000000000001" customHeight="1">
      <c r="B32" s="365" t="str" cm="1">
        <f t="array" aca="1" ref="B32" ca="1">INDIRECT(_xlfn.CONCAT(V$2,C32))</f>
        <v>NIKI Product 8</v>
      </c>
      <c r="C32" s="205" t="s">
        <v>281</v>
      </c>
      <c r="D32" s="207" t="str" cm="1">
        <f t="array" aca="1" ref="D32" ca="1">_xlfn.SWITCH(INDIRECT(_xlfn.CONCAT($V$2,E32)),"-","-",0,"-",INDIRECT(_xlfn.CONCAT($V$2,E32)))</f>
        <v>-</v>
      </c>
      <c r="E32" s="5" t="s">
        <v>288</v>
      </c>
      <c r="F32" s="637" t="str" cm="1">
        <f t="array" aca="1" ref="F32" ca="1">_xlfn.SWITCH(INDIRECT(_xlfn.CONCAT($V$3,G32)),"-","-",0,"-",INDIRECT(_xlfn.CONCAT($V$3,G32)))</f>
        <v>-</v>
      </c>
      <c r="G32" s="5" t="s">
        <v>312</v>
      </c>
      <c r="H32" s="924" t="s">
        <v>6</v>
      </c>
      <c r="I32" s="925" t="s">
        <v>6</v>
      </c>
      <c r="J32" s="866" t="s">
        <v>6</v>
      </c>
      <c r="K32" s="926" t="s">
        <v>6</v>
      </c>
      <c r="L32" s="928" t="s">
        <v>6</v>
      </c>
      <c r="M32" s="638" t="str" cm="1">
        <f t="array" aca="1" ref="M32" ca="1">_xlfn.SWITCH(INDIRECT(_xlfn.CONCAT($V$4,N32)),"-","-",0,"-",INDIRECT(_xlfn.CONCAT($V$4,N32)))</f>
        <v>-</v>
      </c>
      <c r="N32" s="639" t="s">
        <v>523</v>
      </c>
      <c r="O32" s="649" t="str" cm="1">
        <f t="array" aca="1" ref="O32" ca="1">_xlfn.SWITCH(INDIRECT(_xlfn.CONCAT($V$4,P32)),"-","-",0,"-",INDIRECT(_xlfn.CONCAT($V$4,P32)))</f>
        <v>-</v>
      </c>
      <c r="P32" s="640" t="s">
        <v>514</v>
      </c>
      <c r="Q32" s="641">
        <f t="shared" si="0"/>
        <v>0</v>
      </c>
    </row>
    <row r="33" spans="2:26" ht="17.100000000000001" customHeight="1">
      <c r="B33" s="365" t="str" cm="1">
        <f t="array" aca="1" ref="B33" ca="1">INDIRECT(_xlfn.CONCAT(V$2,C33))</f>
        <v>NIKI Product 9</v>
      </c>
      <c r="C33" s="205" t="s">
        <v>282</v>
      </c>
      <c r="D33" s="207" t="str" cm="1">
        <f t="array" aca="1" ref="D33" ca="1">_xlfn.SWITCH(INDIRECT(_xlfn.CONCAT($V$2,E33)),"-","-",0,"-",INDIRECT(_xlfn.CONCAT($V$2,E33)))</f>
        <v>-</v>
      </c>
      <c r="E33" s="5" t="s">
        <v>289</v>
      </c>
      <c r="F33" s="637" t="str" cm="1">
        <f t="array" aca="1" ref="F33" ca="1">_xlfn.SWITCH(INDIRECT(_xlfn.CONCAT($V$3,G33)),"-","-",0,"-",INDIRECT(_xlfn.CONCAT($V$3,G33)))</f>
        <v>-</v>
      </c>
      <c r="G33" s="5" t="s">
        <v>313</v>
      </c>
      <c r="H33" s="924" t="s">
        <v>6</v>
      </c>
      <c r="I33" s="925" t="s">
        <v>6</v>
      </c>
      <c r="J33" s="866" t="s">
        <v>6</v>
      </c>
      <c r="K33" s="926" t="s">
        <v>6</v>
      </c>
      <c r="L33" s="928" t="s">
        <v>6</v>
      </c>
      <c r="M33" s="638" t="str" cm="1">
        <f t="array" aca="1" ref="M33" ca="1">_xlfn.SWITCH(INDIRECT(_xlfn.CONCAT($V$4,N33)),"-","-",0,"-",INDIRECT(_xlfn.CONCAT($V$4,N33)))</f>
        <v>-</v>
      </c>
      <c r="N33" s="639" t="s">
        <v>524</v>
      </c>
      <c r="O33" s="649" t="str" cm="1">
        <f t="array" aca="1" ref="O33" ca="1">_xlfn.SWITCH(INDIRECT(_xlfn.CONCAT($V$4,P33)),"-","-",0,"-",INDIRECT(_xlfn.CONCAT($V$4,P33)))</f>
        <v>-</v>
      </c>
      <c r="P33" s="640" t="s">
        <v>515</v>
      </c>
      <c r="Q33" s="641">
        <f t="shared" si="0"/>
        <v>0</v>
      </c>
    </row>
    <row r="34" spans="2:26" ht="17.100000000000001" customHeight="1">
      <c r="B34" s="370" t="str" cm="1">
        <f t="array" aca="1" ref="B34" ca="1">INDIRECT(_xlfn.CONCAT(V$2,C34))</f>
        <v>NIKI Product 10</v>
      </c>
      <c r="C34" s="642" t="s">
        <v>283</v>
      </c>
      <c r="D34" s="391" t="str" cm="1">
        <f t="array" aca="1" ref="D34" ca="1">_xlfn.SWITCH(INDIRECT(_xlfn.CONCAT($V$2,E34)),"-","-",0,"-",INDIRECT(_xlfn.CONCAT($V$2,E34)))</f>
        <v>-</v>
      </c>
      <c r="E34" s="26" t="s">
        <v>110</v>
      </c>
      <c r="F34" s="643" t="str" cm="1">
        <f t="array" aca="1" ref="F34" ca="1">_xlfn.SWITCH(INDIRECT(_xlfn.CONCAT($V$3,G34)),"-","-",0,"-",INDIRECT(_xlfn.CONCAT($V$3,G34)))</f>
        <v>-</v>
      </c>
      <c r="G34" s="26" t="s">
        <v>314</v>
      </c>
      <c r="H34" s="929" t="s">
        <v>6</v>
      </c>
      <c r="I34" s="930" t="s">
        <v>6</v>
      </c>
      <c r="J34" s="874" t="s">
        <v>6</v>
      </c>
      <c r="K34" s="931" t="s">
        <v>6</v>
      </c>
      <c r="L34" s="932" t="s">
        <v>6</v>
      </c>
      <c r="M34" s="644" t="str" cm="1">
        <f t="array" aca="1" ref="M34" ca="1">_xlfn.SWITCH(INDIRECT(_xlfn.CONCAT($V$4,N34)),"-","-",0,"-",INDIRECT(_xlfn.CONCAT($V$4,N34)))</f>
        <v>-</v>
      </c>
      <c r="N34" s="645" t="s">
        <v>525</v>
      </c>
      <c r="O34" s="650" t="str" cm="1">
        <f t="array" aca="1" ref="O34" ca="1">_xlfn.SWITCH(INDIRECT(_xlfn.CONCAT($V$4,P34)),"-","-",0,"-",INDIRECT(_xlfn.CONCAT($V$4,P34)))</f>
        <v>-</v>
      </c>
      <c r="P34" s="646" t="s">
        <v>516</v>
      </c>
      <c r="Q34" s="647">
        <f t="shared" si="0"/>
        <v>0</v>
      </c>
    </row>
    <row r="35" spans="2:26" ht="39" customHeight="1">
      <c r="B35" s="630"/>
      <c r="C35" s="133"/>
      <c r="D35" s="133"/>
      <c r="E35" s="133"/>
      <c r="F35" s="133"/>
      <c r="G35" s="133"/>
      <c r="H35" s="133"/>
      <c r="I35" s="133"/>
      <c r="J35" s="133"/>
      <c r="K35" s="133"/>
      <c r="L35" s="133"/>
      <c r="M35" s="133"/>
      <c r="O35" s="634" t="s">
        <v>499</v>
      </c>
      <c r="P35" s="94"/>
      <c r="Q35" s="632">
        <f>SUM(Q25:Q34)*'S6 Berekening Emissiereductie'!V27</f>
        <v>0</v>
      </c>
    </row>
    <row r="36" spans="2:26" ht="42.95" customHeight="1">
      <c r="B36" s="630"/>
      <c r="C36" s="133"/>
      <c r="D36" s="133"/>
      <c r="E36" s="133"/>
      <c r="F36" s="133"/>
      <c r="G36" s="133"/>
      <c r="H36" s="133"/>
      <c r="I36" s="133"/>
      <c r="J36" s="133"/>
      <c r="K36" s="133"/>
      <c r="L36" s="133"/>
      <c r="M36" s="133"/>
      <c r="O36" s="194" t="s">
        <v>640</v>
      </c>
      <c r="P36" s="268"/>
      <c r="Q36" s="636">
        <f ca="1">'S6 Berekening Emissiereductie'!U49</f>
        <v>0</v>
      </c>
    </row>
    <row r="37" spans="2:26" ht="20.100000000000001" customHeight="1">
      <c r="B37" s="630"/>
      <c r="C37" s="133"/>
      <c r="D37" s="133"/>
      <c r="E37" s="133"/>
      <c r="F37" s="133"/>
      <c r="G37" s="133"/>
      <c r="H37" s="133"/>
      <c r="I37" s="133"/>
      <c r="J37" s="133"/>
      <c r="K37" s="133"/>
      <c r="L37" s="133"/>
      <c r="M37" s="133"/>
      <c r="O37" s="635" t="s">
        <v>500</v>
      </c>
      <c r="P37" s="60"/>
      <c r="Q37" s="633">
        <f ca="1">IF(Q36=0,0,Q35/Q36)</f>
        <v>0</v>
      </c>
    </row>
    <row r="38" spans="2:26" s="133" customFormat="1" ht="17.100000000000001" customHeight="1">
      <c r="B38" s="630"/>
    </row>
    <row r="39" spans="2:26" s="133" customFormat="1"/>
    <row r="40" spans="2:26" ht="18.75">
      <c r="B40" s="164" t="s">
        <v>226</v>
      </c>
      <c r="C40" s="327"/>
      <c r="D40" s="327"/>
      <c r="E40" s="327"/>
      <c r="F40" s="327"/>
      <c r="G40" s="327"/>
      <c r="H40" s="327"/>
      <c r="I40" s="327"/>
      <c r="J40" s="327"/>
      <c r="K40" s="327"/>
      <c r="L40" s="327"/>
      <c r="M40" s="327"/>
      <c r="N40" s="87"/>
      <c r="O40" s="327"/>
      <c r="P40" s="87"/>
      <c r="Q40" s="328"/>
      <c r="R40" s="4"/>
      <c r="S40" s="4"/>
      <c r="T40" s="4"/>
      <c r="U40" s="4"/>
      <c r="V40" s="4"/>
      <c r="W40" s="4"/>
      <c r="X40" s="420"/>
      <c r="Y40" s="28"/>
      <c r="Z40" s="28"/>
    </row>
    <row r="41" spans="2:26">
      <c r="B41" s="789"/>
      <c r="C41" s="790"/>
      <c r="D41" s="790"/>
      <c r="E41" s="790"/>
      <c r="F41" s="790"/>
      <c r="G41" s="790"/>
      <c r="H41" s="790"/>
      <c r="I41" s="790"/>
      <c r="J41" s="790"/>
      <c r="K41" s="790"/>
      <c r="L41" s="790"/>
      <c r="M41" s="790"/>
      <c r="N41" s="790"/>
      <c r="O41" s="790"/>
      <c r="P41" s="790"/>
      <c r="Q41" s="791"/>
      <c r="R41" s="4"/>
      <c r="S41" s="4"/>
      <c r="T41" s="4"/>
      <c r="U41" s="4"/>
      <c r="V41" s="4"/>
      <c r="W41" s="4"/>
      <c r="X41" s="137"/>
      <c r="Y41" s="4"/>
      <c r="Z41" s="4"/>
    </row>
    <row r="42" spans="2:26">
      <c r="B42" s="789"/>
      <c r="C42" s="790"/>
      <c r="D42" s="790"/>
      <c r="E42" s="790"/>
      <c r="F42" s="790"/>
      <c r="G42" s="790"/>
      <c r="H42" s="790"/>
      <c r="I42" s="790"/>
      <c r="J42" s="790"/>
      <c r="K42" s="790"/>
      <c r="L42" s="790"/>
      <c r="M42" s="790"/>
      <c r="N42" s="790"/>
      <c r="O42" s="790"/>
      <c r="P42" s="790"/>
      <c r="Q42" s="791"/>
      <c r="R42" s="4"/>
      <c r="S42" s="4"/>
      <c r="T42" s="4"/>
      <c r="U42" s="4"/>
      <c r="V42" s="4"/>
      <c r="W42" s="4"/>
      <c r="X42" s="137"/>
      <c r="Y42" s="4"/>
      <c r="Z42" s="4"/>
    </row>
    <row r="43" spans="2:26">
      <c r="B43" s="789"/>
      <c r="C43" s="790"/>
      <c r="D43" s="790"/>
      <c r="E43" s="790"/>
      <c r="F43" s="790"/>
      <c r="G43" s="790"/>
      <c r="H43" s="790"/>
      <c r="I43" s="790"/>
      <c r="J43" s="790"/>
      <c r="K43" s="790"/>
      <c r="L43" s="790"/>
      <c r="M43" s="790"/>
      <c r="N43" s="790"/>
      <c r="O43" s="790"/>
      <c r="P43" s="790"/>
      <c r="Q43" s="791"/>
      <c r="R43" s="4"/>
      <c r="S43" s="4"/>
      <c r="T43" s="4"/>
      <c r="U43" s="4"/>
      <c r="V43" s="4"/>
      <c r="W43" s="4"/>
      <c r="X43" s="137"/>
      <c r="Y43" s="4"/>
      <c r="Z43" s="4"/>
    </row>
    <row r="44" spans="2:26">
      <c r="B44" s="789"/>
      <c r="C44" s="790"/>
      <c r="D44" s="790"/>
      <c r="E44" s="790"/>
      <c r="F44" s="790"/>
      <c r="G44" s="790"/>
      <c r="H44" s="790"/>
      <c r="I44" s="790"/>
      <c r="J44" s="790"/>
      <c r="K44" s="790"/>
      <c r="L44" s="790"/>
      <c r="M44" s="790"/>
      <c r="N44" s="790"/>
      <c r="O44" s="790"/>
      <c r="P44" s="790"/>
      <c r="Q44" s="791"/>
      <c r="R44" s="4"/>
      <c r="S44" s="4"/>
      <c r="T44" s="4"/>
      <c r="U44" s="4"/>
      <c r="V44" s="4"/>
      <c r="W44" s="4"/>
      <c r="X44" s="137"/>
      <c r="Y44" s="4"/>
      <c r="Z44" s="4"/>
    </row>
    <row r="45" spans="2:26">
      <c r="B45" s="789"/>
      <c r="C45" s="790"/>
      <c r="D45" s="790"/>
      <c r="E45" s="790"/>
      <c r="F45" s="790"/>
      <c r="G45" s="790"/>
      <c r="H45" s="790"/>
      <c r="I45" s="790"/>
      <c r="J45" s="790"/>
      <c r="K45" s="790"/>
      <c r="L45" s="790"/>
      <c r="M45" s="790"/>
      <c r="N45" s="790"/>
      <c r="O45" s="790"/>
      <c r="P45" s="790"/>
      <c r="Q45" s="791"/>
      <c r="R45" s="4"/>
      <c r="S45" s="4"/>
      <c r="T45" s="4"/>
      <c r="U45" s="4"/>
      <c r="V45" s="4"/>
      <c r="W45" s="4"/>
      <c r="X45" s="137"/>
      <c r="Y45" s="4"/>
      <c r="Z45" s="4"/>
    </row>
    <row r="46" spans="2:26">
      <c r="B46" s="789"/>
      <c r="C46" s="790"/>
      <c r="D46" s="790"/>
      <c r="E46" s="790"/>
      <c r="F46" s="790"/>
      <c r="G46" s="790"/>
      <c r="H46" s="790"/>
      <c r="I46" s="790"/>
      <c r="J46" s="790"/>
      <c r="K46" s="790"/>
      <c r="L46" s="790"/>
      <c r="M46" s="790"/>
      <c r="N46" s="790"/>
      <c r="O46" s="790"/>
      <c r="P46" s="790"/>
      <c r="Q46" s="791"/>
      <c r="R46" s="4"/>
      <c r="S46" s="4"/>
      <c r="T46" s="4"/>
      <c r="U46" s="4"/>
      <c r="V46" s="4"/>
      <c r="W46" s="4"/>
      <c r="X46" s="137"/>
      <c r="Y46" s="4"/>
      <c r="Z46" s="4"/>
    </row>
    <row r="47" spans="2:26">
      <c r="B47" s="789"/>
      <c r="C47" s="790"/>
      <c r="D47" s="790"/>
      <c r="E47" s="790"/>
      <c r="F47" s="790"/>
      <c r="G47" s="790"/>
      <c r="H47" s="790"/>
      <c r="I47" s="790"/>
      <c r="J47" s="790"/>
      <c r="K47" s="790"/>
      <c r="L47" s="790"/>
      <c r="M47" s="790"/>
      <c r="N47" s="790"/>
      <c r="O47" s="790"/>
      <c r="P47" s="790"/>
      <c r="Q47" s="791"/>
      <c r="R47" s="4"/>
      <c r="S47" s="4"/>
      <c r="T47" s="4"/>
      <c r="U47" s="4"/>
      <c r="V47" s="4"/>
      <c r="W47" s="4"/>
      <c r="X47" s="137"/>
      <c r="Y47" s="4"/>
      <c r="Z47" s="4"/>
    </row>
    <row r="48" spans="2:26">
      <c r="B48" s="789"/>
      <c r="C48" s="790"/>
      <c r="D48" s="790"/>
      <c r="E48" s="790"/>
      <c r="F48" s="790"/>
      <c r="G48" s="790"/>
      <c r="H48" s="790"/>
      <c r="I48" s="790"/>
      <c r="J48" s="790"/>
      <c r="K48" s="790"/>
      <c r="L48" s="790"/>
      <c r="M48" s="790"/>
      <c r="N48" s="790"/>
      <c r="O48" s="790"/>
      <c r="P48" s="790"/>
      <c r="Q48" s="791"/>
      <c r="R48" s="4"/>
      <c r="S48" s="4"/>
      <c r="T48" s="4"/>
      <c r="U48" s="4"/>
      <c r="V48" s="4"/>
      <c r="W48" s="4"/>
      <c r="X48" s="137"/>
      <c r="Y48" s="4"/>
      <c r="Z48" s="4"/>
    </row>
    <row r="49" spans="2:26">
      <c r="B49" s="789"/>
      <c r="C49" s="790"/>
      <c r="D49" s="790"/>
      <c r="E49" s="790"/>
      <c r="F49" s="790"/>
      <c r="G49" s="790"/>
      <c r="H49" s="790"/>
      <c r="I49" s="790"/>
      <c r="J49" s="790"/>
      <c r="K49" s="790"/>
      <c r="L49" s="790"/>
      <c r="M49" s="790"/>
      <c r="N49" s="790"/>
      <c r="O49" s="790"/>
      <c r="P49" s="790"/>
      <c r="Q49" s="791"/>
      <c r="R49" s="4"/>
      <c r="S49" s="4"/>
      <c r="T49" s="4"/>
      <c r="U49" s="4"/>
      <c r="V49" s="4"/>
      <c r="W49" s="4"/>
      <c r="X49" s="137"/>
      <c r="Y49" s="4"/>
      <c r="Z49" s="4"/>
    </row>
    <row r="50" spans="2:26">
      <c r="B50" s="789"/>
      <c r="C50" s="790"/>
      <c r="D50" s="790"/>
      <c r="E50" s="790"/>
      <c r="F50" s="790"/>
      <c r="G50" s="790"/>
      <c r="H50" s="790"/>
      <c r="I50" s="790"/>
      <c r="J50" s="790"/>
      <c r="K50" s="790"/>
      <c r="L50" s="790"/>
      <c r="M50" s="790"/>
      <c r="N50" s="790"/>
      <c r="O50" s="790"/>
      <c r="P50" s="790"/>
      <c r="Q50" s="791"/>
      <c r="R50" s="4"/>
      <c r="S50" s="4"/>
      <c r="T50" s="4"/>
      <c r="U50" s="4"/>
      <c r="V50" s="4"/>
      <c r="W50" s="4"/>
      <c r="X50" s="137"/>
      <c r="Y50" s="4"/>
      <c r="Z50" s="4"/>
    </row>
    <row r="51" spans="2:26">
      <c r="B51" s="789"/>
      <c r="C51" s="790"/>
      <c r="D51" s="790"/>
      <c r="E51" s="790"/>
      <c r="F51" s="790"/>
      <c r="G51" s="790"/>
      <c r="H51" s="790"/>
      <c r="I51" s="790"/>
      <c r="J51" s="790"/>
      <c r="K51" s="790"/>
      <c r="L51" s="790"/>
      <c r="M51" s="790"/>
      <c r="N51" s="790"/>
      <c r="O51" s="790"/>
      <c r="P51" s="790"/>
      <c r="Q51" s="791"/>
      <c r="R51" s="4"/>
      <c r="S51" s="4"/>
      <c r="T51" s="4"/>
      <c r="U51" s="4"/>
      <c r="V51" s="4"/>
      <c r="W51" s="4"/>
      <c r="X51" s="137"/>
      <c r="Y51" s="4"/>
      <c r="Z51" s="4"/>
    </row>
    <row r="52" spans="2:26">
      <c r="B52" s="789"/>
      <c r="C52" s="790"/>
      <c r="D52" s="790"/>
      <c r="E52" s="790"/>
      <c r="F52" s="790"/>
      <c r="G52" s="790"/>
      <c r="H52" s="790"/>
      <c r="I52" s="790"/>
      <c r="J52" s="790"/>
      <c r="K52" s="790"/>
      <c r="L52" s="790"/>
      <c r="M52" s="790"/>
      <c r="N52" s="790"/>
      <c r="O52" s="790"/>
      <c r="P52" s="790"/>
      <c r="Q52" s="791"/>
      <c r="R52" s="4"/>
      <c r="S52" s="4"/>
      <c r="T52" s="4"/>
      <c r="U52" s="4"/>
      <c r="V52" s="4"/>
      <c r="W52" s="4"/>
      <c r="X52" s="137"/>
      <c r="Y52" s="4"/>
      <c r="Z52" s="4"/>
    </row>
    <row r="53" spans="2:26">
      <c r="B53" s="789"/>
      <c r="C53" s="790"/>
      <c r="D53" s="790"/>
      <c r="E53" s="790"/>
      <c r="F53" s="790"/>
      <c r="G53" s="790"/>
      <c r="H53" s="790"/>
      <c r="I53" s="790"/>
      <c r="J53" s="790"/>
      <c r="K53" s="790"/>
      <c r="L53" s="790"/>
      <c r="M53" s="790"/>
      <c r="N53" s="790"/>
      <c r="O53" s="790"/>
      <c r="P53" s="790"/>
      <c r="Q53" s="791"/>
      <c r="R53" s="4"/>
      <c r="S53" s="4"/>
      <c r="T53" s="4"/>
      <c r="U53" s="4"/>
      <c r="V53" s="4"/>
      <c r="W53" s="4"/>
      <c r="X53" s="137"/>
      <c r="Y53" s="4"/>
      <c r="Z53" s="4"/>
    </row>
    <row r="54" spans="2:26">
      <c r="B54" s="789"/>
      <c r="C54" s="790"/>
      <c r="D54" s="790"/>
      <c r="E54" s="790"/>
      <c r="F54" s="790"/>
      <c r="G54" s="790"/>
      <c r="H54" s="790"/>
      <c r="I54" s="790"/>
      <c r="J54" s="790"/>
      <c r="K54" s="790"/>
      <c r="L54" s="790"/>
      <c r="M54" s="790"/>
      <c r="N54" s="790"/>
      <c r="O54" s="790"/>
      <c r="P54" s="790"/>
      <c r="Q54" s="791"/>
      <c r="R54" s="4"/>
      <c r="S54" s="4"/>
      <c r="T54" s="4"/>
      <c r="U54" s="4"/>
      <c r="V54" s="4"/>
      <c r="W54" s="4"/>
      <c r="X54" s="137"/>
      <c r="Y54" s="4"/>
      <c r="Z54" s="4"/>
    </row>
    <row r="55" spans="2:26">
      <c r="B55" s="789"/>
      <c r="C55" s="790"/>
      <c r="D55" s="790"/>
      <c r="E55" s="790"/>
      <c r="F55" s="790"/>
      <c r="G55" s="790"/>
      <c r="H55" s="790"/>
      <c r="I55" s="790"/>
      <c r="J55" s="790"/>
      <c r="K55" s="790"/>
      <c r="L55" s="790"/>
      <c r="M55" s="790"/>
      <c r="N55" s="790"/>
      <c r="O55" s="790"/>
      <c r="P55" s="790"/>
      <c r="Q55" s="791"/>
      <c r="R55" s="4"/>
      <c r="S55" s="4"/>
      <c r="T55" s="4"/>
      <c r="U55" s="4"/>
      <c r="V55" s="4"/>
      <c r="W55" s="4"/>
      <c r="X55" s="137"/>
      <c r="Y55" s="4"/>
      <c r="Z55" s="4"/>
    </row>
    <row r="56" spans="2:26">
      <c r="B56" s="789"/>
      <c r="C56" s="790"/>
      <c r="D56" s="790"/>
      <c r="E56" s="790"/>
      <c r="F56" s="790"/>
      <c r="G56" s="790"/>
      <c r="H56" s="790"/>
      <c r="I56" s="790"/>
      <c r="J56" s="790"/>
      <c r="K56" s="790"/>
      <c r="L56" s="790"/>
      <c r="M56" s="790"/>
      <c r="N56" s="790"/>
      <c r="O56" s="790"/>
      <c r="P56" s="790"/>
      <c r="Q56" s="791"/>
      <c r="R56" s="4"/>
      <c r="S56" s="4"/>
      <c r="T56" s="4"/>
      <c r="U56" s="4"/>
      <c r="V56" s="4"/>
      <c r="W56" s="4"/>
      <c r="X56" s="137"/>
      <c r="Y56" s="4"/>
      <c r="Z56" s="4"/>
    </row>
    <row r="57" spans="2:26">
      <c r="B57" s="789"/>
      <c r="C57" s="790"/>
      <c r="D57" s="790"/>
      <c r="E57" s="790"/>
      <c r="F57" s="790"/>
      <c r="G57" s="790"/>
      <c r="H57" s="790"/>
      <c r="I57" s="790"/>
      <c r="J57" s="790"/>
      <c r="K57" s="790"/>
      <c r="L57" s="790"/>
      <c r="M57" s="790"/>
      <c r="N57" s="790"/>
      <c r="O57" s="790"/>
      <c r="P57" s="790"/>
      <c r="Q57" s="791"/>
      <c r="R57" s="4"/>
      <c r="S57" s="4"/>
      <c r="T57" s="4"/>
      <c r="U57" s="4"/>
      <c r="V57" s="4"/>
      <c r="W57" s="4"/>
      <c r="X57" s="137"/>
      <c r="Y57" s="4"/>
      <c r="Z57" s="4"/>
    </row>
    <row r="58" spans="2:26">
      <c r="B58" s="789"/>
      <c r="C58" s="790"/>
      <c r="D58" s="790"/>
      <c r="E58" s="790"/>
      <c r="F58" s="790"/>
      <c r="G58" s="790"/>
      <c r="H58" s="790"/>
      <c r="I58" s="790"/>
      <c r="J58" s="790"/>
      <c r="K58" s="790"/>
      <c r="L58" s="790"/>
      <c r="M58" s="790"/>
      <c r="N58" s="790"/>
      <c r="O58" s="790"/>
      <c r="P58" s="790"/>
      <c r="Q58" s="791"/>
      <c r="R58" s="4"/>
      <c r="S58" s="4"/>
      <c r="T58" s="4"/>
      <c r="U58" s="4"/>
      <c r="V58" s="4"/>
      <c r="W58" s="4"/>
      <c r="X58" s="137"/>
      <c r="Y58" s="4"/>
      <c r="Z58" s="4"/>
    </row>
    <row r="59" spans="2:26">
      <c r="B59" s="789"/>
      <c r="C59" s="790"/>
      <c r="D59" s="790"/>
      <c r="E59" s="790"/>
      <c r="F59" s="790"/>
      <c r="G59" s="790"/>
      <c r="H59" s="790"/>
      <c r="I59" s="790"/>
      <c r="J59" s="790"/>
      <c r="K59" s="790"/>
      <c r="L59" s="790"/>
      <c r="M59" s="790"/>
      <c r="N59" s="790"/>
      <c r="O59" s="790"/>
      <c r="P59" s="790"/>
      <c r="Q59" s="791"/>
      <c r="R59" s="4"/>
      <c r="S59" s="4"/>
      <c r="T59" s="4"/>
      <c r="U59" s="4"/>
      <c r="V59" s="4"/>
      <c r="W59" s="4"/>
      <c r="X59" s="137"/>
      <c r="Y59" s="4"/>
      <c r="Z59" s="4"/>
    </row>
    <row r="60" spans="2:26">
      <c r="B60" s="789"/>
      <c r="C60" s="790"/>
      <c r="D60" s="790"/>
      <c r="E60" s="790"/>
      <c r="F60" s="790"/>
      <c r="G60" s="790"/>
      <c r="H60" s="790"/>
      <c r="I60" s="790"/>
      <c r="J60" s="790"/>
      <c r="K60" s="790"/>
      <c r="L60" s="790"/>
      <c r="M60" s="790"/>
      <c r="N60" s="790"/>
      <c r="O60" s="790"/>
      <c r="P60" s="790"/>
      <c r="Q60" s="791"/>
      <c r="R60" s="4"/>
      <c r="S60" s="4"/>
      <c r="T60" s="4"/>
      <c r="U60" s="4"/>
      <c r="V60" s="4"/>
      <c r="W60" s="4"/>
      <c r="X60" s="137"/>
      <c r="Y60" s="4"/>
      <c r="Z60" s="4"/>
    </row>
    <row r="61" spans="2:26">
      <c r="B61" s="789"/>
      <c r="C61" s="790"/>
      <c r="D61" s="790"/>
      <c r="E61" s="790"/>
      <c r="F61" s="790"/>
      <c r="G61" s="790"/>
      <c r="H61" s="790"/>
      <c r="I61" s="790"/>
      <c r="J61" s="790"/>
      <c r="K61" s="790"/>
      <c r="L61" s="790"/>
      <c r="M61" s="790"/>
      <c r="N61" s="790"/>
      <c r="O61" s="790"/>
      <c r="P61" s="790"/>
      <c r="Q61" s="791"/>
      <c r="R61" s="4"/>
      <c r="S61" s="4"/>
      <c r="T61" s="4"/>
      <c r="U61" s="4"/>
      <c r="V61" s="4"/>
      <c r="W61" s="4"/>
      <c r="X61" s="137"/>
      <c r="Y61" s="4"/>
      <c r="Z61" s="4"/>
    </row>
    <row r="62" spans="2:26">
      <c r="B62" s="789"/>
      <c r="C62" s="790"/>
      <c r="D62" s="790"/>
      <c r="E62" s="790"/>
      <c r="F62" s="790"/>
      <c r="G62" s="790"/>
      <c r="H62" s="790"/>
      <c r="I62" s="790"/>
      <c r="J62" s="790"/>
      <c r="K62" s="790"/>
      <c r="L62" s="790"/>
      <c r="M62" s="790"/>
      <c r="N62" s="790"/>
      <c r="O62" s="790"/>
      <c r="P62" s="790"/>
      <c r="Q62" s="791"/>
      <c r="R62" s="4"/>
      <c r="S62" s="4"/>
      <c r="T62" s="4"/>
      <c r="U62" s="4"/>
      <c r="V62" s="4"/>
      <c r="W62" s="4"/>
      <c r="X62" s="137"/>
      <c r="Y62" s="4"/>
      <c r="Z62" s="4"/>
    </row>
    <row r="63" spans="2:26">
      <c r="B63" s="789"/>
      <c r="C63" s="790"/>
      <c r="D63" s="790"/>
      <c r="E63" s="790"/>
      <c r="F63" s="790"/>
      <c r="G63" s="790"/>
      <c r="H63" s="790"/>
      <c r="I63" s="790"/>
      <c r="J63" s="790"/>
      <c r="K63" s="790"/>
      <c r="L63" s="790"/>
      <c r="M63" s="790"/>
      <c r="N63" s="790"/>
      <c r="O63" s="790"/>
      <c r="P63" s="790"/>
      <c r="Q63" s="791"/>
      <c r="R63" s="4"/>
      <c r="S63" s="4"/>
      <c r="T63" s="4"/>
      <c r="U63" s="4"/>
      <c r="V63" s="4"/>
      <c r="W63" s="4"/>
      <c r="X63" s="137"/>
      <c r="Y63" s="4"/>
      <c r="Z63" s="4"/>
    </row>
    <row r="64" spans="2:26">
      <c r="B64" s="789"/>
      <c r="C64" s="790"/>
      <c r="D64" s="790"/>
      <c r="E64" s="790"/>
      <c r="F64" s="790"/>
      <c r="G64" s="790"/>
      <c r="H64" s="790"/>
      <c r="I64" s="790"/>
      <c r="J64" s="790"/>
      <c r="K64" s="790"/>
      <c r="L64" s="790"/>
      <c r="M64" s="790"/>
      <c r="N64" s="790"/>
      <c r="O64" s="790"/>
      <c r="P64" s="790"/>
      <c r="Q64" s="791"/>
      <c r="R64" s="4"/>
      <c r="S64" s="4"/>
      <c r="T64" s="4"/>
      <c r="U64" s="4"/>
      <c r="V64" s="4"/>
      <c r="W64" s="4"/>
      <c r="X64" s="137"/>
      <c r="Y64" s="4"/>
      <c r="Z64" s="4"/>
    </row>
    <row r="65" spans="2:26">
      <c r="B65" s="789"/>
      <c r="C65" s="790"/>
      <c r="D65" s="790"/>
      <c r="E65" s="790"/>
      <c r="F65" s="790"/>
      <c r="G65" s="790"/>
      <c r="H65" s="790"/>
      <c r="I65" s="790"/>
      <c r="J65" s="790"/>
      <c r="K65" s="790"/>
      <c r="L65" s="790"/>
      <c r="M65" s="790"/>
      <c r="N65" s="790"/>
      <c r="O65" s="790"/>
      <c r="P65" s="790"/>
      <c r="Q65" s="791"/>
      <c r="R65" s="4"/>
      <c r="S65" s="4"/>
      <c r="T65" s="4"/>
      <c r="U65" s="4"/>
      <c r="V65" s="4"/>
      <c r="W65" s="4"/>
      <c r="X65" s="137"/>
      <c r="Y65" s="4"/>
      <c r="Z65" s="4"/>
    </row>
    <row r="66" spans="2:26">
      <c r="B66" s="789"/>
      <c r="C66" s="790"/>
      <c r="D66" s="790"/>
      <c r="E66" s="790"/>
      <c r="F66" s="790"/>
      <c r="G66" s="790"/>
      <c r="H66" s="790"/>
      <c r="I66" s="790"/>
      <c r="J66" s="790"/>
      <c r="K66" s="790"/>
      <c r="L66" s="790"/>
      <c r="M66" s="790"/>
      <c r="N66" s="790"/>
      <c r="O66" s="790"/>
      <c r="P66" s="790"/>
      <c r="Q66" s="791"/>
      <c r="R66" s="4"/>
      <c r="S66" s="4"/>
      <c r="T66" s="4"/>
      <c r="U66" s="4"/>
      <c r="V66" s="4"/>
      <c r="W66" s="4"/>
      <c r="X66" s="137"/>
      <c r="Y66" s="4"/>
      <c r="Z66" s="4"/>
    </row>
    <row r="67" spans="2:26">
      <c r="B67" s="789"/>
      <c r="C67" s="790"/>
      <c r="D67" s="790"/>
      <c r="E67" s="790"/>
      <c r="F67" s="790"/>
      <c r="G67" s="790"/>
      <c r="H67" s="790"/>
      <c r="I67" s="790"/>
      <c r="J67" s="790"/>
      <c r="K67" s="790"/>
      <c r="L67" s="790"/>
      <c r="M67" s="790"/>
      <c r="N67" s="790"/>
      <c r="O67" s="790"/>
      <c r="P67" s="790"/>
      <c r="Q67" s="791"/>
      <c r="R67" s="4"/>
      <c r="S67" s="4"/>
      <c r="T67" s="4"/>
      <c r="U67" s="4"/>
      <c r="V67" s="4"/>
      <c r="W67" s="4"/>
      <c r="X67" s="137"/>
      <c r="Y67" s="4"/>
      <c r="Z67" s="4"/>
    </row>
    <row r="68" spans="2:26">
      <c r="B68" s="789"/>
      <c r="C68" s="790"/>
      <c r="D68" s="790"/>
      <c r="E68" s="790"/>
      <c r="F68" s="790"/>
      <c r="G68" s="790"/>
      <c r="H68" s="790"/>
      <c r="I68" s="790"/>
      <c r="J68" s="790"/>
      <c r="K68" s="790"/>
      <c r="L68" s="790"/>
      <c r="M68" s="790"/>
      <c r="N68" s="790"/>
      <c r="O68" s="790"/>
      <c r="P68" s="790"/>
      <c r="Q68" s="791"/>
      <c r="R68" s="4"/>
      <c r="S68" s="4"/>
      <c r="T68" s="4"/>
      <c r="U68" s="4"/>
      <c r="V68" s="4"/>
      <c r="W68" s="4"/>
      <c r="X68" s="137"/>
      <c r="Y68" s="4"/>
      <c r="Z68" s="4"/>
    </row>
    <row r="69" spans="2:26">
      <c r="B69" s="789"/>
      <c r="C69" s="790"/>
      <c r="D69" s="790"/>
      <c r="E69" s="790"/>
      <c r="F69" s="790"/>
      <c r="G69" s="790"/>
      <c r="H69" s="790"/>
      <c r="I69" s="790"/>
      <c r="J69" s="790"/>
      <c r="K69" s="790"/>
      <c r="L69" s="790"/>
      <c r="M69" s="790"/>
      <c r="N69" s="790"/>
      <c r="O69" s="790"/>
      <c r="P69" s="790"/>
      <c r="Q69" s="791"/>
      <c r="R69" s="4"/>
      <c r="S69" s="4"/>
      <c r="T69" s="4"/>
      <c r="U69" s="4"/>
      <c r="V69" s="4"/>
      <c r="W69" s="4"/>
      <c r="X69" s="137"/>
      <c r="Y69" s="4"/>
      <c r="Z69" s="4"/>
    </row>
    <row r="70" spans="2:26">
      <c r="B70" s="792"/>
      <c r="C70" s="793"/>
      <c r="D70" s="793"/>
      <c r="E70" s="793"/>
      <c r="F70" s="793"/>
      <c r="G70" s="793"/>
      <c r="H70" s="793"/>
      <c r="I70" s="793"/>
      <c r="J70" s="793"/>
      <c r="K70" s="793"/>
      <c r="L70" s="793"/>
      <c r="M70" s="793"/>
      <c r="N70" s="793"/>
      <c r="O70" s="793"/>
      <c r="P70" s="793"/>
      <c r="Q70" s="794"/>
      <c r="R70" s="4"/>
      <c r="S70" s="4"/>
      <c r="T70" s="4"/>
      <c r="U70" s="4"/>
      <c r="V70" s="4"/>
      <c r="W70" s="4"/>
      <c r="X70" s="137"/>
      <c r="Y70" s="4"/>
      <c r="Z70" s="4"/>
    </row>
    <row r="71" spans="2:26" s="133" customFormat="1"/>
  </sheetData>
  <sheetProtection algorithmName="SHA-512" hashValue="C3enmVALBJhbmqEprBoLwgdcMoR2W5WUocnWXXxs6D5zEASmIzXU6QncwVuQwAlOqM/5Eqob6s8Em4IUhMjVTg==" saltValue="EEYG9uPbIVoIdj+G/Q7eAw==" spinCount="100000" sheet="1" objects="1" scenarios="1"/>
  <mergeCells count="11">
    <mergeCell ref="B15:Q15"/>
    <mergeCell ref="B16:Q16"/>
    <mergeCell ref="B6:Q6"/>
    <mergeCell ref="B7:Q7"/>
    <mergeCell ref="B8:Q8"/>
    <mergeCell ref="B9:Q9"/>
    <mergeCell ref="B10:Q10"/>
    <mergeCell ref="B11:Q11"/>
    <mergeCell ref="B12:Q12"/>
    <mergeCell ref="B13:Q13"/>
    <mergeCell ref="B14:Q14"/>
  </mergeCells>
  <phoneticPr fontId="5" type="noConversion"/>
  <dataValidations count="2">
    <dataValidation type="list" allowBlank="1" showInputMessage="1" showErrorMessage="1" sqref="H25:H34" xr:uid="{F2BC557C-EE88-4C64-A9F5-3FD05B2F4DCF}">
      <formula1>INDIRECT("List_JaNee")</formula1>
    </dataValidation>
    <dataValidation type="list" allowBlank="1" showInputMessage="1" showErrorMessage="1" sqref="I25:I34" xr:uid="{54F4FFC4-C023-4BBE-91B0-E7953B340E87}">
      <formula1>INDIRECT("List_Eff_PosNeg")</formula1>
    </dataValidation>
  </dataValidations>
  <pageMargins left="0.7" right="0.7" top="0.75" bottom="0.75" header="0.3" footer="0.3"/>
  <pageSetup paperSize="0" orientation="portrait"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DC7BC-3CD9-4FFE-895D-E3C0788CE9FC}">
  <sheetPr>
    <tabColor theme="6" tint="0.59999389629810485"/>
    <pageSetUpPr autoPageBreaks="0"/>
  </sheetPr>
  <dimension ref="A1:J21"/>
  <sheetViews>
    <sheetView zoomScale="80" zoomScaleNormal="80" workbookViewId="0"/>
  </sheetViews>
  <sheetFormatPr defaultColWidth="0" defaultRowHeight="15" zeroHeight="1"/>
  <cols>
    <col min="1" max="1" width="4.140625" customWidth="1"/>
    <col min="2" max="2" width="24.85546875" customWidth="1"/>
    <col min="3" max="3" width="47.42578125" bestFit="1" customWidth="1"/>
    <col min="4" max="4" width="18.42578125" customWidth="1"/>
    <col min="5" max="5" width="21.28515625" bestFit="1" customWidth="1"/>
    <col min="6" max="6" width="24.5703125" customWidth="1"/>
    <col min="7" max="7" width="36.140625" customWidth="1"/>
    <col min="8" max="8" width="4.140625" style="133" customWidth="1"/>
    <col min="9" max="10" width="0" hidden="1" customWidth="1"/>
    <col min="11" max="16384" width="8.85546875" hidden="1"/>
  </cols>
  <sheetData>
    <row r="1" spans="1:7" s="133" customFormat="1" ht="28.5">
      <c r="B1" s="743" t="s">
        <v>1080</v>
      </c>
      <c r="C1" s="744"/>
      <c r="D1" s="744"/>
      <c r="E1" s="744"/>
      <c r="F1" s="745"/>
      <c r="G1" s="44" t="s">
        <v>198</v>
      </c>
    </row>
    <row r="2" spans="1:7" s="133" customFormat="1" ht="18.75">
      <c r="B2" s="752" t="s">
        <v>1081</v>
      </c>
      <c r="C2" s="747"/>
      <c r="D2" s="747"/>
      <c r="E2" s="747"/>
      <c r="F2" s="748"/>
      <c r="G2" s="45" t="s">
        <v>1</v>
      </c>
    </row>
    <row r="3" spans="1:7" s="133" customFormat="1">
      <c r="B3" s="746"/>
      <c r="C3" s="747"/>
      <c r="D3" s="747"/>
      <c r="E3" s="747"/>
      <c r="F3" s="748"/>
      <c r="G3" s="46" t="s">
        <v>2</v>
      </c>
    </row>
    <row r="4" spans="1:7" s="133" customFormat="1">
      <c r="B4" s="749"/>
      <c r="C4" s="750"/>
      <c r="D4" s="750"/>
      <c r="E4" s="750"/>
      <c r="F4" s="751"/>
      <c r="G4" s="47" t="s">
        <v>231</v>
      </c>
    </row>
    <row r="5" spans="1:7" s="133" customFormat="1"/>
    <row r="6" spans="1:7" ht="48.75" customHeight="1">
      <c r="A6" s="133"/>
      <c r="B6" s="191" t="s">
        <v>215</v>
      </c>
      <c r="C6" s="191" t="s">
        <v>1399</v>
      </c>
      <c r="D6" s="191" t="s">
        <v>1079</v>
      </c>
      <c r="E6" s="191" t="s">
        <v>1078</v>
      </c>
      <c r="F6" s="194" t="s">
        <v>1395</v>
      </c>
      <c r="G6" s="194" t="s">
        <v>1393</v>
      </c>
    </row>
    <row r="7" spans="1:7">
      <c r="A7" s="133"/>
      <c r="B7" s="192" t="s">
        <v>1377</v>
      </c>
      <c r="C7" s="192" t="s">
        <v>1384</v>
      </c>
      <c r="D7" s="631" t="s">
        <v>823</v>
      </c>
      <c r="E7" s="631">
        <v>1.97</v>
      </c>
      <c r="F7" s="954">
        <f t="shared" ref="F7:F20" si="0">E7-G7</f>
        <v>1.97</v>
      </c>
      <c r="G7" s="954">
        <f>0</f>
        <v>0</v>
      </c>
    </row>
    <row r="8" spans="1:7">
      <c r="A8" s="133"/>
      <c r="B8" s="37" t="s">
        <v>1378</v>
      </c>
      <c r="C8" s="953" t="s">
        <v>6</v>
      </c>
      <c r="D8" s="632" t="s">
        <v>823</v>
      </c>
      <c r="E8" s="955">
        <f>5.09</f>
        <v>5.09</v>
      </c>
      <c r="F8" s="955">
        <f t="shared" si="0"/>
        <v>1.71</v>
      </c>
      <c r="G8" s="955">
        <f>3.38</f>
        <v>3.38</v>
      </c>
    </row>
    <row r="9" spans="1:7">
      <c r="A9" s="133"/>
      <c r="B9" s="37" t="s">
        <v>935</v>
      </c>
      <c r="C9" s="37" t="s">
        <v>6</v>
      </c>
      <c r="D9" s="632" t="s">
        <v>829</v>
      </c>
      <c r="E9" s="662">
        <f>0.14</f>
        <v>0.14000000000000001</v>
      </c>
      <c r="F9" s="662">
        <f t="shared" si="0"/>
        <v>0.14000000000000001</v>
      </c>
      <c r="G9" s="955">
        <f>0</f>
        <v>0</v>
      </c>
    </row>
    <row r="10" spans="1:7">
      <c r="A10" s="133"/>
      <c r="B10" s="37" t="s">
        <v>1380</v>
      </c>
      <c r="C10" s="37" t="s">
        <v>1396</v>
      </c>
      <c r="D10" s="632" t="s">
        <v>823</v>
      </c>
      <c r="E10" s="955">
        <f>4.85</f>
        <v>4.8499999999999996</v>
      </c>
      <c r="F10" s="955">
        <f t="shared" si="0"/>
        <v>1.6999999999999997</v>
      </c>
      <c r="G10" s="955">
        <f>3.15</f>
        <v>3.15</v>
      </c>
    </row>
    <row r="11" spans="1:7">
      <c r="A11" s="133"/>
      <c r="B11" s="37" t="s">
        <v>1381</v>
      </c>
      <c r="C11" s="37" t="s">
        <v>1385</v>
      </c>
      <c r="D11" s="632" t="s">
        <v>823</v>
      </c>
      <c r="E11" s="955">
        <f>4.91</f>
        <v>4.91</v>
      </c>
      <c r="F11" s="955">
        <f t="shared" si="0"/>
        <v>1.77</v>
      </c>
      <c r="G11" s="955">
        <f>3.14</f>
        <v>3.14</v>
      </c>
    </row>
    <row r="12" spans="1:7">
      <c r="A12" s="133"/>
      <c r="B12" s="37" t="s">
        <v>1382</v>
      </c>
      <c r="C12" s="37" t="s">
        <v>1382</v>
      </c>
      <c r="D12" s="632" t="s">
        <v>823</v>
      </c>
      <c r="E12" s="955">
        <f>3.95</f>
        <v>3.95</v>
      </c>
      <c r="F12" s="955">
        <f t="shared" si="0"/>
        <v>0.80000000000000027</v>
      </c>
      <c r="G12" s="955">
        <f>3.15</f>
        <v>3.15</v>
      </c>
    </row>
    <row r="13" spans="1:7">
      <c r="A13" s="133"/>
      <c r="B13" s="37" t="s">
        <v>1383</v>
      </c>
      <c r="C13" s="37" t="s">
        <v>1386</v>
      </c>
      <c r="D13" s="632" t="s">
        <v>823</v>
      </c>
      <c r="E13" s="955">
        <f>4.56</f>
        <v>4.5599999999999996</v>
      </c>
      <c r="F13" s="955">
        <f t="shared" si="0"/>
        <v>2.67</v>
      </c>
      <c r="G13" s="955">
        <f>1.89</f>
        <v>1.89</v>
      </c>
    </row>
    <row r="14" spans="1:7">
      <c r="A14" s="133"/>
      <c r="B14" s="37" t="s">
        <v>1394</v>
      </c>
      <c r="C14" s="37" t="s">
        <v>1401</v>
      </c>
      <c r="D14" s="632" t="s">
        <v>823</v>
      </c>
      <c r="E14" s="955">
        <f>4.78</f>
        <v>4.78</v>
      </c>
      <c r="F14" s="955">
        <f t="shared" si="0"/>
        <v>1.6400000000000001</v>
      </c>
      <c r="G14" s="955">
        <f>3.14</f>
        <v>3.14</v>
      </c>
    </row>
    <row r="15" spans="1:7">
      <c r="A15" s="133"/>
      <c r="B15" s="37" t="s">
        <v>1387</v>
      </c>
      <c r="C15" s="37" t="s">
        <v>1388</v>
      </c>
      <c r="D15" s="632" t="s">
        <v>823</v>
      </c>
      <c r="E15" s="955">
        <f>5.8</f>
        <v>5.8</v>
      </c>
      <c r="F15" s="955">
        <f t="shared" si="0"/>
        <v>3.4499999999999997</v>
      </c>
      <c r="G15" s="955">
        <f>2.35</f>
        <v>2.35</v>
      </c>
    </row>
    <row r="16" spans="1:7">
      <c r="A16" s="133"/>
      <c r="B16" s="37" t="s">
        <v>1389</v>
      </c>
      <c r="C16" s="37" t="s">
        <v>1390</v>
      </c>
      <c r="D16" s="632" t="s">
        <v>823</v>
      </c>
      <c r="E16" s="955">
        <f>2.64</f>
        <v>2.64</v>
      </c>
      <c r="F16" s="955">
        <f t="shared" si="0"/>
        <v>1.8900000000000001</v>
      </c>
      <c r="G16" s="955">
        <f>0.75</f>
        <v>0.75</v>
      </c>
    </row>
    <row r="17" spans="1:7">
      <c r="A17" s="133"/>
      <c r="B17" s="37" t="s">
        <v>1397</v>
      </c>
      <c r="C17" s="953" t="s">
        <v>6</v>
      </c>
      <c r="D17" s="632" t="s">
        <v>823</v>
      </c>
      <c r="E17" s="955">
        <f>4.66</f>
        <v>4.66</v>
      </c>
      <c r="F17" s="955">
        <f t="shared" si="0"/>
        <v>1.31</v>
      </c>
      <c r="G17" s="955">
        <f>3.35</f>
        <v>3.35</v>
      </c>
    </row>
    <row r="18" spans="1:7">
      <c r="A18" s="133"/>
      <c r="B18" s="37" t="s">
        <v>936</v>
      </c>
      <c r="C18" s="37" t="s">
        <v>1400</v>
      </c>
      <c r="D18" s="632" t="s">
        <v>829</v>
      </c>
      <c r="E18" s="662">
        <f>47.3/10^12*10^6*3600</f>
        <v>0.17027999999999996</v>
      </c>
      <c r="F18" s="662">
        <f t="shared" si="0"/>
        <v>0.17027999999999996</v>
      </c>
      <c r="G18" s="955">
        <f>0</f>
        <v>0</v>
      </c>
    </row>
    <row r="19" spans="1:7">
      <c r="A19" s="133"/>
      <c r="B19" s="37" t="s">
        <v>1391</v>
      </c>
      <c r="C19" s="37" t="s">
        <v>1392</v>
      </c>
      <c r="D19" s="632" t="s">
        <v>823</v>
      </c>
      <c r="E19" s="955">
        <f>10.77</f>
        <v>10.77</v>
      </c>
      <c r="F19" s="955">
        <f t="shared" si="0"/>
        <v>10.77</v>
      </c>
      <c r="G19" s="955">
        <f>0</f>
        <v>0</v>
      </c>
    </row>
    <row r="20" spans="1:7">
      <c r="A20" s="133"/>
      <c r="B20" s="193" t="s">
        <v>1379</v>
      </c>
      <c r="C20" s="956" t="s">
        <v>1398</v>
      </c>
      <c r="D20" s="39" t="s">
        <v>823</v>
      </c>
      <c r="E20" s="957">
        <f>4.8</f>
        <v>4.8</v>
      </c>
      <c r="F20" s="957">
        <f t="shared" si="0"/>
        <v>1.48</v>
      </c>
      <c r="G20" s="957">
        <f>3.32</f>
        <v>3.32</v>
      </c>
    </row>
    <row r="21" spans="1:7" s="133" customFormat="1"/>
  </sheetData>
  <sheetProtection algorithmName="SHA-512" hashValue="k5rS1zBApnYgfMrQ8+ogXlmo6ZbTzkzA0RKD4UtntRnOR3HtmMvi0lJJ19miWrOCftRmuv3U/8uCst3GTz6fLg==" saltValue="bXZ9IAm2guvowdye+IGsTQ==" spinCount="100000" sheet="1" objects="1" scenarios="1"/>
  <sortState xmlns:xlrd2="http://schemas.microsoft.com/office/spreadsheetml/2017/richdata2" ref="B8:F20">
    <sortCondition ref="B7:B20"/>
  </sortState>
  <phoneticPr fontId="5" type="noConversion"/>
  <dataValidations count="1">
    <dataValidation type="list" allowBlank="1" showInputMessage="1" showErrorMessage="1" sqref="D7:D20" xr:uid="{7AF42453-CA0A-4B5A-92F1-4D547FBCE500}">
      <formula1>INDIRECT("List_EF_Eenheid")</formula1>
    </dataValidation>
  </dataValidations>
  <pageMargins left="0.7" right="0.7" top="0.75" bottom="0.75" header="0.3" footer="0.3"/>
  <pageSetup paperSize="0" orientation="portrait" horizontalDpi="0" verticalDpi="0" copies="0"/>
  <ignoredErrors>
    <ignoredError sqref="G8 G11"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8CB93-FB0A-46FB-BA4E-243F5A62C56B}">
  <sheetPr>
    <tabColor theme="6"/>
    <pageSetUpPr autoPageBreaks="0"/>
  </sheetPr>
  <dimension ref="A1:O25"/>
  <sheetViews>
    <sheetView workbookViewId="0"/>
  </sheetViews>
  <sheetFormatPr defaultColWidth="0" defaultRowHeight="15" zeroHeight="1"/>
  <cols>
    <col min="1" max="1" width="1.42578125" style="30" customWidth="1"/>
    <col min="2" max="2" width="14.28515625" bestFit="1" customWidth="1"/>
    <col min="3" max="3" width="1.42578125" style="30" customWidth="1"/>
    <col min="4" max="4" width="15.42578125" bestFit="1" customWidth="1"/>
    <col min="5" max="5" width="1.42578125" style="30" customWidth="1"/>
    <col min="6" max="6" width="27.42578125" bestFit="1" customWidth="1"/>
    <col min="7" max="7" width="1.42578125" style="30" customWidth="1"/>
    <col min="8" max="8" width="26.5703125" bestFit="1" customWidth="1"/>
    <col min="9" max="9" width="1.42578125" style="30" customWidth="1"/>
    <col min="10" max="10" width="15.140625" bestFit="1" customWidth="1"/>
    <col min="11" max="11" width="1.42578125" style="30" customWidth="1"/>
    <col min="12" max="12" width="53.28515625" bestFit="1" customWidth="1"/>
    <col min="13" max="13" width="1.42578125" style="30" customWidth="1"/>
    <col min="14" max="14" width="9.140625" customWidth="1"/>
    <col min="15" max="15" width="1.42578125" style="30" customWidth="1"/>
    <col min="16" max="16384" width="9.140625" hidden="1"/>
  </cols>
  <sheetData>
    <row r="1" spans="1:15" s="30" customFormat="1" ht="6.75" customHeight="1"/>
    <row r="2" spans="1:15" s="102" customFormat="1">
      <c r="A2" s="106"/>
      <c r="B2" s="130" t="s">
        <v>825</v>
      </c>
      <c r="C2" s="106"/>
      <c r="D2" s="130" t="s">
        <v>826</v>
      </c>
      <c r="E2" s="106"/>
      <c r="F2" s="130" t="s">
        <v>827</v>
      </c>
      <c r="G2" s="106"/>
      <c r="H2" s="130" t="s">
        <v>828</v>
      </c>
      <c r="I2" s="106"/>
      <c r="J2" s="130" t="s">
        <v>830</v>
      </c>
      <c r="K2" s="106"/>
      <c r="L2" s="130" t="s">
        <v>831</v>
      </c>
      <c r="M2" s="106"/>
      <c r="N2" s="130" t="s">
        <v>832</v>
      </c>
      <c r="O2" s="106"/>
    </row>
    <row r="3" spans="1:15">
      <c r="B3" s="125" t="s">
        <v>4</v>
      </c>
      <c r="D3" s="125" t="s">
        <v>62</v>
      </c>
      <c r="F3" s="125" t="s">
        <v>823</v>
      </c>
      <c r="H3" s="125" t="s">
        <v>216</v>
      </c>
      <c r="J3" s="125" t="s">
        <v>6</v>
      </c>
      <c r="L3" s="125" t="s">
        <v>219</v>
      </c>
      <c r="N3" s="125" t="s">
        <v>53</v>
      </c>
    </row>
    <row r="4" spans="1:15">
      <c r="B4" s="126" t="s">
        <v>5</v>
      </c>
      <c r="D4" s="126" t="s">
        <v>61</v>
      </c>
      <c r="F4" s="126" t="s">
        <v>829</v>
      </c>
      <c r="H4" s="126" t="s">
        <v>217</v>
      </c>
      <c r="J4" s="126">
        <v>1</v>
      </c>
      <c r="L4" s="126" t="s">
        <v>220</v>
      </c>
      <c r="N4" s="126" t="s">
        <v>641</v>
      </c>
    </row>
    <row r="5" spans="1:15">
      <c r="B5" s="127" t="s">
        <v>6</v>
      </c>
      <c r="D5" s="126" t="s">
        <v>224</v>
      </c>
      <c r="F5" s="126" t="s">
        <v>6</v>
      </c>
      <c r="H5" s="126" t="s">
        <v>1433</v>
      </c>
      <c r="J5" s="126">
        <v>2</v>
      </c>
      <c r="L5" s="126" t="s">
        <v>221</v>
      </c>
      <c r="N5" s="126" t="s">
        <v>6</v>
      </c>
    </row>
    <row r="6" spans="1:15">
      <c r="B6" s="128"/>
      <c r="D6" s="126" t="s">
        <v>63</v>
      </c>
      <c r="F6" s="128"/>
      <c r="H6" s="126" t="s">
        <v>6</v>
      </c>
      <c r="J6" s="126">
        <v>3</v>
      </c>
      <c r="L6" s="126" t="s">
        <v>222</v>
      </c>
      <c r="N6" s="128"/>
    </row>
    <row r="7" spans="1:15">
      <c r="B7" s="128"/>
      <c r="D7" s="126" t="s">
        <v>225</v>
      </c>
      <c r="F7" s="128"/>
      <c r="H7" s="128"/>
      <c r="J7" s="128"/>
      <c r="L7" s="126" t="s">
        <v>223</v>
      </c>
      <c r="N7" s="128"/>
    </row>
    <row r="8" spans="1:15">
      <c r="B8" s="128"/>
      <c r="D8" s="126" t="s">
        <v>6</v>
      </c>
      <c r="F8" s="128"/>
      <c r="H8" s="128"/>
      <c r="J8" s="128"/>
      <c r="L8" s="126" t="s">
        <v>6</v>
      </c>
      <c r="N8" s="128"/>
    </row>
    <row r="9" spans="1:15">
      <c r="B9" s="128"/>
      <c r="D9" s="128"/>
      <c r="F9" s="128"/>
      <c r="H9" s="128"/>
      <c r="J9" s="128"/>
      <c r="L9" s="128"/>
      <c r="N9" s="128"/>
    </row>
    <row r="10" spans="1:15">
      <c r="B10" s="128"/>
      <c r="D10" s="128"/>
      <c r="F10" s="128"/>
      <c r="H10" s="128"/>
      <c r="J10" s="128"/>
      <c r="L10" s="128"/>
      <c r="N10" s="128"/>
    </row>
    <row r="11" spans="1:15">
      <c r="B11" s="128"/>
      <c r="D11" s="128"/>
      <c r="F11" s="128"/>
      <c r="H11" s="128"/>
      <c r="J11" s="128"/>
      <c r="L11" s="128"/>
      <c r="N11" s="128"/>
    </row>
    <row r="12" spans="1:15">
      <c r="B12" s="129"/>
      <c r="D12" s="129"/>
      <c r="F12" s="129"/>
      <c r="H12" s="129"/>
      <c r="J12" s="129"/>
      <c r="L12" s="129"/>
      <c r="N12" s="129"/>
    </row>
    <row r="13" spans="1:15" s="30" customFormat="1" ht="6.75" customHeight="1"/>
    <row r="14" spans="1:15" s="10" customFormat="1">
      <c r="A14" s="103"/>
      <c r="B14" s="130" t="s">
        <v>833</v>
      </c>
      <c r="C14" s="103"/>
      <c r="D14" s="130" t="s">
        <v>834</v>
      </c>
      <c r="E14" s="103"/>
      <c r="F14" s="130" t="s">
        <v>835</v>
      </c>
      <c r="G14" s="103"/>
      <c r="H14" s="130" t="s">
        <v>837</v>
      </c>
      <c r="I14" s="103"/>
      <c r="J14" s="130" t="s">
        <v>1082</v>
      </c>
      <c r="K14" s="103"/>
      <c r="L14" s="132"/>
      <c r="M14" s="103"/>
      <c r="N14" s="132"/>
      <c r="O14" s="103"/>
    </row>
    <row r="15" spans="1:15">
      <c r="B15" s="126" t="s">
        <v>4</v>
      </c>
      <c r="D15" s="126" t="s">
        <v>73</v>
      </c>
      <c r="F15" s="126" t="s">
        <v>1437</v>
      </c>
      <c r="H15" s="126" t="s">
        <v>503</v>
      </c>
      <c r="J15" s="126" t="s">
        <v>1083</v>
      </c>
      <c r="L15" s="126"/>
      <c r="N15" s="126"/>
    </row>
    <row r="16" spans="1:15">
      <c r="B16" s="126" t="s">
        <v>5</v>
      </c>
      <c r="D16" s="126" t="s">
        <v>17</v>
      </c>
      <c r="F16" s="126" t="s">
        <v>1438</v>
      </c>
      <c r="H16" s="126" t="s">
        <v>504</v>
      </c>
      <c r="J16" s="126" t="s">
        <v>1084</v>
      </c>
      <c r="L16" s="126"/>
      <c r="N16" s="126"/>
    </row>
    <row r="17" spans="2:14">
      <c r="B17" s="126" t="s">
        <v>236</v>
      </c>
      <c r="D17" s="126" t="s">
        <v>6</v>
      </c>
      <c r="F17" s="126" t="s">
        <v>18</v>
      </c>
      <c r="H17" s="126" t="s">
        <v>6</v>
      </c>
      <c r="J17" s="126" t="s">
        <v>6</v>
      </c>
      <c r="L17" s="126"/>
      <c r="N17" s="126"/>
    </row>
    <row r="18" spans="2:14">
      <c r="B18" s="126" t="s">
        <v>6</v>
      </c>
      <c r="D18" s="128"/>
      <c r="F18" s="126" t="s">
        <v>19</v>
      </c>
      <c r="H18" s="128"/>
      <c r="J18" s="128"/>
      <c r="L18" s="126"/>
      <c r="N18" s="126"/>
    </row>
    <row r="19" spans="2:14">
      <c r="B19" s="128"/>
      <c r="D19" s="128"/>
      <c r="F19" s="126" t="s">
        <v>229</v>
      </c>
      <c r="H19" s="128"/>
      <c r="J19" s="128"/>
      <c r="L19" s="126"/>
      <c r="N19" s="126"/>
    </row>
    <row r="20" spans="2:14">
      <c r="B20" s="128"/>
      <c r="D20" s="128"/>
      <c r="F20" s="126" t="s">
        <v>6</v>
      </c>
      <c r="H20" s="128"/>
      <c r="J20" s="128"/>
      <c r="L20" s="126"/>
      <c r="N20" s="126"/>
    </row>
    <row r="21" spans="2:14">
      <c r="B21" s="128"/>
      <c r="D21" s="128"/>
      <c r="F21" s="128"/>
      <c r="H21" s="128"/>
      <c r="J21" s="128"/>
      <c r="L21" s="126"/>
      <c r="N21" s="126"/>
    </row>
    <row r="22" spans="2:14">
      <c r="B22" s="128"/>
      <c r="D22" s="128"/>
      <c r="F22" s="128"/>
      <c r="H22" s="128"/>
      <c r="J22" s="128"/>
      <c r="L22" s="126"/>
      <c r="N22" s="126"/>
    </row>
    <row r="23" spans="2:14">
      <c r="B23" s="128"/>
      <c r="D23" s="128"/>
      <c r="F23" s="128"/>
      <c r="H23" s="128"/>
      <c r="J23" s="128"/>
      <c r="L23" s="126"/>
      <c r="N23" s="126"/>
    </row>
    <row r="24" spans="2:14">
      <c r="B24" s="129"/>
      <c r="D24" s="129"/>
      <c r="F24" s="129"/>
      <c r="H24" s="129"/>
      <c r="J24" s="129"/>
      <c r="L24" s="131"/>
      <c r="N24" s="131"/>
    </row>
    <row r="25" spans="2:14" s="30" customFormat="1" ht="6.75" customHeight="1"/>
  </sheetData>
  <pageMargins left="0.7" right="0.7" top="0.75" bottom="0.75" header="0.3" footer="0.3"/>
  <pageSetup paperSize="0" orientation="portrait" horizontalDpi="0" verticalDpi="0" copie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7FB40-F85C-465C-A046-628F34E2B6D6}">
  <sheetPr>
    <tabColor theme="6"/>
    <pageSetUpPr autoPageBreaks="0" fitToPage="1"/>
  </sheetPr>
  <dimension ref="A1:I16"/>
  <sheetViews>
    <sheetView workbookViewId="0"/>
  </sheetViews>
  <sheetFormatPr defaultColWidth="0" defaultRowHeight="15" zeroHeight="1"/>
  <cols>
    <col min="1" max="1" width="3.7109375" style="137" customWidth="1"/>
    <col min="2" max="2" width="8" style="137" bestFit="1" customWidth="1"/>
    <col min="3" max="3" width="9.140625" style="137" customWidth="1"/>
    <col min="4" max="4" width="13.5703125" style="137" bestFit="1" customWidth="1"/>
    <col min="5" max="5" width="77.5703125" style="137" customWidth="1"/>
    <col min="6" max="6" width="3.7109375" style="137" customWidth="1"/>
    <col min="7" max="9" width="0" style="137" hidden="1" customWidth="1"/>
    <col min="10" max="16384" width="9.140625" style="137" hidden="1"/>
  </cols>
  <sheetData>
    <row r="1" spans="1:6"/>
    <row r="2" spans="1:6" s="4" customFormat="1" ht="15.75">
      <c r="A2" s="137"/>
      <c r="B2" s="167" t="s">
        <v>1067</v>
      </c>
      <c r="C2" s="191" t="s">
        <v>1068</v>
      </c>
      <c r="D2" s="194" t="s">
        <v>1070</v>
      </c>
      <c r="E2" s="169" t="s">
        <v>1069</v>
      </c>
      <c r="F2" s="137"/>
    </row>
    <row r="3" spans="1:6" s="4" customFormat="1" ht="30">
      <c r="A3" s="137"/>
      <c r="B3" s="739" t="s">
        <v>1439</v>
      </c>
      <c r="C3" s="740">
        <v>46225</v>
      </c>
      <c r="D3" s="739" t="s">
        <v>1072</v>
      </c>
      <c r="E3" s="741" t="s">
        <v>1440</v>
      </c>
      <c r="F3" s="137"/>
    </row>
    <row r="4" spans="1:6" s="4" customFormat="1" ht="60">
      <c r="A4" s="137"/>
      <c r="B4" s="739" t="s">
        <v>1428</v>
      </c>
      <c r="C4" s="740">
        <v>46223</v>
      </c>
      <c r="D4" s="739" t="s">
        <v>1072</v>
      </c>
      <c r="E4" s="741" t="s">
        <v>1441</v>
      </c>
      <c r="F4" s="137"/>
    </row>
    <row r="5" spans="1:6" s="4" customFormat="1">
      <c r="A5" s="137"/>
      <c r="B5" s="739" t="s">
        <v>1420</v>
      </c>
      <c r="C5" s="740">
        <v>46211</v>
      </c>
      <c r="D5" s="739" t="s">
        <v>1072</v>
      </c>
      <c r="E5" s="741" t="s">
        <v>1442</v>
      </c>
      <c r="F5" s="137"/>
    </row>
    <row r="6" spans="1:6" s="4" customFormat="1" ht="30">
      <c r="A6" s="137"/>
      <c r="B6" s="739" t="s">
        <v>1408</v>
      </c>
      <c r="C6" s="740">
        <v>46154</v>
      </c>
      <c r="D6" s="739" t="s">
        <v>1072</v>
      </c>
      <c r="E6" s="741" t="s">
        <v>1443</v>
      </c>
      <c r="F6" s="137"/>
    </row>
    <row r="7" spans="1:6" s="4" customFormat="1" ht="30">
      <c r="A7" s="137"/>
      <c r="B7" s="739" t="s">
        <v>1406</v>
      </c>
      <c r="C7" s="740">
        <v>46149</v>
      </c>
      <c r="D7" s="739" t="s">
        <v>1072</v>
      </c>
      <c r="E7" s="741" t="s">
        <v>1427</v>
      </c>
      <c r="F7" s="137"/>
    </row>
    <row r="8" spans="1:6" s="4" customFormat="1">
      <c r="A8" s="137"/>
      <c r="B8" s="739" t="s">
        <v>1404</v>
      </c>
      <c r="C8" s="740">
        <v>45866</v>
      </c>
      <c r="D8" s="739" t="s">
        <v>1072</v>
      </c>
      <c r="E8" s="741" t="s">
        <v>1405</v>
      </c>
      <c r="F8" s="137"/>
    </row>
    <row r="9" spans="1:6" s="4" customFormat="1" ht="30">
      <c r="A9" s="137"/>
      <c r="B9" s="739" t="s">
        <v>1402</v>
      </c>
      <c r="C9" s="740">
        <v>45862</v>
      </c>
      <c r="D9" s="739" t="s">
        <v>1072</v>
      </c>
      <c r="E9" s="741" t="s">
        <v>1403</v>
      </c>
      <c r="F9" s="137"/>
    </row>
    <row r="10" spans="1:6" s="4" customFormat="1" ht="30">
      <c r="A10" s="137"/>
      <c r="B10" s="739" t="s">
        <v>1375</v>
      </c>
      <c r="C10" s="740">
        <v>45793</v>
      </c>
      <c r="D10" s="739" t="s">
        <v>1072</v>
      </c>
      <c r="E10" s="741" t="s">
        <v>1376</v>
      </c>
      <c r="F10" s="137"/>
    </row>
    <row r="11" spans="1:6" s="4" customFormat="1">
      <c r="A11" s="137"/>
      <c r="B11" s="739" t="s">
        <v>1299</v>
      </c>
      <c r="C11" s="740">
        <v>45784</v>
      </c>
      <c r="D11" s="739" t="s">
        <v>1072</v>
      </c>
      <c r="E11" s="741" t="s">
        <v>1300</v>
      </c>
      <c r="F11" s="137"/>
    </row>
    <row r="12" spans="1:6" s="4" customFormat="1">
      <c r="A12" s="137"/>
      <c r="B12" s="739" t="s">
        <v>1296</v>
      </c>
      <c r="C12" s="740">
        <v>45764</v>
      </c>
      <c r="D12" s="739" t="s">
        <v>1072</v>
      </c>
      <c r="E12" s="741" t="s">
        <v>1297</v>
      </c>
      <c r="F12" s="137"/>
    </row>
    <row r="13" spans="1:6" s="4" customFormat="1" ht="60">
      <c r="A13" s="137"/>
      <c r="B13" s="739" t="s">
        <v>1090</v>
      </c>
      <c r="C13" s="740">
        <v>45763</v>
      </c>
      <c r="D13" s="739" t="s">
        <v>1072</v>
      </c>
      <c r="E13" s="741" t="s">
        <v>1165</v>
      </c>
      <c r="F13" s="137"/>
    </row>
    <row r="14" spans="1:6" s="4" customFormat="1" ht="75">
      <c r="A14" s="137"/>
      <c r="B14" s="739" t="s">
        <v>1071</v>
      </c>
      <c r="C14" s="740">
        <v>45722</v>
      </c>
      <c r="D14" s="739" t="s">
        <v>1072</v>
      </c>
      <c r="E14" s="741" t="s">
        <v>1075</v>
      </c>
      <c r="F14" s="137"/>
    </row>
    <row r="15" spans="1:6" s="4" customFormat="1">
      <c r="A15" s="137"/>
      <c r="B15" s="739" t="s">
        <v>1073</v>
      </c>
      <c r="C15" s="739" t="s">
        <v>6</v>
      </c>
      <c r="D15" s="739" t="s">
        <v>1072</v>
      </c>
      <c r="E15" s="742" t="s">
        <v>1074</v>
      </c>
      <c r="F15" s="137"/>
    </row>
    <row r="16" spans="1:6"/>
  </sheetData>
  <pageMargins left="0.7" right="0.7" top="0.75" bottom="0.75" header="0.3" footer="0.3"/>
  <pageSetup paperSize="9" scale="76" fitToHeight="0" orientation="portrait" r:id="rId1"/>
</worksheet>
</file>

<file path=docMetadata/LabelInfo.xml><?xml version="1.0" encoding="utf-8"?>
<clbl:labelList xmlns:clbl="http://schemas.microsoft.com/office/2020/mipLabelMetadata">
  <clbl:label id="{4bde8109-f994-4a60-a1d3-5c95e2ff3620}" enabled="1" method="Privileged" siteId="{1321633e-f6b9-44e2-a44f-59b9d264ecb7}"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20</vt:i4>
      </vt:variant>
      <vt:variant>
        <vt:lpstr>Benoemde bereiken</vt:lpstr>
      </vt:variant>
      <vt:variant>
        <vt:i4>12</vt:i4>
      </vt:variant>
    </vt:vector>
  </HeadingPairs>
  <TitlesOfParts>
    <vt:vector size="32" baseType="lpstr">
      <vt:lpstr>Leeswijzer</vt:lpstr>
      <vt:lpstr>S1 NIKI-producten</vt:lpstr>
      <vt:lpstr>S2 Def Referentie</vt:lpstr>
      <vt:lpstr>S3 Grenzen NIKI</vt:lpstr>
      <vt:lpstr>S3 Grenzen Ref 1</vt:lpstr>
      <vt:lpstr>S3 Grenzen Ref 2</vt:lpstr>
      <vt:lpstr>S3 Grenzen Ref 3</vt:lpstr>
      <vt:lpstr>S4 MEB NIKI</vt:lpstr>
      <vt:lpstr>S4 MEB Ref 1</vt:lpstr>
      <vt:lpstr>S4 MEB Ref 2</vt:lpstr>
      <vt:lpstr>S4 MEB Ref 3</vt:lpstr>
      <vt:lpstr>S5 Emissiefactoren NIKI</vt:lpstr>
      <vt:lpstr>S5 Emissiefactoren Ref 1</vt:lpstr>
      <vt:lpstr>S5 Emissiefactoren Ref 2</vt:lpstr>
      <vt:lpstr>S5 Emissiefactoren Ref 3</vt:lpstr>
      <vt:lpstr>S6 Berekening Emissiereductie</vt:lpstr>
      <vt:lpstr>S7 Neveneffecten</vt:lpstr>
      <vt:lpstr>A. RVO std ref EF</vt:lpstr>
      <vt:lpstr>Lists</vt:lpstr>
      <vt:lpstr>ChangeLog</vt:lpstr>
      <vt:lpstr>List_Eenheid</vt:lpstr>
      <vt:lpstr>List_EF_Eenheid</vt:lpstr>
      <vt:lpstr>List_Eff_PosNeg</vt:lpstr>
      <vt:lpstr>List_EoL</vt:lpstr>
      <vt:lpstr>List_EoL_Type</vt:lpstr>
      <vt:lpstr>List_FunctieNIKI</vt:lpstr>
      <vt:lpstr>List_JaNee</vt:lpstr>
      <vt:lpstr>List_JaNeeGed</vt:lpstr>
      <vt:lpstr>List_RefProc_Hier</vt:lpstr>
      <vt:lpstr>List_RefProc_Nr</vt:lpstr>
      <vt:lpstr>List_RigEl</vt:lpstr>
      <vt:lpstr>List_StdEF_Bron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2026-09-24T12:22:54Z</dcterms:created>
  <dcterms:modified xsi:type="dcterms:W3CDTF">2026-09-24T12:25:54Z</dcterms:modified>
  <cp:category/>
  <cp:contentStatus/>
</cp:coreProperties>
</file>