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PROF_P_CW_odc.cicwp.nl\userdata_cifs_p_cw_odc_001\ToetenelS\Desktop\"/>
    </mc:Choice>
  </mc:AlternateContent>
  <xr:revisionPtr revIDLastSave="0" documentId="8_{0E327AB3-9FA1-4934-A7FD-B0657FD5F954}" xr6:coauthVersionLast="47" xr6:coauthVersionMax="47" xr10:uidLastSave="{00000000-0000-0000-0000-000000000000}"/>
  <bookViews>
    <workbookView xWindow="768" yWindow="768" windowWidth="18288" windowHeight="8268" tabRatio="908" firstSheet="14" activeTab="22" xr2:uid="{A226ACBB-1A57-4E28-8DFA-F3669720E0EC}"/>
  </bookViews>
  <sheets>
    <sheet name="Toelichting projectkosten" sheetId="14" r:id="rId1"/>
    <sheet name="Basisgegevens Begroting" sheetId="9" r:id="rId2"/>
    <sheet name="Totaal" sheetId="6" r:id="rId3"/>
    <sheet name="Kosten Deelnemer 1" sheetId="11" r:id="rId4"/>
    <sheet name="Kosten Deelnemer 2" sheetId="10" r:id="rId5"/>
    <sheet name="Kosten Deelnemer 3" sheetId="15" r:id="rId6"/>
    <sheet name="Kosten Deelnemer 4" sheetId="16" r:id="rId7"/>
    <sheet name="Kosten Deelnemer 5" sheetId="18" r:id="rId8"/>
    <sheet name="Kosten Deelnemer 6" sheetId="21" r:id="rId9"/>
    <sheet name="Kosten Deelnemer 7" sheetId="22" r:id="rId10"/>
    <sheet name="Kosten Deelnemer 8" sheetId="23" r:id="rId11"/>
    <sheet name="Kosten Deelnemer 9" sheetId="20" r:id="rId12"/>
    <sheet name="Kosten Deelnemer 10" sheetId="19" r:id="rId13"/>
    <sheet name="Kosten Deelnemer 11" sheetId="24" r:id="rId14"/>
    <sheet name="Kosten Deelnemer 12" sheetId="25" r:id="rId15"/>
    <sheet name="Kosten Deelnemer 13" sheetId="26" r:id="rId16"/>
    <sheet name="Kosten Deelnemer 14" sheetId="27" r:id="rId17"/>
    <sheet name="Kosten Deelnemer 15" sheetId="28" r:id="rId18"/>
    <sheet name="Kosten Deelnemer 16" sheetId="29" r:id="rId19"/>
    <sheet name="Kosten Deelnemer 17" sheetId="30" r:id="rId20"/>
    <sheet name="Kosten Deelnemer 18" sheetId="31" r:id="rId21"/>
    <sheet name="Kosten Deelnemer 19" sheetId="32" r:id="rId22"/>
    <sheet name="Kosten Deelnemer 20" sheetId="33" r:id="rId23"/>
    <sheet name="Blad2" sheetId="34" state="hidden" r:id="rId24"/>
    <sheet name="Blad1" sheetId="17" state="hidden" r:id="rId25"/>
  </sheets>
  <externalReferences>
    <externalReference r:id="rId26"/>
  </externalReferences>
  <definedNames>
    <definedName name="_xlnm.Print_Area" localSheetId="1">'Basisgegevens Begroting'!$A$1:$I$28</definedName>
    <definedName name="_xlnm.Print_Area" localSheetId="4">'Kosten Deelnemer 2'!$A$1:$I$65</definedName>
    <definedName name="_xlnm.Print_Area" localSheetId="2">Totaal!$A$1:$M$172</definedName>
    <definedName name="Gegevens_deelnemers" localSheetId="7">Deelnemers[#All]</definedName>
    <definedName name="Gegevens_deelnemers" localSheetId="10">Deelnemers[#All]</definedName>
    <definedName name="Gegevens_deelnemers">Deelnemers[#All]</definedName>
    <definedName name="Kostensystematiek">'[1]Penvoerder-aanvrager 1'!$Q$12:$Q$17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9" l="1"/>
  <c r="F15" i="9"/>
  <c r="E136" i="6"/>
  <c r="B136" i="6"/>
  <c r="F86" i="10" l="1"/>
  <c r="F86" i="22"/>
  <c r="F86" i="21"/>
  <c r="F86" i="18"/>
  <c r="F86" i="16"/>
  <c r="E41" i="6"/>
  <c r="E29" i="6"/>
  <c r="A1" i="33"/>
  <c r="A1" i="32"/>
  <c r="A1" i="31"/>
  <c r="A1" i="30"/>
  <c r="A1" i="29"/>
  <c r="A1" i="28"/>
  <c r="A1" i="27"/>
  <c r="A1" i="26"/>
  <c r="A1" i="25"/>
  <c r="A1" i="24"/>
  <c r="A1" i="19"/>
  <c r="A1" i="20"/>
  <c r="A1" i="23"/>
  <c r="A1" i="22"/>
  <c r="A1" i="21"/>
  <c r="A1" i="18"/>
  <c r="A1" i="16"/>
  <c r="A1" i="15"/>
  <c r="A1" i="10"/>
  <c r="A1" i="11"/>
  <c r="G5" i="11"/>
  <c r="I5" i="11"/>
  <c r="I6" i="11"/>
  <c r="F7" i="11"/>
  <c r="G7" i="11" a="1"/>
  <c r="G7" i="11"/>
  <c r="H7" i="11"/>
  <c r="I7" i="11"/>
  <c r="F8" i="11"/>
  <c r="G8" i="11" a="1"/>
  <c r="G8" i="11"/>
  <c r="H8" i="11"/>
  <c r="I8" i="11"/>
  <c r="F9" i="11"/>
  <c r="G9" i="11" a="1"/>
  <c r="G9" i="11"/>
  <c r="H9" i="11"/>
  <c r="I9" i="11"/>
  <c r="F10" i="11"/>
  <c r="G10" i="11" a="1"/>
  <c r="G10" i="11"/>
  <c r="H10" i="11"/>
  <c r="I10" i="11"/>
  <c r="F11" i="11"/>
  <c r="G11" i="11" a="1"/>
  <c r="G11" i="11"/>
  <c r="H11" i="11"/>
  <c r="I11" i="11"/>
  <c r="F12" i="11"/>
  <c r="G12" i="11" a="1"/>
  <c r="G12" i="11"/>
  <c r="H12" i="11"/>
  <c r="I12" i="11"/>
  <c r="F13" i="11"/>
  <c r="G13" i="11" a="1"/>
  <c r="G13" i="11"/>
  <c r="H13" i="11"/>
  <c r="I13" i="11"/>
  <c r="F14" i="11"/>
  <c r="G14" i="11" a="1"/>
  <c r="G14" i="11"/>
  <c r="H14" i="11"/>
  <c r="I14" i="11"/>
  <c r="F15" i="11"/>
  <c r="G15" i="11" a="1"/>
  <c r="G15" i="11"/>
  <c r="H15" i="11"/>
  <c r="I15" i="11"/>
  <c r="F16" i="11"/>
  <c r="G16" i="11" a="1"/>
  <c r="G16" i="11"/>
  <c r="H16" i="11"/>
  <c r="I16" i="11"/>
  <c r="F17" i="11"/>
  <c r="G17" i="11" a="1"/>
  <c r="G17" i="11"/>
  <c r="H17" i="11"/>
  <c r="I17" i="11"/>
  <c r="F18" i="11"/>
  <c r="G18" i="11" a="1"/>
  <c r="G18" i="11"/>
  <c r="H18" i="11"/>
  <c r="I18" i="11"/>
  <c r="F19" i="11"/>
  <c r="G19" i="11" a="1"/>
  <c r="G19" i="11"/>
  <c r="H19" i="11"/>
  <c r="I19" i="11"/>
  <c r="F20" i="11"/>
  <c r="G20" i="11" a="1"/>
  <c r="G20" i="11"/>
  <c r="H20" i="11"/>
  <c r="I20" i="11"/>
  <c r="F21" i="11"/>
  <c r="G21" i="11" a="1"/>
  <c r="G21" i="11"/>
  <c r="H21" i="11"/>
  <c r="I21" i="11"/>
  <c r="F22" i="11"/>
  <c r="H22" i="11"/>
  <c r="I22" i="11"/>
  <c r="G25" i="11"/>
  <c r="H25" i="11"/>
  <c r="F26" i="11"/>
  <c r="G26" i="11" a="1"/>
  <c r="G26" i="11"/>
  <c r="H26" i="11"/>
  <c r="I26" i="11"/>
  <c r="F27" i="11"/>
  <c r="G27" i="11" a="1"/>
  <c r="G27" i="11"/>
  <c r="H27" i="11"/>
  <c r="I27" i="11"/>
  <c r="F28" i="11"/>
  <c r="G28" i="11" a="1"/>
  <c r="G28" i="11"/>
  <c r="H28" i="11"/>
  <c r="I28" i="11"/>
  <c r="F29" i="11"/>
  <c r="G29" i="11" a="1"/>
  <c r="G29" i="11"/>
  <c r="H29" i="11"/>
  <c r="I29" i="11"/>
  <c r="F30" i="11"/>
  <c r="H30" i="11"/>
  <c r="I30" i="11"/>
  <c r="I31" i="11"/>
  <c r="I32" i="11"/>
  <c r="G33" i="11"/>
  <c r="H33" i="11"/>
  <c r="I33" i="11"/>
  <c r="G34" i="11" a="1"/>
  <c r="G34" i="11"/>
  <c r="H34" i="11"/>
  <c r="I34" i="11"/>
  <c r="G35" i="11" a="1"/>
  <c r="G35" i="11"/>
  <c r="H35" i="11"/>
  <c r="I35" i="11"/>
  <c r="G36" i="11" a="1"/>
  <c r="G36" i="11"/>
  <c r="H36" i="11"/>
  <c r="I36" i="11"/>
  <c r="G37" i="11" a="1"/>
  <c r="G37" i="11"/>
  <c r="H37" i="11"/>
  <c r="I37" i="11"/>
  <c r="G38" i="11" a="1"/>
  <c r="G38" i="11"/>
  <c r="H38" i="11"/>
  <c r="I38" i="11"/>
  <c r="G39" i="11" a="1"/>
  <c r="G39" i="11"/>
  <c r="H39" i="11"/>
  <c r="I39" i="11"/>
  <c r="G40" i="11" a="1"/>
  <c r="G40" i="11"/>
  <c r="H40" i="11"/>
  <c r="I40" i="11"/>
  <c r="G41" i="11" a="1"/>
  <c r="G41" i="11"/>
  <c r="H41" i="11"/>
  <c r="I41" i="11"/>
  <c r="G42" i="11" a="1"/>
  <c r="G42" i="11"/>
  <c r="H42" i="11"/>
  <c r="I42" i="11"/>
  <c r="G43" i="11" a="1"/>
  <c r="G43" i="11"/>
  <c r="H43" i="11"/>
  <c r="I43" i="11"/>
  <c r="G44" i="11" a="1"/>
  <c r="G44" i="11"/>
  <c r="H44" i="11"/>
  <c r="I44" i="11"/>
  <c r="G45" i="11" a="1"/>
  <c r="G45" i="11"/>
  <c r="H45" i="11"/>
  <c r="I45" i="11"/>
  <c r="G46" i="11" a="1"/>
  <c r="G46" i="11"/>
  <c r="H46" i="11"/>
  <c r="I46" i="11"/>
  <c r="G47" i="11" a="1"/>
  <c r="G47" i="11"/>
  <c r="H47" i="11"/>
  <c r="I47" i="11"/>
  <c r="G48" i="11" a="1"/>
  <c r="G48" i="11"/>
  <c r="H48" i="11"/>
  <c r="I48" i="11"/>
  <c r="G49" i="11" a="1"/>
  <c r="G49" i="11"/>
  <c r="H49" i="11"/>
  <c r="I49" i="11"/>
  <c r="F51" i="11"/>
  <c r="H51" i="11"/>
  <c r="G54" i="11"/>
  <c r="H54" i="11"/>
  <c r="G55" i="11" a="1"/>
  <c r="G55" i="11"/>
  <c r="H55" i="11"/>
  <c r="I55" i="11"/>
  <c r="G56" i="11" a="1"/>
  <c r="G56" i="11"/>
  <c r="H56" i="11"/>
  <c r="I56" i="11"/>
  <c r="G57" i="11" a="1"/>
  <c r="G57" i="11"/>
  <c r="H57" i="11"/>
  <c r="I57" i="11"/>
  <c r="G58" i="11" a="1"/>
  <c r="G58" i="11"/>
  <c r="H58" i="11"/>
  <c r="I58" i="11"/>
  <c r="G59" i="11" a="1"/>
  <c r="G59" i="11"/>
  <c r="H59" i="11"/>
  <c r="I59" i="11"/>
  <c r="G60" i="11" a="1"/>
  <c r="G60" i="11"/>
  <c r="H60" i="11"/>
  <c r="I60" i="11"/>
  <c r="F62" i="11"/>
  <c r="H62" i="11"/>
  <c r="G65" i="11"/>
  <c r="H65" i="11"/>
  <c r="G66" i="11" a="1"/>
  <c r="G66" i="11"/>
  <c r="H66" i="11"/>
  <c r="I66" i="11"/>
  <c r="G67" i="11" a="1"/>
  <c r="G67" i="11"/>
  <c r="H67" i="11"/>
  <c r="I67" i="11"/>
  <c r="G68" i="11" a="1"/>
  <c r="G68" i="11"/>
  <c r="H68" i="11"/>
  <c r="I68" i="11"/>
  <c r="G69" i="11" a="1"/>
  <c r="G69" i="11"/>
  <c r="H69" i="11"/>
  <c r="I69" i="11"/>
  <c r="G70" i="11" a="1"/>
  <c r="G70" i="11"/>
  <c r="H70" i="11"/>
  <c r="I70" i="11"/>
  <c r="G71" i="11" a="1"/>
  <c r="G71" i="11"/>
  <c r="H71" i="11" s="1"/>
  <c r="I71" i="11"/>
  <c r="G72" i="11" a="1"/>
  <c r="G72" i="11"/>
  <c r="H72" i="11" s="1"/>
  <c r="I72" i="11"/>
  <c r="G73" i="11" a="1"/>
  <c r="G73" i="11"/>
  <c r="H73" i="11"/>
  <c r="I73" i="11"/>
  <c r="G74" i="11" a="1"/>
  <c r="G74" i="11"/>
  <c r="H74" i="11"/>
  <c r="I74" i="11"/>
  <c r="G75" i="11" a="1"/>
  <c r="G75" i="11"/>
  <c r="H75" i="11"/>
  <c r="I75" i="11"/>
  <c r="G76" i="11" a="1"/>
  <c r="G76" i="11"/>
  <c r="H76" i="11"/>
  <c r="I76" i="11"/>
  <c r="G77" i="11" a="1"/>
  <c r="G77" i="11"/>
  <c r="H77" i="11"/>
  <c r="I77" i="11"/>
  <c r="G78" i="11" a="1"/>
  <c r="G78" i="11"/>
  <c r="H78" i="11"/>
  <c r="I78" i="11"/>
  <c r="G79" i="11" a="1"/>
  <c r="G79" i="11"/>
  <c r="H79" i="11"/>
  <c r="I79" i="11"/>
  <c r="G80" i="11" a="1"/>
  <c r="G80" i="11"/>
  <c r="H80" i="11"/>
  <c r="I80" i="11"/>
  <c r="G81" i="11" a="1"/>
  <c r="G81" i="11"/>
  <c r="H81" i="11"/>
  <c r="I81" i="11"/>
  <c r="I82" i="11"/>
  <c r="F83" i="11"/>
  <c r="H83" i="11"/>
  <c r="F86" i="11"/>
  <c r="H86" i="11"/>
  <c r="I86" i="11"/>
  <c r="G69" i="15" l="1" a="1"/>
  <c r="G69" i="15" s="1"/>
  <c r="G70" i="15" a="1"/>
  <c r="G70" i="15" s="1"/>
  <c r="G71" i="15" a="1"/>
  <c r="G71" i="15" s="1"/>
  <c r="G72" i="15" a="1"/>
  <c r="G72" i="15" s="1"/>
  <c r="G73" i="15" a="1"/>
  <c r="G73" i="15" s="1"/>
  <c r="G74" i="15" a="1"/>
  <c r="G74" i="15" s="1"/>
  <c r="G75" i="15" a="1"/>
  <c r="G75" i="15" s="1"/>
  <c r="G76" i="15" a="1"/>
  <c r="G76" i="15" s="1"/>
  <c r="G77" i="15" a="1"/>
  <c r="G77" i="15" s="1"/>
  <c r="G79" i="15" a="1"/>
  <c r="G79" i="15" s="1"/>
  <c r="G80" i="15" a="1"/>
  <c r="G80" i="15" s="1"/>
  <c r="G81" i="15" a="1"/>
  <c r="G81" i="15" s="1"/>
  <c r="G9" i="9" l="1"/>
  <c r="I11" i="9"/>
  <c r="I9" i="9"/>
  <c r="G67" i="15" l="1" a="1"/>
  <c r="G67" i="15" s="1"/>
  <c r="G68" i="15" a="1"/>
  <c r="G68" i="15" s="1"/>
  <c r="G78" i="15" a="1"/>
  <c r="G78" i="15" s="1"/>
  <c r="G66" i="15" a="1"/>
  <c r="G66" i="15" s="1"/>
  <c r="G81" i="33" a="1"/>
  <c r="G81" i="33" s="1"/>
  <c r="G80" i="33" a="1"/>
  <c r="G80" i="33" s="1"/>
  <c r="G79" i="33" a="1"/>
  <c r="G79" i="33" s="1"/>
  <c r="G78" i="33" a="1"/>
  <c r="G78" i="33" s="1"/>
  <c r="G77" i="33" a="1"/>
  <c r="G77" i="33" s="1"/>
  <c r="G76" i="33" a="1"/>
  <c r="G76" i="33" s="1"/>
  <c r="G75" i="33" a="1"/>
  <c r="G75" i="33" s="1"/>
  <c r="G74" i="33" a="1"/>
  <c r="G74" i="33" s="1"/>
  <c r="G73" i="33" a="1"/>
  <c r="G73" i="33" s="1"/>
  <c r="G72" i="33" a="1"/>
  <c r="G72" i="33" s="1"/>
  <c r="G71" i="33" a="1"/>
  <c r="G71" i="33" s="1"/>
  <c r="G70" i="33" a="1"/>
  <c r="G70" i="33" s="1"/>
  <c r="G69" i="33" a="1"/>
  <c r="G69" i="33" s="1"/>
  <c r="G68" i="33" a="1"/>
  <c r="G68" i="33" s="1"/>
  <c r="G67" i="33" a="1"/>
  <c r="G67" i="33" s="1"/>
  <c r="G66" i="33" a="1"/>
  <c r="G66" i="33" s="1"/>
  <c r="G56" i="33" a="1"/>
  <c r="G56" i="33" s="1"/>
  <c r="G57" i="33" a="1"/>
  <c r="G57" i="33" s="1"/>
  <c r="G58" i="33" a="1"/>
  <c r="G58" i="33" s="1"/>
  <c r="G59" i="33" a="1"/>
  <c r="G59" i="33" s="1"/>
  <c r="G60" i="33" a="1"/>
  <c r="G60" i="33" s="1"/>
  <c r="G55" i="33" a="1"/>
  <c r="G55" i="33" s="1"/>
  <c r="G67" i="32" a="1"/>
  <c r="G67" i="32" s="1"/>
  <c r="G68" i="32" a="1"/>
  <c r="G68" i="32" s="1"/>
  <c r="G69" i="32" a="1"/>
  <c r="G69" i="32" s="1"/>
  <c r="G70" i="32" a="1"/>
  <c r="G70" i="32" s="1"/>
  <c r="G71" i="32" a="1"/>
  <c r="G71" i="32" s="1"/>
  <c r="G72" i="32" a="1"/>
  <c r="G72" i="32" s="1"/>
  <c r="G73" i="32" a="1"/>
  <c r="G73" i="32"/>
  <c r="G74" i="32" a="1"/>
  <c r="G74" i="32" s="1"/>
  <c r="G75" i="32" a="1"/>
  <c r="G75" i="32" s="1"/>
  <c r="G76" i="32" a="1"/>
  <c r="G76" i="32" s="1"/>
  <c r="G77" i="32" a="1"/>
  <c r="G77" i="32" s="1"/>
  <c r="G78" i="32" a="1"/>
  <c r="G78" i="32" s="1"/>
  <c r="G79" i="32" a="1"/>
  <c r="G79" i="32" s="1"/>
  <c r="G80" i="32" a="1"/>
  <c r="G80" i="32" s="1"/>
  <c r="G81" i="32" a="1"/>
  <c r="G81" i="32" s="1"/>
  <c r="G66" i="32" a="1"/>
  <c r="G66" i="32" s="1"/>
  <c r="G56" i="32" a="1"/>
  <c r="G56" i="32" s="1"/>
  <c r="G57" i="32" a="1"/>
  <c r="G57" i="32" s="1"/>
  <c r="G58" i="32" a="1"/>
  <c r="G58" i="32" s="1"/>
  <c r="G59" i="32" a="1"/>
  <c r="G59" i="32" s="1"/>
  <c r="G60" i="32" a="1"/>
  <c r="G60" i="32" s="1"/>
  <c r="G55" i="32" a="1"/>
  <c r="G55" i="32" s="1"/>
  <c r="G67" i="31" a="1"/>
  <c r="G67" i="31" s="1"/>
  <c r="G68" i="31" a="1"/>
  <c r="G68" i="31" s="1"/>
  <c r="G69" i="31" a="1"/>
  <c r="G69" i="31" s="1"/>
  <c r="G70" i="31" a="1"/>
  <c r="G70" i="31" s="1"/>
  <c r="G71" i="31" a="1"/>
  <c r="G71" i="31" s="1"/>
  <c r="G72" i="31" a="1"/>
  <c r="G72" i="31" s="1"/>
  <c r="G73" i="31" a="1"/>
  <c r="G73" i="31" s="1"/>
  <c r="G74" i="31" a="1"/>
  <c r="G74" i="31" s="1"/>
  <c r="G75" i="31" a="1"/>
  <c r="G75" i="31" s="1"/>
  <c r="G76" i="31" a="1"/>
  <c r="G76" i="31" s="1"/>
  <c r="G77" i="31" a="1"/>
  <c r="G77" i="31" s="1"/>
  <c r="G78" i="31" a="1"/>
  <c r="G78" i="31" s="1"/>
  <c r="G79" i="31" a="1"/>
  <c r="G79" i="31" s="1"/>
  <c r="G80" i="31" a="1"/>
  <c r="G80" i="31" s="1"/>
  <c r="G81" i="31" a="1"/>
  <c r="G81" i="31" s="1"/>
  <c r="G66" i="31" a="1"/>
  <c r="G66" i="31" s="1"/>
  <c r="G56" i="31" a="1"/>
  <c r="G56" i="31" s="1"/>
  <c r="G57" i="31" a="1"/>
  <c r="G57" i="31" s="1"/>
  <c r="G58" i="31" a="1"/>
  <c r="G58" i="31" s="1"/>
  <c r="G59" i="31" a="1"/>
  <c r="G59" i="31" s="1"/>
  <c r="G60" i="31" a="1"/>
  <c r="G60" i="31" s="1"/>
  <c r="G55" i="31" a="1"/>
  <c r="G55" i="31" s="1"/>
  <c r="G67" i="30" a="1"/>
  <c r="G67" i="30" s="1"/>
  <c r="G68" i="30" a="1"/>
  <c r="G68" i="30" s="1"/>
  <c r="G69" i="30" a="1"/>
  <c r="G69" i="30" s="1"/>
  <c r="G70" i="30" a="1"/>
  <c r="G70" i="30" s="1"/>
  <c r="G71" i="30" a="1"/>
  <c r="G71" i="30" s="1"/>
  <c r="G72" i="30" a="1"/>
  <c r="G72" i="30" s="1"/>
  <c r="G73" i="30" a="1"/>
  <c r="G73" i="30" s="1"/>
  <c r="G74" i="30" a="1"/>
  <c r="G74" i="30" s="1"/>
  <c r="G75" i="30" a="1"/>
  <c r="G75" i="30" s="1"/>
  <c r="G76" i="30" a="1"/>
  <c r="G76" i="30" s="1"/>
  <c r="G77" i="30" a="1"/>
  <c r="G77" i="30" s="1"/>
  <c r="G78" i="30" a="1"/>
  <c r="G78" i="30" s="1"/>
  <c r="G79" i="30" a="1"/>
  <c r="G79" i="30" s="1"/>
  <c r="G80" i="30" a="1"/>
  <c r="G80" i="30" s="1"/>
  <c r="G81" i="30" a="1"/>
  <c r="G81" i="30" s="1"/>
  <c r="G66" i="30" a="1"/>
  <c r="G66" i="30" s="1"/>
  <c r="G56" i="30" a="1"/>
  <c r="G56" i="30" s="1"/>
  <c r="G57" i="30" a="1"/>
  <c r="G57" i="30" s="1"/>
  <c r="G58" i="30" a="1"/>
  <c r="G58" i="30" s="1"/>
  <c r="G59" i="30" a="1"/>
  <c r="G59" i="30" s="1"/>
  <c r="G60" i="30" a="1"/>
  <c r="G60" i="30" s="1"/>
  <c r="G55" i="30" a="1"/>
  <c r="G55" i="30" s="1"/>
  <c r="G67" i="29" a="1"/>
  <c r="G67" i="29" s="1"/>
  <c r="G68" i="29" a="1"/>
  <c r="G68" i="29" s="1"/>
  <c r="G69" i="29" a="1"/>
  <c r="G69" i="29" s="1"/>
  <c r="G70" i="29" a="1"/>
  <c r="G70" i="29" s="1"/>
  <c r="G71" i="29" a="1"/>
  <c r="G71" i="29" s="1"/>
  <c r="G72" i="29" a="1"/>
  <c r="G72" i="29" s="1"/>
  <c r="G73" i="29" a="1"/>
  <c r="G73" i="29" s="1"/>
  <c r="G74" i="29" a="1"/>
  <c r="G74" i="29" s="1"/>
  <c r="G75" i="29" a="1"/>
  <c r="G75" i="29" s="1"/>
  <c r="G76" i="29" a="1"/>
  <c r="G76" i="29" s="1"/>
  <c r="G77" i="29" a="1"/>
  <c r="G77" i="29" s="1"/>
  <c r="G78" i="29" a="1"/>
  <c r="G78" i="29" s="1"/>
  <c r="G79" i="29" a="1"/>
  <c r="G79" i="29" s="1"/>
  <c r="G80" i="29" a="1"/>
  <c r="G80" i="29" s="1"/>
  <c r="G81" i="29" a="1"/>
  <c r="G81" i="29" s="1"/>
  <c r="G66" i="29" a="1"/>
  <c r="G66" i="29" s="1"/>
  <c r="G56" i="29" a="1"/>
  <c r="G56" i="29" s="1"/>
  <c r="G57" i="29" a="1"/>
  <c r="G57" i="29" s="1"/>
  <c r="G58" i="29" a="1"/>
  <c r="G58" i="29" s="1"/>
  <c r="G59" i="29" a="1"/>
  <c r="G59" i="29" s="1"/>
  <c r="G60" i="29" a="1"/>
  <c r="G60" i="29" s="1"/>
  <c r="G55" i="29" a="1"/>
  <c r="G55" i="29" s="1"/>
  <c r="G67" i="28" a="1"/>
  <c r="G67" i="28" s="1"/>
  <c r="G68" i="28" a="1"/>
  <c r="G68" i="28" s="1"/>
  <c r="G69" i="28" a="1"/>
  <c r="G69" i="28" s="1"/>
  <c r="G70" i="28" a="1"/>
  <c r="G70" i="28" s="1"/>
  <c r="G71" i="28" a="1"/>
  <c r="G71" i="28" s="1"/>
  <c r="G72" i="28" a="1"/>
  <c r="G72" i="28" s="1"/>
  <c r="G73" i="28" a="1"/>
  <c r="G73" i="28" s="1"/>
  <c r="G74" i="28" a="1"/>
  <c r="G74" i="28" s="1"/>
  <c r="G75" i="28" a="1"/>
  <c r="G75" i="28" s="1"/>
  <c r="G76" i="28" a="1"/>
  <c r="G76" i="28" s="1"/>
  <c r="G77" i="28" a="1"/>
  <c r="G77" i="28" s="1"/>
  <c r="G78" i="28" a="1"/>
  <c r="G78" i="28" s="1"/>
  <c r="G79" i="28" a="1"/>
  <c r="G79" i="28" s="1"/>
  <c r="G80" i="28" a="1"/>
  <c r="G80" i="28" s="1"/>
  <c r="G81" i="28" a="1"/>
  <c r="G81" i="28" s="1"/>
  <c r="G66" i="28" a="1"/>
  <c r="G66" i="28" s="1"/>
  <c r="G56" i="28" a="1"/>
  <c r="G56" i="28" s="1"/>
  <c r="G57" i="28" a="1"/>
  <c r="G57" i="28" s="1"/>
  <c r="G58" i="28" a="1"/>
  <c r="G58" i="28" s="1"/>
  <c r="G59" i="28" a="1"/>
  <c r="G59" i="28" s="1"/>
  <c r="G60" i="28" a="1"/>
  <c r="G60" i="28" s="1"/>
  <c r="G55" i="28" a="1"/>
  <c r="G55" i="28" s="1"/>
  <c r="G67" i="27" a="1"/>
  <c r="G67" i="27" s="1"/>
  <c r="G68" i="27" a="1"/>
  <c r="G68" i="27" s="1"/>
  <c r="G69" i="27" a="1"/>
  <c r="G69" i="27" s="1"/>
  <c r="G70" i="27" a="1"/>
  <c r="G70" i="27" s="1"/>
  <c r="G71" i="27" a="1"/>
  <c r="G71" i="27" s="1"/>
  <c r="G72" i="27" a="1"/>
  <c r="G72" i="27" s="1"/>
  <c r="G73" i="27" a="1"/>
  <c r="G73" i="27" s="1"/>
  <c r="G74" i="27" a="1"/>
  <c r="G74" i="27" s="1"/>
  <c r="G75" i="27" a="1"/>
  <c r="G75" i="27" s="1"/>
  <c r="G76" i="27" a="1"/>
  <c r="G76" i="27" s="1"/>
  <c r="G77" i="27" a="1"/>
  <c r="G77" i="27" s="1"/>
  <c r="G78" i="27" a="1"/>
  <c r="G78" i="27" s="1"/>
  <c r="G79" i="27" a="1"/>
  <c r="G79" i="27" s="1"/>
  <c r="G80" i="27" a="1"/>
  <c r="G80" i="27" s="1"/>
  <c r="G81" i="27" a="1"/>
  <c r="G81" i="27" s="1"/>
  <c r="G66" i="27" a="1"/>
  <c r="G66" i="27" s="1"/>
  <c r="G56" i="27" a="1"/>
  <c r="G56" i="27" s="1"/>
  <c r="G57" i="27" a="1"/>
  <c r="G57" i="27" s="1"/>
  <c r="G58" i="27" a="1"/>
  <c r="G58" i="27" s="1"/>
  <c r="G59" i="27" a="1"/>
  <c r="G59" i="27" s="1"/>
  <c r="G60" i="27" a="1"/>
  <c r="G60" i="27" s="1"/>
  <c r="G55" i="27" a="1"/>
  <c r="G55" i="27" s="1"/>
  <c r="G67" i="26" a="1"/>
  <c r="G67" i="26" s="1"/>
  <c r="G68" i="26" a="1"/>
  <c r="G68" i="26" s="1"/>
  <c r="G69" i="26" a="1"/>
  <c r="G69" i="26" s="1"/>
  <c r="G70" i="26" a="1"/>
  <c r="G70" i="26" s="1"/>
  <c r="G71" i="26" a="1"/>
  <c r="G71" i="26" s="1"/>
  <c r="G72" i="26" a="1"/>
  <c r="G72" i="26" s="1"/>
  <c r="G73" i="26" a="1"/>
  <c r="G73" i="26" s="1"/>
  <c r="G74" i="26" a="1"/>
  <c r="G74" i="26" s="1"/>
  <c r="G75" i="26" a="1"/>
  <c r="G75" i="26" s="1"/>
  <c r="G76" i="26" a="1"/>
  <c r="G76" i="26" s="1"/>
  <c r="G77" i="26" a="1"/>
  <c r="G77" i="26" s="1"/>
  <c r="G78" i="26" a="1"/>
  <c r="G78" i="26" s="1"/>
  <c r="G79" i="26" a="1"/>
  <c r="G79" i="26" s="1"/>
  <c r="G80" i="26" a="1"/>
  <c r="G80" i="26" s="1"/>
  <c r="G81" i="26" a="1"/>
  <c r="G81" i="26" s="1"/>
  <c r="G66" i="26" a="1"/>
  <c r="G66" i="26" s="1"/>
  <c r="G56" i="26" a="1"/>
  <c r="G56" i="26" s="1"/>
  <c r="G57" i="26" a="1"/>
  <c r="G57" i="26" s="1"/>
  <c r="G58" i="26" a="1"/>
  <c r="G58" i="26" s="1"/>
  <c r="G59" i="26" a="1"/>
  <c r="G59" i="26" s="1"/>
  <c r="G60" i="26" a="1"/>
  <c r="G60" i="26" s="1"/>
  <c r="G55" i="26" a="1"/>
  <c r="G55" i="26" s="1"/>
  <c r="G67" i="25" a="1"/>
  <c r="G67" i="25" s="1"/>
  <c r="G68" i="25" a="1"/>
  <c r="G68" i="25" s="1"/>
  <c r="G69" i="25" a="1"/>
  <c r="G69" i="25" s="1"/>
  <c r="G70" i="25" a="1"/>
  <c r="G70" i="25" s="1"/>
  <c r="G71" i="25" a="1"/>
  <c r="G71" i="25" s="1"/>
  <c r="G72" i="25" a="1"/>
  <c r="G72" i="25" s="1"/>
  <c r="G73" i="25" a="1"/>
  <c r="G73" i="25" s="1"/>
  <c r="G74" i="25" a="1"/>
  <c r="G74" i="25" s="1"/>
  <c r="G75" i="25" a="1"/>
  <c r="G75" i="25" s="1"/>
  <c r="G76" i="25" a="1"/>
  <c r="G76" i="25" s="1"/>
  <c r="G77" i="25" a="1"/>
  <c r="G77" i="25" s="1"/>
  <c r="G78" i="25" a="1"/>
  <c r="G78" i="25" s="1"/>
  <c r="G79" i="25" a="1"/>
  <c r="G79" i="25" s="1"/>
  <c r="G80" i="25" a="1"/>
  <c r="G80" i="25" s="1"/>
  <c r="G81" i="25" a="1"/>
  <c r="G81" i="25" s="1"/>
  <c r="G66" i="25" a="1"/>
  <c r="G66" i="25" s="1"/>
  <c r="G56" i="25" a="1"/>
  <c r="G56" i="25" s="1"/>
  <c r="G57" i="25" a="1"/>
  <c r="G57" i="25" s="1"/>
  <c r="G58" i="25" a="1"/>
  <c r="G58" i="25" s="1"/>
  <c r="G59" i="25" a="1"/>
  <c r="G59" i="25" s="1"/>
  <c r="G60" i="25" a="1"/>
  <c r="G60" i="25" s="1"/>
  <c r="G55" i="25" a="1"/>
  <c r="G55" i="25" s="1"/>
  <c r="G67" i="24" a="1"/>
  <c r="G67" i="24" s="1"/>
  <c r="G68" i="24" a="1"/>
  <c r="G68" i="24" s="1"/>
  <c r="G69" i="24" a="1"/>
  <c r="G69" i="24" s="1"/>
  <c r="G70" i="24" a="1"/>
  <c r="G70" i="24" s="1"/>
  <c r="G71" i="24" a="1"/>
  <c r="G71" i="24" s="1"/>
  <c r="G72" i="24" a="1"/>
  <c r="G72" i="24" s="1"/>
  <c r="G73" i="24" a="1"/>
  <c r="G73" i="24" s="1"/>
  <c r="G74" i="24" a="1"/>
  <c r="G74" i="24" s="1"/>
  <c r="G75" i="24" a="1"/>
  <c r="G75" i="24" s="1"/>
  <c r="G76" i="24" a="1"/>
  <c r="G76" i="24" s="1"/>
  <c r="G77" i="24" a="1"/>
  <c r="G77" i="24" s="1"/>
  <c r="G78" i="24" a="1"/>
  <c r="G78" i="24" s="1"/>
  <c r="G79" i="24" a="1"/>
  <c r="G79" i="24" s="1"/>
  <c r="G80" i="24" a="1"/>
  <c r="G80" i="24" s="1"/>
  <c r="G81" i="24" a="1"/>
  <c r="G81" i="24" s="1"/>
  <c r="G66" i="24" a="1"/>
  <c r="G66" i="24" s="1"/>
  <c r="G56" i="24" a="1"/>
  <c r="G56" i="24" s="1"/>
  <c r="G57" i="24" a="1"/>
  <c r="G57" i="24" s="1"/>
  <c r="G58" i="24" a="1"/>
  <c r="G58" i="24" s="1"/>
  <c r="G59" i="24" a="1"/>
  <c r="G59" i="24" s="1"/>
  <c r="G60" i="24" a="1"/>
  <c r="G60" i="24" s="1"/>
  <c r="G55" i="24" a="1"/>
  <c r="G55" i="24" s="1"/>
  <c r="G67" i="19" a="1"/>
  <c r="G67" i="19" s="1"/>
  <c r="G68" i="19" a="1"/>
  <c r="G68" i="19" s="1"/>
  <c r="G69" i="19" a="1"/>
  <c r="G69" i="19" s="1"/>
  <c r="G70" i="19" a="1"/>
  <c r="G70" i="19" s="1"/>
  <c r="G71" i="19" a="1"/>
  <c r="G71" i="19" s="1"/>
  <c r="G72" i="19" a="1"/>
  <c r="G72" i="19" s="1"/>
  <c r="G73" i="19" a="1"/>
  <c r="G73" i="19" s="1"/>
  <c r="G74" i="19" a="1"/>
  <c r="G74" i="19" s="1"/>
  <c r="G75" i="19" a="1"/>
  <c r="G75" i="19" s="1"/>
  <c r="G76" i="19" a="1"/>
  <c r="G76" i="19" s="1"/>
  <c r="G77" i="19" a="1"/>
  <c r="G77" i="19" s="1"/>
  <c r="G78" i="19" a="1"/>
  <c r="G78" i="19" s="1"/>
  <c r="G79" i="19" a="1"/>
  <c r="G79" i="19" s="1"/>
  <c r="G80" i="19" a="1"/>
  <c r="G80" i="19" s="1"/>
  <c r="G81" i="19" a="1"/>
  <c r="G81" i="19" s="1"/>
  <c r="G66" i="19" a="1"/>
  <c r="G66" i="19" s="1"/>
  <c r="G56" i="19" a="1"/>
  <c r="G56" i="19" s="1"/>
  <c r="G57" i="19" a="1"/>
  <c r="G57" i="19" s="1"/>
  <c r="G58" i="19" a="1"/>
  <c r="G58" i="19" s="1"/>
  <c r="G59" i="19" a="1"/>
  <c r="G59" i="19" s="1"/>
  <c r="G60" i="19" a="1"/>
  <c r="G60" i="19" s="1"/>
  <c r="G55" i="19" a="1"/>
  <c r="G55" i="19" s="1"/>
  <c r="G67" i="20" a="1"/>
  <c r="G67" i="20" s="1"/>
  <c r="G68" i="20" a="1"/>
  <c r="G68" i="20" s="1"/>
  <c r="G69" i="20" a="1"/>
  <c r="G69" i="20" s="1"/>
  <c r="G70" i="20" a="1"/>
  <c r="G70" i="20" s="1"/>
  <c r="G71" i="20" a="1"/>
  <c r="G71" i="20" s="1"/>
  <c r="G72" i="20" a="1"/>
  <c r="G72" i="20" s="1"/>
  <c r="G73" i="20" a="1"/>
  <c r="G73" i="20" s="1"/>
  <c r="G74" i="20" a="1"/>
  <c r="G74" i="20" s="1"/>
  <c r="G75" i="20" a="1"/>
  <c r="G75" i="20" s="1"/>
  <c r="G76" i="20" a="1"/>
  <c r="G76" i="20" s="1"/>
  <c r="G77" i="20" a="1"/>
  <c r="G77" i="20" s="1"/>
  <c r="G78" i="20" a="1"/>
  <c r="G78" i="20" s="1"/>
  <c r="G79" i="20" a="1"/>
  <c r="G79" i="20" s="1"/>
  <c r="G80" i="20" a="1"/>
  <c r="G80" i="20" s="1"/>
  <c r="G81" i="20" a="1"/>
  <c r="G81" i="20" s="1"/>
  <c r="G66" i="20" a="1"/>
  <c r="G66" i="20" s="1"/>
  <c r="G56" i="20" a="1"/>
  <c r="G56" i="20" s="1"/>
  <c r="G57" i="20" a="1"/>
  <c r="G57" i="20" s="1"/>
  <c r="G58" i="20" a="1"/>
  <c r="G58" i="20" s="1"/>
  <c r="G59" i="20" a="1"/>
  <c r="G59" i="20" s="1"/>
  <c r="G60" i="20" a="1"/>
  <c r="G60" i="20" s="1"/>
  <c r="G55" i="20" a="1"/>
  <c r="G55" i="20" s="1"/>
  <c r="G81" i="23" a="1"/>
  <c r="G81" i="23" s="1"/>
  <c r="G67" i="23" a="1"/>
  <c r="G67" i="23" s="1"/>
  <c r="G68" i="23" a="1"/>
  <c r="G68" i="23" s="1"/>
  <c r="G69" i="23" a="1"/>
  <c r="G69" i="23" s="1"/>
  <c r="G70" i="23" a="1"/>
  <c r="G70" i="23" s="1"/>
  <c r="G71" i="23" a="1"/>
  <c r="G71" i="23" s="1"/>
  <c r="G72" i="23" a="1"/>
  <c r="G72" i="23" s="1"/>
  <c r="G73" i="23" a="1"/>
  <c r="G73" i="23" s="1"/>
  <c r="G74" i="23" a="1"/>
  <c r="G74" i="23" s="1"/>
  <c r="G75" i="23" a="1"/>
  <c r="G75" i="23" s="1"/>
  <c r="G76" i="23" a="1"/>
  <c r="G76" i="23" s="1"/>
  <c r="G77" i="23" a="1"/>
  <c r="G77" i="23" s="1"/>
  <c r="G78" i="23" a="1"/>
  <c r="G78" i="23" s="1"/>
  <c r="G79" i="23" a="1"/>
  <c r="G79" i="23" s="1"/>
  <c r="G80" i="23" a="1"/>
  <c r="G80" i="23" s="1"/>
  <c r="G66" i="23" a="1"/>
  <c r="G66" i="23" s="1"/>
  <c r="G56" i="23" a="1"/>
  <c r="G56" i="23" s="1"/>
  <c r="G57" i="23" a="1"/>
  <c r="G57" i="23" s="1"/>
  <c r="G58" i="23" a="1"/>
  <c r="G58" i="23" s="1"/>
  <c r="G59" i="23" a="1"/>
  <c r="G59" i="23" s="1"/>
  <c r="G60" i="23" a="1"/>
  <c r="G60" i="23" s="1"/>
  <c r="G55" i="23" a="1"/>
  <c r="G55" i="23" s="1"/>
  <c r="G67" i="22" a="1"/>
  <c r="G67" i="22" s="1"/>
  <c r="G68" i="22" a="1"/>
  <c r="G68" i="22" s="1"/>
  <c r="G69" i="22" a="1"/>
  <c r="G69" i="22" s="1"/>
  <c r="G70" i="22" a="1"/>
  <c r="G70" i="22" s="1"/>
  <c r="G71" i="22" a="1"/>
  <c r="G71" i="22" s="1"/>
  <c r="G72" i="22" a="1"/>
  <c r="G72" i="22" s="1"/>
  <c r="G73" i="22" a="1"/>
  <c r="G73" i="22" s="1"/>
  <c r="G74" i="22" a="1"/>
  <c r="G74" i="22" s="1"/>
  <c r="G75" i="22" a="1"/>
  <c r="G75" i="22" s="1"/>
  <c r="G76" i="22" a="1"/>
  <c r="G76" i="22" s="1"/>
  <c r="G77" i="22" a="1"/>
  <c r="G77" i="22" s="1"/>
  <c r="G78" i="22" a="1"/>
  <c r="G78" i="22" s="1"/>
  <c r="G79" i="22" a="1"/>
  <c r="G79" i="22" s="1"/>
  <c r="G80" i="22" a="1"/>
  <c r="G80" i="22" s="1"/>
  <c r="G81" i="22" a="1"/>
  <c r="G81" i="22" s="1"/>
  <c r="G66" i="22" a="1"/>
  <c r="G66" i="22" s="1"/>
  <c r="G56" i="22" a="1"/>
  <c r="G56" i="22" s="1"/>
  <c r="G57" i="22" a="1"/>
  <c r="G57" i="22" s="1"/>
  <c r="G58" i="22" a="1"/>
  <c r="G58" i="22" s="1"/>
  <c r="G59" i="22" a="1"/>
  <c r="G59" i="22" s="1"/>
  <c r="G60" i="22" a="1"/>
  <c r="G60" i="22" s="1"/>
  <c r="G55" i="22" a="1"/>
  <c r="G55" i="22" s="1"/>
  <c r="G67" i="21" a="1"/>
  <c r="G67" i="21" s="1"/>
  <c r="G68" i="21" a="1"/>
  <c r="G68" i="21" s="1"/>
  <c r="G69" i="21" a="1"/>
  <c r="G69" i="21" s="1"/>
  <c r="G70" i="21" a="1"/>
  <c r="G70" i="21" s="1"/>
  <c r="G71" i="21" a="1"/>
  <c r="G71" i="21" s="1"/>
  <c r="G72" i="21" a="1"/>
  <c r="G72" i="21" s="1"/>
  <c r="G73" i="21" a="1"/>
  <c r="G73" i="21" s="1"/>
  <c r="G74" i="21" a="1"/>
  <c r="G74" i="21" s="1"/>
  <c r="G75" i="21" a="1"/>
  <c r="G75" i="21" s="1"/>
  <c r="G76" i="21" a="1"/>
  <c r="G76" i="21" s="1"/>
  <c r="G77" i="21" a="1"/>
  <c r="G77" i="21" s="1"/>
  <c r="G78" i="21" a="1"/>
  <c r="G78" i="21" s="1"/>
  <c r="G79" i="21" a="1"/>
  <c r="G79" i="21" s="1"/>
  <c r="G80" i="21" a="1"/>
  <c r="G80" i="21" s="1"/>
  <c r="G81" i="21" a="1"/>
  <c r="G81" i="21" s="1"/>
  <c r="G66" i="21" a="1"/>
  <c r="G66" i="21" s="1"/>
  <c r="G56" i="21" a="1"/>
  <c r="G56" i="21" s="1"/>
  <c r="G57" i="21" a="1"/>
  <c r="G57" i="21" s="1"/>
  <c r="G58" i="21" a="1"/>
  <c r="G58" i="21" s="1"/>
  <c r="G59" i="21" a="1"/>
  <c r="G59" i="21" s="1"/>
  <c r="G60" i="21" a="1"/>
  <c r="G60" i="21" s="1"/>
  <c r="G55" i="21" a="1"/>
  <c r="G55" i="21" s="1"/>
  <c r="G67" i="18" a="1"/>
  <c r="G67" i="18" s="1"/>
  <c r="G68" i="18" a="1"/>
  <c r="G68" i="18" s="1"/>
  <c r="G69" i="18" a="1"/>
  <c r="G69" i="18" s="1"/>
  <c r="G70" i="18" a="1"/>
  <c r="G70" i="18" s="1"/>
  <c r="G71" i="18" a="1"/>
  <c r="G71" i="18" s="1"/>
  <c r="G72" i="18" a="1"/>
  <c r="G72" i="18" s="1"/>
  <c r="G73" i="18" a="1"/>
  <c r="G73" i="18" s="1"/>
  <c r="G74" i="18" a="1"/>
  <c r="G74" i="18" s="1"/>
  <c r="G75" i="18" a="1"/>
  <c r="G75" i="18" s="1"/>
  <c r="G76" i="18" a="1"/>
  <c r="G76" i="18" s="1"/>
  <c r="G77" i="18" a="1"/>
  <c r="G77" i="18" s="1"/>
  <c r="G78" i="18" a="1"/>
  <c r="G78" i="18" s="1"/>
  <c r="G79" i="18" a="1"/>
  <c r="G79" i="18" s="1"/>
  <c r="G80" i="18" a="1"/>
  <c r="G80" i="18" s="1"/>
  <c r="G81" i="18" a="1"/>
  <c r="G81" i="18" s="1"/>
  <c r="G66" i="18" a="1"/>
  <c r="G66" i="18" s="1"/>
  <c r="G56" i="18" a="1"/>
  <c r="G56" i="18" s="1"/>
  <c r="G57" i="18" a="1"/>
  <c r="G57" i="18" s="1"/>
  <c r="G58" i="18" a="1"/>
  <c r="G58" i="18" s="1"/>
  <c r="G59" i="18" a="1"/>
  <c r="G59" i="18" s="1"/>
  <c r="G60" i="18" a="1"/>
  <c r="G60" i="18" s="1"/>
  <c r="G55" i="18" a="1"/>
  <c r="G55" i="18" s="1"/>
  <c r="G67" i="16" a="1"/>
  <c r="G67" i="16" s="1"/>
  <c r="G68" i="16" a="1"/>
  <c r="G68" i="16" s="1"/>
  <c r="G69" i="16" a="1"/>
  <c r="G69" i="16" s="1"/>
  <c r="G70" i="16" a="1"/>
  <c r="G70" i="16" s="1"/>
  <c r="G71" i="16" a="1"/>
  <c r="G71" i="16" s="1"/>
  <c r="G72" i="16" a="1"/>
  <c r="G72" i="16" s="1"/>
  <c r="G73" i="16" a="1"/>
  <c r="G73" i="16" s="1"/>
  <c r="G74" i="16" a="1"/>
  <c r="G74" i="16" s="1"/>
  <c r="G75" i="16" a="1"/>
  <c r="G75" i="16" s="1"/>
  <c r="G76" i="16" a="1"/>
  <c r="G76" i="16" s="1"/>
  <c r="G77" i="16" a="1"/>
  <c r="G77" i="16" s="1"/>
  <c r="G78" i="16" a="1"/>
  <c r="G78" i="16" s="1"/>
  <c r="G79" i="16" a="1"/>
  <c r="G79" i="16" s="1"/>
  <c r="G80" i="16" a="1"/>
  <c r="G80" i="16" s="1"/>
  <c r="G81" i="16" a="1"/>
  <c r="G81" i="16" s="1"/>
  <c r="G56" i="16" a="1"/>
  <c r="G56" i="16" s="1"/>
  <c r="G57" i="16" a="1"/>
  <c r="G57" i="16" s="1"/>
  <c r="G58" i="16" a="1"/>
  <c r="G58" i="16" s="1"/>
  <c r="G59" i="16" a="1"/>
  <c r="G59" i="16" s="1"/>
  <c r="G60" i="16" a="1"/>
  <c r="G60" i="16" s="1"/>
  <c r="G58" i="15" a="1"/>
  <c r="G58" i="15" s="1"/>
  <c r="G59" i="15" a="1"/>
  <c r="G59" i="15" s="1"/>
  <c r="G60" i="15" a="1"/>
  <c r="G60" i="15" s="1"/>
  <c r="G56" i="10" a="1"/>
  <c r="G56" i="10" s="1"/>
  <c r="G57" i="10" a="1"/>
  <c r="G57" i="10" s="1"/>
  <c r="G58" i="10" a="1"/>
  <c r="G58" i="10" s="1"/>
  <c r="G59" i="10" a="1"/>
  <c r="G59" i="10" s="1"/>
  <c r="G60" i="10" a="1"/>
  <c r="G60" i="10" s="1"/>
  <c r="G55" i="10" a="1"/>
  <c r="G55" i="10" s="1"/>
  <c r="G55" i="15" a="1"/>
  <c r="G55" i="15" s="1"/>
  <c r="G67" i="10" a="1"/>
  <c r="G67" i="10" s="1"/>
  <c r="G68" i="10" a="1"/>
  <c r="G68" i="10" s="1"/>
  <c r="G69" i="10" a="1"/>
  <c r="G69" i="10" s="1"/>
  <c r="G70" i="10" a="1"/>
  <c r="G70" i="10" s="1"/>
  <c r="G71" i="10" a="1"/>
  <c r="G71" i="10" s="1"/>
  <c r="G72" i="10" a="1"/>
  <c r="G72" i="10" s="1"/>
  <c r="G73" i="10" a="1"/>
  <c r="G73" i="10" s="1"/>
  <c r="G74" i="10" a="1"/>
  <c r="G74" i="10" s="1"/>
  <c r="G75" i="10" a="1"/>
  <c r="G75" i="10" s="1"/>
  <c r="G76" i="10" a="1"/>
  <c r="G76" i="10" s="1"/>
  <c r="G77" i="10" a="1"/>
  <c r="G77" i="10" s="1"/>
  <c r="G78" i="10" a="1"/>
  <c r="G78" i="10" s="1"/>
  <c r="G79" i="10" a="1"/>
  <c r="G79" i="10" s="1"/>
  <c r="G80" i="10" a="1"/>
  <c r="G80" i="10" s="1"/>
  <c r="G81" i="10" a="1"/>
  <c r="G81" i="10" s="1"/>
  <c r="G66" i="10" a="1"/>
  <c r="G66" i="10" s="1"/>
  <c r="G12" i="9"/>
  <c r="H12" i="9" s="1" a="1"/>
  <c r="H12" i="9" s="1"/>
  <c r="P2" i="17"/>
  <c r="F62" i="33"/>
  <c r="H54" i="33"/>
  <c r="G54" i="33"/>
  <c r="F62" i="32"/>
  <c r="H54" i="32"/>
  <c r="G54" i="32"/>
  <c r="F62" i="31"/>
  <c r="H54" i="31"/>
  <c r="G54" i="31"/>
  <c r="F62" i="30"/>
  <c r="H54" i="30"/>
  <c r="G54" i="30"/>
  <c r="F62" i="29"/>
  <c r="H54" i="29"/>
  <c r="G54" i="29"/>
  <c r="F62" i="28"/>
  <c r="H54" i="28"/>
  <c r="G54" i="28"/>
  <c r="F62" i="27"/>
  <c r="H54" i="27"/>
  <c r="G54" i="27"/>
  <c r="F62" i="26"/>
  <c r="H54" i="26"/>
  <c r="G54" i="26"/>
  <c r="F62" i="25"/>
  <c r="H54" i="25"/>
  <c r="G54" i="25"/>
  <c r="F62" i="24"/>
  <c r="H54" i="24"/>
  <c r="G54" i="24"/>
  <c r="F62" i="19"/>
  <c r="H54" i="19"/>
  <c r="G54" i="19"/>
  <c r="F62" i="20"/>
  <c r="H54" i="20"/>
  <c r="G54" i="20"/>
  <c r="F62" i="23"/>
  <c r="H54" i="23"/>
  <c r="G54" i="23"/>
  <c r="F62" i="22"/>
  <c r="H54" i="22"/>
  <c r="G54" i="22"/>
  <c r="F62" i="21"/>
  <c r="H54" i="21"/>
  <c r="G54" i="21"/>
  <c r="F62" i="18"/>
  <c r="H54" i="18"/>
  <c r="G54" i="18"/>
  <c r="F62" i="16"/>
  <c r="F62" i="15"/>
  <c r="H54" i="15"/>
  <c r="G54" i="15"/>
  <c r="F62" i="10"/>
  <c r="H54" i="10"/>
  <c r="G54" i="10"/>
  <c r="F83" i="33"/>
  <c r="I82" i="33"/>
  <c r="H65" i="33"/>
  <c r="G65" i="33"/>
  <c r="F83" i="32"/>
  <c r="I82" i="32"/>
  <c r="H65" i="32"/>
  <c r="G65" i="32"/>
  <c r="F83" i="31"/>
  <c r="I82" i="31"/>
  <c r="H65" i="31"/>
  <c r="G65" i="31"/>
  <c r="F83" i="30"/>
  <c r="I82" i="30"/>
  <c r="H65" i="30"/>
  <c r="G65" i="30"/>
  <c r="F83" i="29"/>
  <c r="I82" i="29"/>
  <c r="H65" i="29"/>
  <c r="G65" i="29"/>
  <c r="F83" i="28"/>
  <c r="I82" i="28"/>
  <c r="H65" i="28"/>
  <c r="G65" i="28"/>
  <c r="F83" i="27"/>
  <c r="I82" i="27"/>
  <c r="H65" i="27"/>
  <c r="G65" i="27"/>
  <c r="F83" i="26"/>
  <c r="I82" i="26"/>
  <c r="H65" i="26"/>
  <c r="G65" i="26"/>
  <c r="F83" i="25"/>
  <c r="I82" i="25"/>
  <c r="H65" i="25"/>
  <c r="G65" i="25"/>
  <c r="F83" i="24"/>
  <c r="I82" i="24"/>
  <c r="H65" i="24"/>
  <c r="G65" i="24"/>
  <c r="F83" i="19"/>
  <c r="I82" i="19"/>
  <c r="H65" i="19"/>
  <c r="G65" i="19"/>
  <c r="F83" i="20"/>
  <c r="I82" i="20"/>
  <c r="H65" i="20"/>
  <c r="G65" i="20"/>
  <c r="F83" i="23"/>
  <c r="I82" i="23"/>
  <c r="H65" i="23"/>
  <c r="G65" i="23"/>
  <c r="F83" i="22"/>
  <c r="I82" i="22"/>
  <c r="H65" i="22"/>
  <c r="G65" i="22"/>
  <c r="F83" i="21"/>
  <c r="I82" i="21"/>
  <c r="H65" i="21"/>
  <c r="G65" i="21"/>
  <c r="F83" i="18"/>
  <c r="I82" i="18"/>
  <c r="H65" i="18"/>
  <c r="G65" i="18"/>
  <c r="F83" i="16"/>
  <c r="I82" i="16"/>
  <c r="F83" i="15"/>
  <c r="I82" i="15"/>
  <c r="H65" i="15"/>
  <c r="G65" i="15"/>
  <c r="F83" i="10"/>
  <c r="I82" i="10"/>
  <c r="H65" i="10"/>
  <c r="G65" i="10"/>
  <c r="G15" i="9"/>
  <c r="I55" i="33" l="1"/>
  <c r="H55" i="33"/>
  <c r="I56" i="33"/>
  <c r="H56" i="33"/>
  <c r="I57" i="33"/>
  <c r="H57" i="33"/>
  <c r="I58" i="33"/>
  <c r="H58" i="33"/>
  <c r="I59" i="33"/>
  <c r="H59" i="33"/>
  <c r="I60" i="33"/>
  <c r="H60" i="33"/>
  <c r="I55" i="32"/>
  <c r="H55" i="32"/>
  <c r="I56" i="32"/>
  <c r="H56" i="32"/>
  <c r="I57" i="32"/>
  <c r="H57" i="32"/>
  <c r="I58" i="32"/>
  <c r="H58" i="32"/>
  <c r="I59" i="32"/>
  <c r="H59" i="32"/>
  <c r="I60" i="32"/>
  <c r="H60" i="32"/>
  <c r="I55" i="31"/>
  <c r="H55" i="31"/>
  <c r="I56" i="31"/>
  <c r="H56" i="31"/>
  <c r="I57" i="31"/>
  <c r="H57" i="31"/>
  <c r="I58" i="31"/>
  <c r="H58" i="31"/>
  <c r="I59" i="31"/>
  <c r="H59" i="31"/>
  <c r="I60" i="31"/>
  <c r="H60" i="31"/>
  <c r="I55" i="30"/>
  <c r="H55" i="30"/>
  <c r="I56" i="30"/>
  <c r="H56" i="30"/>
  <c r="I57" i="30"/>
  <c r="H57" i="30"/>
  <c r="I58" i="30"/>
  <c r="H58" i="30"/>
  <c r="I59" i="30"/>
  <c r="H59" i="30"/>
  <c r="I60" i="30"/>
  <c r="H60" i="30"/>
  <c r="I55" i="29"/>
  <c r="H55" i="29"/>
  <c r="I56" i="29"/>
  <c r="H56" i="29"/>
  <c r="I57" i="29"/>
  <c r="H57" i="29"/>
  <c r="I58" i="29"/>
  <c r="H58" i="29"/>
  <c r="I59" i="29"/>
  <c r="H59" i="29"/>
  <c r="I60" i="29"/>
  <c r="H60" i="29"/>
  <c r="I55" i="28"/>
  <c r="H55" i="28"/>
  <c r="I56" i="28"/>
  <c r="H56" i="28"/>
  <c r="I57" i="28"/>
  <c r="H57" i="28"/>
  <c r="I58" i="28"/>
  <c r="H58" i="28"/>
  <c r="I59" i="28"/>
  <c r="H59" i="28"/>
  <c r="I60" i="28"/>
  <c r="H60" i="28"/>
  <c r="I55" i="27"/>
  <c r="H55" i="27"/>
  <c r="I56" i="27"/>
  <c r="H56" i="27"/>
  <c r="I57" i="27"/>
  <c r="H57" i="27"/>
  <c r="I58" i="27"/>
  <c r="H58" i="27"/>
  <c r="I59" i="27"/>
  <c r="H59" i="27"/>
  <c r="I60" i="27"/>
  <c r="H60" i="27"/>
  <c r="I55" i="26"/>
  <c r="H55" i="26"/>
  <c r="I56" i="26"/>
  <c r="H56" i="26"/>
  <c r="I57" i="26"/>
  <c r="H57" i="26"/>
  <c r="I58" i="26"/>
  <c r="H58" i="26"/>
  <c r="I59" i="26"/>
  <c r="H59" i="26"/>
  <c r="I60" i="26"/>
  <c r="H60" i="26"/>
  <c r="I55" i="25"/>
  <c r="H55" i="25"/>
  <c r="I56" i="25"/>
  <c r="H56" i="25"/>
  <c r="I57" i="25"/>
  <c r="H57" i="25"/>
  <c r="I58" i="25"/>
  <c r="H58" i="25"/>
  <c r="I59" i="25"/>
  <c r="H59" i="25"/>
  <c r="I60" i="25"/>
  <c r="H60" i="25"/>
  <c r="I55" i="24"/>
  <c r="H55" i="24"/>
  <c r="I56" i="24"/>
  <c r="H56" i="24"/>
  <c r="I57" i="24"/>
  <c r="H57" i="24"/>
  <c r="I58" i="24"/>
  <c r="H58" i="24"/>
  <c r="I59" i="24"/>
  <c r="H59" i="24"/>
  <c r="I60" i="24"/>
  <c r="H60" i="24"/>
  <c r="I55" i="19"/>
  <c r="H55" i="19"/>
  <c r="I56" i="19"/>
  <c r="H56" i="19"/>
  <c r="I57" i="19"/>
  <c r="H57" i="19"/>
  <c r="I58" i="19"/>
  <c r="H58" i="19"/>
  <c r="I59" i="19"/>
  <c r="H59" i="19"/>
  <c r="I60" i="19"/>
  <c r="H60" i="19"/>
  <c r="I55" i="20"/>
  <c r="H55" i="20"/>
  <c r="I56" i="20"/>
  <c r="H56" i="20"/>
  <c r="I57" i="20"/>
  <c r="H57" i="20"/>
  <c r="I58" i="20"/>
  <c r="H58" i="20"/>
  <c r="I59" i="20"/>
  <c r="H59" i="20"/>
  <c r="I60" i="20"/>
  <c r="H60" i="20"/>
  <c r="I55" i="23"/>
  <c r="H55" i="23"/>
  <c r="I56" i="23"/>
  <c r="H56" i="23"/>
  <c r="I57" i="23"/>
  <c r="H57" i="23"/>
  <c r="I58" i="23"/>
  <c r="H58" i="23"/>
  <c r="I59" i="23"/>
  <c r="H59" i="23"/>
  <c r="I60" i="23"/>
  <c r="H60" i="23"/>
  <c r="I55" i="22"/>
  <c r="H55" i="22"/>
  <c r="I56" i="22"/>
  <c r="H56" i="22"/>
  <c r="I57" i="22"/>
  <c r="H57" i="22"/>
  <c r="I58" i="22"/>
  <c r="H58" i="22"/>
  <c r="I59" i="22"/>
  <c r="H59" i="22"/>
  <c r="I60" i="22"/>
  <c r="H60" i="22"/>
  <c r="I55" i="21"/>
  <c r="H55" i="21"/>
  <c r="I56" i="21"/>
  <c r="H56" i="21"/>
  <c r="I57" i="21"/>
  <c r="H57" i="21"/>
  <c r="I58" i="21"/>
  <c r="H58" i="21"/>
  <c r="I59" i="21"/>
  <c r="H59" i="21"/>
  <c r="I60" i="21"/>
  <c r="H60" i="21"/>
  <c r="I55" i="18"/>
  <c r="H55" i="18"/>
  <c r="I56" i="18"/>
  <c r="H56" i="18"/>
  <c r="I57" i="18"/>
  <c r="H57" i="18"/>
  <c r="I58" i="18"/>
  <c r="H58" i="18"/>
  <c r="I59" i="18"/>
  <c r="H59" i="18"/>
  <c r="I60" i="18"/>
  <c r="H60" i="18"/>
  <c r="I56" i="16"/>
  <c r="H56" i="16"/>
  <c r="I57" i="16"/>
  <c r="H57" i="16"/>
  <c r="I58" i="16"/>
  <c r="H58" i="16"/>
  <c r="I59" i="16"/>
  <c r="H59" i="16"/>
  <c r="I60" i="16"/>
  <c r="H60" i="16"/>
  <c r="H55" i="15"/>
  <c r="I55" i="15" s="1"/>
  <c r="I58" i="15"/>
  <c r="H58" i="15"/>
  <c r="I59" i="15"/>
  <c r="H59" i="15"/>
  <c r="I60" i="15"/>
  <c r="H60" i="15"/>
  <c r="I55" i="10"/>
  <c r="H55" i="10"/>
  <c r="I56" i="10"/>
  <c r="H56" i="10"/>
  <c r="I57" i="10"/>
  <c r="H57" i="10"/>
  <c r="I58" i="10"/>
  <c r="H58" i="10"/>
  <c r="I59" i="10"/>
  <c r="H59" i="10"/>
  <c r="I60" i="10"/>
  <c r="H60" i="10"/>
  <c r="I66" i="33"/>
  <c r="H66" i="33"/>
  <c r="I67" i="33"/>
  <c r="H67" i="33"/>
  <c r="I68" i="33"/>
  <c r="H68" i="33"/>
  <c r="I69" i="33"/>
  <c r="H69" i="33"/>
  <c r="I70" i="33"/>
  <c r="H70" i="33"/>
  <c r="I71" i="33"/>
  <c r="H71" i="33"/>
  <c r="I72" i="33"/>
  <c r="H72" i="33"/>
  <c r="I73" i="33"/>
  <c r="H73" i="33"/>
  <c r="I74" i="33"/>
  <c r="H74" i="33"/>
  <c r="I75" i="33"/>
  <c r="H75" i="33"/>
  <c r="I76" i="33"/>
  <c r="H76" i="33"/>
  <c r="I77" i="33"/>
  <c r="H77" i="33"/>
  <c r="I78" i="33"/>
  <c r="H78" i="33"/>
  <c r="I79" i="33"/>
  <c r="H79" i="33"/>
  <c r="I80" i="33"/>
  <c r="H80" i="33"/>
  <c r="I81" i="33"/>
  <c r="H81" i="33"/>
  <c r="I66" i="32"/>
  <c r="H66" i="32"/>
  <c r="I67" i="32"/>
  <c r="H67" i="32"/>
  <c r="I68" i="32"/>
  <c r="H68" i="32"/>
  <c r="I69" i="32"/>
  <c r="H69" i="32"/>
  <c r="I70" i="32"/>
  <c r="H70" i="32"/>
  <c r="I71" i="32"/>
  <c r="H71" i="32"/>
  <c r="I72" i="32"/>
  <c r="H72" i="32"/>
  <c r="I73" i="32"/>
  <c r="H73" i="32"/>
  <c r="I74" i="32"/>
  <c r="H74" i="32"/>
  <c r="I75" i="32"/>
  <c r="H75" i="32"/>
  <c r="I76" i="32"/>
  <c r="H76" i="32"/>
  <c r="I77" i="32"/>
  <c r="H77" i="32"/>
  <c r="I78" i="32"/>
  <c r="H78" i="32"/>
  <c r="I79" i="32"/>
  <c r="H79" i="32"/>
  <c r="I80" i="32"/>
  <c r="H80" i="32"/>
  <c r="I81" i="32"/>
  <c r="H81" i="32"/>
  <c r="I66" i="31"/>
  <c r="H66" i="31"/>
  <c r="I67" i="31"/>
  <c r="H67" i="31"/>
  <c r="I68" i="31"/>
  <c r="H68" i="31"/>
  <c r="I69" i="31"/>
  <c r="H69" i="31"/>
  <c r="I70" i="31"/>
  <c r="H70" i="31"/>
  <c r="I71" i="31"/>
  <c r="H71" i="31"/>
  <c r="I72" i="31"/>
  <c r="H72" i="31"/>
  <c r="I73" i="31"/>
  <c r="H73" i="31"/>
  <c r="I74" i="31"/>
  <c r="H74" i="31"/>
  <c r="I75" i="31"/>
  <c r="H75" i="31"/>
  <c r="I76" i="31"/>
  <c r="H76" i="31"/>
  <c r="I77" i="31"/>
  <c r="H77" i="31"/>
  <c r="I78" i="31"/>
  <c r="H78" i="31"/>
  <c r="I79" i="31"/>
  <c r="H79" i="31"/>
  <c r="I80" i="31"/>
  <c r="H80" i="31"/>
  <c r="I81" i="31"/>
  <c r="H81" i="31"/>
  <c r="I66" i="30"/>
  <c r="H66" i="30"/>
  <c r="I67" i="30"/>
  <c r="H67" i="30"/>
  <c r="I68" i="30"/>
  <c r="H68" i="30"/>
  <c r="I69" i="30"/>
  <c r="H69" i="30"/>
  <c r="I70" i="30"/>
  <c r="H70" i="30"/>
  <c r="I71" i="30"/>
  <c r="H71" i="30"/>
  <c r="I72" i="30"/>
  <c r="H72" i="30"/>
  <c r="I73" i="30"/>
  <c r="H73" i="30"/>
  <c r="I74" i="30"/>
  <c r="H74" i="30"/>
  <c r="I75" i="30"/>
  <c r="H75" i="30"/>
  <c r="I76" i="30"/>
  <c r="H76" i="30"/>
  <c r="I77" i="30"/>
  <c r="H77" i="30"/>
  <c r="I78" i="30"/>
  <c r="H78" i="30"/>
  <c r="I79" i="30"/>
  <c r="H79" i="30"/>
  <c r="I80" i="30"/>
  <c r="H80" i="30"/>
  <c r="I81" i="30"/>
  <c r="H81" i="30"/>
  <c r="I66" i="29"/>
  <c r="H66" i="29"/>
  <c r="I67" i="29"/>
  <c r="H67" i="29"/>
  <c r="I68" i="29"/>
  <c r="H68" i="29"/>
  <c r="I69" i="29"/>
  <c r="H69" i="29"/>
  <c r="I70" i="29"/>
  <c r="H70" i="29"/>
  <c r="I71" i="29"/>
  <c r="H71" i="29"/>
  <c r="I72" i="29"/>
  <c r="H72" i="29"/>
  <c r="I73" i="29"/>
  <c r="H73" i="29"/>
  <c r="I74" i="29"/>
  <c r="H74" i="29"/>
  <c r="I75" i="29"/>
  <c r="H75" i="29"/>
  <c r="I76" i="29"/>
  <c r="H76" i="29"/>
  <c r="I77" i="29"/>
  <c r="H77" i="29"/>
  <c r="I78" i="29"/>
  <c r="H78" i="29"/>
  <c r="I79" i="29"/>
  <c r="H79" i="29"/>
  <c r="I80" i="29"/>
  <c r="H80" i="29"/>
  <c r="I81" i="29"/>
  <c r="H81" i="29"/>
  <c r="I66" i="28"/>
  <c r="H66" i="28"/>
  <c r="I67" i="28"/>
  <c r="H67" i="28"/>
  <c r="I68" i="28"/>
  <c r="H68" i="28"/>
  <c r="I69" i="28"/>
  <c r="H69" i="28"/>
  <c r="I70" i="28"/>
  <c r="H70" i="28"/>
  <c r="I71" i="28"/>
  <c r="H71" i="28"/>
  <c r="I72" i="28"/>
  <c r="H72" i="28"/>
  <c r="I73" i="28"/>
  <c r="H73" i="28"/>
  <c r="I74" i="28"/>
  <c r="H74" i="28"/>
  <c r="I75" i="28"/>
  <c r="H75" i="28"/>
  <c r="I76" i="28"/>
  <c r="H76" i="28"/>
  <c r="I77" i="28"/>
  <c r="H77" i="28"/>
  <c r="I78" i="28"/>
  <c r="H78" i="28"/>
  <c r="I79" i="28"/>
  <c r="H79" i="28"/>
  <c r="I80" i="28"/>
  <c r="H80" i="28"/>
  <c r="I81" i="28"/>
  <c r="H81" i="28"/>
  <c r="I66" i="27"/>
  <c r="H66" i="27"/>
  <c r="I67" i="27"/>
  <c r="H67" i="27"/>
  <c r="I68" i="27"/>
  <c r="H68" i="27"/>
  <c r="I69" i="27"/>
  <c r="H69" i="27"/>
  <c r="I70" i="27"/>
  <c r="H70" i="27"/>
  <c r="I71" i="27"/>
  <c r="H71" i="27"/>
  <c r="I72" i="27"/>
  <c r="H72" i="27"/>
  <c r="I73" i="27"/>
  <c r="H73" i="27"/>
  <c r="I74" i="27"/>
  <c r="H74" i="27"/>
  <c r="I75" i="27"/>
  <c r="H75" i="27"/>
  <c r="I76" i="27"/>
  <c r="H76" i="27"/>
  <c r="I77" i="27"/>
  <c r="H77" i="27"/>
  <c r="I78" i="27"/>
  <c r="H78" i="27"/>
  <c r="I79" i="27"/>
  <c r="H79" i="27"/>
  <c r="I80" i="27"/>
  <c r="H80" i="27"/>
  <c r="I81" i="27"/>
  <c r="H81" i="27"/>
  <c r="I66" i="26"/>
  <c r="H66" i="26"/>
  <c r="I67" i="26"/>
  <c r="H67" i="26"/>
  <c r="I68" i="26"/>
  <c r="H68" i="26"/>
  <c r="I69" i="26"/>
  <c r="H69" i="26"/>
  <c r="I70" i="26"/>
  <c r="H70" i="26"/>
  <c r="I71" i="26"/>
  <c r="H71" i="26"/>
  <c r="I72" i="26"/>
  <c r="H72" i="26"/>
  <c r="I73" i="26"/>
  <c r="H73" i="26"/>
  <c r="I74" i="26"/>
  <c r="H74" i="26"/>
  <c r="I75" i="26"/>
  <c r="H75" i="26"/>
  <c r="I76" i="26"/>
  <c r="H76" i="26"/>
  <c r="I77" i="26"/>
  <c r="H77" i="26"/>
  <c r="I78" i="26"/>
  <c r="H78" i="26"/>
  <c r="I79" i="26"/>
  <c r="H79" i="26"/>
  <c r="I80" i="26"/>
  <c r="H80" i="26"/>
  <c r="I81" i="26"/>
  <c r="H81" i="26"/>
  <c r="I66" i="25"/>
  <c r="H66" i="25"/>
  <c r="I67" i="25"/>
  <c r="H67" i="25"/>
  <c r="I68" i="25"/>
  <c r="H68" i="25"/>
  <c r="I69" i="25"/>
  <c r="H69" i="25"/>
  <c r="I70" i="25"/>
  <c r="H70" i="25"/>
  <c r="I71" i="25"/>
  <c r="H71" i="25"/>
  <c r="I72" i="25"/>
  <c r="H72" i="25"/>
  <c r="I73" i="25"/>
  <c r="H73" i="25"/>
  <c r="I74" i="25"/>
  <c r="H74" i="25"/>
  <c r="I75" i="25"/>
  <c r="H75" i="25"/>
  <c r="I76" i="25"/>
  <c r="H76" i="25"/>
  <c r="I77" i="25"/>
  <c r="H77" i="25"/>
  <c r="I78" i="25"/>
  <c r="H78" i="25"/>
  <c r="I79" i="25"/>
  <c r="H79" i="25"/>
  <c r="I80" i="25"/>
  <c r="H80" i="25"/>
  <c r="I81" i="25"/>
  <c r="H81" i="25"/>
  <c r="I66" i="24"/>
  <c r="H66" i="24"/>
  <c r="I67" i="24"/>
  <c r="H67" i="24"/>
  <c r="I68" i="24"/>
  <c r="H68" i="24"/>
  <c r="I69" i="24"/>
  <c r="H69" i="24"/>
  <c r="I70" i="24"/>
  <c r="H70" i="24"/>
  <c r="I71" i="24"/>
  <c r="H71" i="24"/>
  <c r="I72" i="24"/>
  <c r="H72" i="24"/>
  <c r="I73" i="24"/>
  <c r="H73" i="24"/>
  <c r="I74" i="24"/>
  <c r="H74" i="24"/>
  <c r="I75" i="24"/>
  <c r="H75" i="24"/>
  <c r="I76" i="24"/>
  <c r="H76" i="24"/>
  <c r="I77" i="24"/>
  <c r="H77" i="24"/>
  <c r="I78" i="24"/>
  <c r="H78" i="24"/>
  <c r="I79" i="24"/>
  <c r="H79" i="24"/>
  <c r="I80" i="24"/>
  <c r="H80" i="24"/>
  <c r="I81" i="24"/>
  <c r="H81" i="24"/>
  <c r="I66" i="19"/>
  <c r="H66" i="19"/>
  <c r="I67" i="19"/>
  <c r="H67" i="19"/>
  <c r="I68" i="19"/>
  <c r="H68" i="19"/>
  <c r="I69" i="19"/>
  <c r="H69" i="19"/>
  <c r="I70" i="19"/>
  <c r="H70" i="19"/>
  <c r="I71" i="19"/>
  <c r="H71" i="19"/>
  <c r="I72" i="19"/>
  <c r="H72" i="19"/>
  <c r="I73" i="19"/>
  <c r="H73" i="19"/>
  <c r="I74" i="19"/>
  <c r="H74" i="19"/>
  <c r="I75" i="19"/>
  <c r="H75" i="19"/>
  <c r="I76" i="19"/>
  <c r="H76" i="19"/>
  <c r="I77" i="19"/>
  <c r="H77" i="19"/>
  <c r="I78" i="19"/>
  <c r="H78" i="19"/>
  <c r="I79" i="19"/>
  <c r="H79" i="19"/>
  <c r="I80" i="19"/>
  <c r="H80" i="19"/>
  <c r="I81" i="19"/>
  <c r="H81" i="19"/>
  <c r="I66" i="20"/>
  <c r="H66" i="20"/>
  <c r="I67" i="20"/>
  <c r="H67" i="20"/>
  <c r="I68" i="20"/>
  <c r="H68" i="20"/>
  <c r="I69" i="20"/>
  <c r="H69" i="20"/>
  <c r="I70" i="20"/>
  <c r="H70" i="20"/>
  <c r="I71" i="20"/>
  <c r="H71" i="20"/>
  <c r="I72" i="20"/>
  <c r="H72" i="20"/>
  <c r="I73" i="20"/>
  <c r="H73" i="20"/>
  <c r="I74" i="20"/>
  <c r="H74" i="20"/>
  <c r="I75" i="20"/>
  <c r="H75" i="20"/>
  <c r="I76" i="20"/>
  <c r="H76" i="20"/>
  <c r="I77" i="20"/>
  <c r="H77" i="20"/>
  <c r="I78" i="20"/>
  <c r="H78" i="20"/>
  <c r="I79" i="20"/>
  <c r="H79" i="20"/>
  <c r="I80" i="20"/>
  <c r="H80" i="20"/>
  <c r="I81" i="20"/>
  <c r="H81" i="20"/>
  <c r="I66" i="23"/>
  <c r="H66" i="23"/>
  <c r="I67" i="23"/>
  <c r="H67" i="23"/>
  <c r="I68" i="23"/>
  <c r="H68" i="23"/>
  <c r="I69" i="23"/>
  <c r="H69" i="23"/>
  <c r="I70" i="23"/>
  <c r="H70" i="23"/>
  <c r="I71" i="23"/>
  <c r="H71" i="23"/>
  <c r="I72" i="23"/>
  <c r="H72" i="23"/>
  <c r="I73" i="23"/>
  <c r="H73" i="23"/>
  <c r="I74" i="23"/>
  <c r="H74" i="23"/>
  <c r="I75" i="23"/>
  <c r="H75" i="23"/>
  <c r="I76" i="23"/>
  <c r="H76" i="23"/>
  <c r="I77" i="23"/>
  <c r="H77" i="23"/>
  <c r="I78" i="23"/>
  <c r="H78" i="23"/>
  <c r="I79" i="23"/>
  <c r="H79" i="23"/>
  <c r="I80" i="23"/>
  <c r="H80" i="23"/>
  <c r="I81" i="23"/>
  <c r="H81" i="23"/>
  <c r="I66" i="22"/>
  <c r="H66" i="22"/>
  <c r="I67" i="22"/>
  <c r="H67" i="22"/>
  <c r="I68" i="22"/>
  <c r="H68" i="22"/>
  <c r="I69" i="22"/>
  <c r="H69" i="22"/>
  <c r="I70" i="22"/>
  <c r="H70" i="22"/>
  <c r="I71" i="22"/>
  <c r="H71" i="22"/>
  <c r="I72" i="22"/>
  <c r="H72" i="22"/>
  <c r="I73" i="22"/>
  <c r="H73" i="22"/>
  <c r="I74" i="22"/>
  <c r="H74" i="22"/>
  <c r="I75" i="22"/>
  <c r="H75" i="22"/>
  <c r="I76" i="22"/>
  <c r="H76" i="22"/>
  <c r="I77" i="22"/>
  <c r="H77" i="22"/>
  <c r="I78" i="22"/>
  <c r="H78" i="22"/>
  <c r="I79" i="22"/>
  <c r="H79" i="22"/>
  <c r="I80" i="22"/>
  <c r="H80" i="22"/>
  <c r="I81" i="22"/>
  <c r="H81" i="22"/>
  <c r="I66" i="21"/>
  <c r="H66" i="21"/>
  <c r="I67" i="21"/>
  <c r="H67" i="21"/>
  <c r="I68" i="21"/>
  <c r="H68" i="21"/>
  <c r="I69" i="21"/>
  <c r="H69" i="21"/>
  <c r="I70" i="21"/>
  <c r="H70" i="21"/>
  <c r="I71" i="21"/>
  <c r="H71" i="21"/>
  <c r="I72" i="21"/>
  <c r="H72" i="21"/>
  <c r="I73" i="21"/>
  <c r="H73" i="21"/>
  <c r="I74" i="21"/>
  <c r="H74" i="21"/>
  <c r="I75" i="21"/>
  <c r="H75" i="21"/>
  <c r="I76" i="21"/>
  <c r="H76" i="21"/>
  <c r="I77" i="21"/>
  <c r="H77" i="21"/>
  <c r="I78" i="21"/>
  <c r="H78" i="21"/>
  <c r="I79" i="21"/>
  <c r="H79" i="21"/>
  <c r="I80" i="21"/>
  <c r="H80" i="21"/>
  <c r="I81" i="21"/>
  <c r="H81" i="21"/>
  <c r="I66" i="18"/>
  <c r="H66" i="18"/>
  <c r="I67" i="18"/>
  <c r="H67" i="18"/>
  <c r="I68" i="18"/>
  <c r="H68" i="18"/>
  <c r="I69" i="18"/>
  <c r="H69" i="18"/>
  <c r="I70" i="18"/>
  <c r="H70" i="18"/>
  <c r="I71" i="18"/>
  <c r="H71" i="18"/>
  <c r="I72" i="18"/>
  <c r="H72" i="18"/>
  <c r="I73" i="18"/>
  <c r="H73" i="18"/>
  <c r="I74" i="18"/>
  <c r="H74" i="18"/>
  <c r="I75" i="18"/>
  <c r="H75" i="18"/>
  <c r="I76" i="18"/>
  <c r="H76" i="18"/>
  <c r="I77" i="18"/>
  <c r="H77" i="18"/>
  <c r="I78" i="18"/>
  <c r="H78" i="18"/>
  <c r="I79" i="18"/>
  <c r="H79" i="18"/>
  <c r="I80" i="18"/>
  <c r="H80" i="18"/>
  <c r="I81" i="18"/>
  <c r="H81" i="18"/>
  <c r="I67" i="16"/>
  <c r="H67" i="16"/>
  <c r="I68" i="16"/>
  <c r="H68" i="16"/>
  <c r="I69" i="16"/>
  <c r="H69" i="16"/>
  <c r="I70" i="16"/>
  <c r="H70" i="16"/>
  <c r="I71" i="16"/>
  <c r="H71" i="16"/>
  <c r="I72" i="16"/>
  <c r="H72" i="16"/>
  <c r="I73" i="16"/>
  <c r="H73" i="16"/>
  <c r="I74" i="16"/>
  <c r="H74" i="16"/>
  <c r="I75" i="16"/>
  <c r="H75" i="16"/>
  <c r="I76" i="16"/>
  <c r="H76" i="16"/>
  <c r="I77" i="16"/>
  <c r="H77" i="16"/>
  <c r="I78" i="16"/>
  <c r="H78" i="16"/>
  <c r="I79" i="16"/>
  <c r="H79" i="16"/>
  <c r="I80" i="16"/>
  <c r="H80" i="16"/>
  <c r="I81" i="16"/>
  <c r="H81" i="16"/>
  <c r="H66" i="15"/>
  <c r="I66" i="15" s="1"/>
  <c r="I69" i="15"/>
  <c r="H69" i="15"/>
  <c r="I70" i="15"/>
  <c r="H70" i="15"/>
  <c r="I71" i="15"/>
  <c r="H71" i="15"/>
  <c r="I72" i="15"/>
  <c r="H72" i="15"/>
  <c r="I73" i="15"/>
  <c r="H73" i="15"/>
  <c r="I74" i="15"/>
  <c r="H74" i="15"/>
  <c r="I75" i="15"/>
  <c r="H75" i="15"/>
  <c r="I76" i="15"/>
  <c r="H76" i="15"/>
  <c r="I77" i="15"/>
  <c r="H77" i="15"/>
  <c r="H78" i="15"/>
  <c r="I78" i="15" s="1"/>
  <c r="I79" i="15"/>
  <c r="H79" i="15"/>
  <c r="I80" i="15"/>
  <c r="H80" i="15"/>
  <c r="I81" i="15"/>
  <c r="H81" i="15"/>
  <c r="I66" i="10"/>
  <c r="H66" i="10"/>
  <c r="I67" i="10"/>
  <c r="H67" i="10"/>
  <c r="I68" i="10"/>
  <c r="H68" i="10"/>
  <c r="I69" i="10"/>
  <c r="H69" i="10"/>
  <c r="I70" i="10"/>
  <c r="H70" i="10"/>
  <c r="I71" i="10"/>
  <c r="H71" i="10"/>
  <c r="I72" i="10"/>
  <c r="H72" i="10"/>
  <c r="I73" i="10"/>
  <c r="H73" i="10"/>
  <c r="I74" i="10"/>
  <c r="H74" i="10"/>
  <c r="I75" i="10"/>
  <c r="H75" i="10"/>
  <c r="I76" i="10"/>
  <c r="H76" i="10"/>
  <c r="I77" i="10"/>
  <c r="H77" i="10"/>
  <c r="I78" i="10"/>
  <c r="H78" i="10"/>
  <c r="I79" i="10"/>
  <c r="H79" i="10"/>
  <c r="I80" i="10"/>
  <c r="H80" i="10"/>
  <c r="I81" i="10"/>
  <c r="H81" i="10"/>
  <c r="G42" i="18" a="1"/>
  <c r="G42" i="18" s="1"/>
  <c r="G17" i="21" a="1"/>
  <c r="G17" i="21" s="1"/>
  <c r="G40" i="23" a="1"/>
  <c r="G40" i="23" s="1"/>
  <c r="E165" i="6"/>
  <c r="I49" i="6" s="1"/>
  <c r="M165" i="6"/>
  <c r="I53" i="6" s="1"/>
  <c r="K165" i="6"/>
  <c r="I52" i="6" s="1"/>
  <c r="I165" i="6"/>
  <c r="I51" i="6" s="1"/>
  <c r="G165" i="6"/>
  <c r="I50" i="6" s="1"/>
  <c r="M158" i="6"/>
  <c r="I48" i="6" s="1"/>
  <c r="K158" i="6"/>
  <c r="I47" i="6" s="1"/>
  <c r="I158" i="6"/>
  <c r="I46" i="6" s="1"/>
  <c r="G158" i="6"/>
  <c r="I45" i="6" s="1"/>
  <c r="E158" i="6"/>
  <c r="I44" i="6" s="1"/>
  <c r="B122" i="6"/>
  <c r="B116" i="6"/>
  <c r="B110" i="6"/>
  <c r="B104" i="6"/>
  <c r="B98" i="6"/>
  <c r="B92" i="6"/>
  <c r="B86" i="6"/>
  <c r="B80" i="6"/>
  <c r="B74" i="6"/>
  <c r="B75" i="6" s="1"/>
  <c r="B68" i="6"/>
  <c r="B107" i="6"/>
  <c r="B87" i="6"/>
  <c r="B81" i="6"/>
  <c r="F75" i="6"/>
  <c r="F81" i="6" s="1"/>
  <c r="F87" i="6" s="1"/>
  <c r="F93" i="6" s="1"/>
  <c r="F99" i="6" s="1"/>
  <c r="F105" i="6" s="1"/>
  <c r="F111" i="6" s="1"/>
  <c r="F117" i="6" s="1"/>
  <c r="F123" i="6" s="1"/>
  <c r="E75" i="6"/>
  <c r="E81" i="6" s="1"/>
  <c r="E87" i="6" s="1"/>
  <c r="E93" i="6" s="1"/>
  <c r="E99" i="6" s="1"/>
  <c r="E105" i="6" s="1"/>
  <c r="E111" i="6" s="1"/>
  <c r="E117" i="6" s="1"/>
  <c r="E123" i="6" s="1"/>
  <c r="G35" i="33" a="1"/>
  <c r="G35" i="33" s="1"/>
  <c r="G36" i="33" a="1"/>
  <c r="G36" i="33" s="1"/>
  <c r="G37" i="33" a="1"/>
  <c r="G37" i="33" s="1"/>
  <c r="G38" i="33" a="1"/>
  <c r="G38" i="33" s="1"/>
  <c r="G39" i="33" a="1"/>
  <c r="G39" i="33" s="1"/>
  <c r="G40" i="33" a="1"/>
  <c r="G40" i="33" s="1"/>
  <c r="G41" i="33" a="1"/>
  <c r="G41" i="33" s="1"/>
  <c r="G42" i="33" a="1"/>
  <c r="G42" i="33" s="1"/>
  <c r="G43" i="33" a="1"/>
  <c r="G43" i="33" s="1"/>
  <c r="G44" i="33" a="1"/>
  <c r="G44" i="33" s="1"/>
  <c r="G45" i="33" a="1"/>
  <c r="G45" i="33" s="1"/>
  <c r="G46" i="33" a="1"/>
  <c r="G46" i="33" s="1"/>
  <c r="G47" i="33" a="1"/>
  <c r="G47" i="33" s="1"/>
  <c r="G48" i="33" a="1"/>
  <c r="G48" i="33" s="1"/>
  <c r="G49" i="33" a="1"/>
  <c r="G49" i="33" s="1"/>
  <c r="G34" i="33" a="1"/>
  <c r="G34" i="33" s="1"/>
  <c r="G27" i="33" a="1"/>
  <c r="G27" i="33" s="1"/>
  <c r="G28" i="33" a="1"/>
  <c r="G28" i="33" s="1"/>
  <c r="G29" i="33" a="1"/>
  <c r="G29" i="33" s="1"/>
  <c r="G26" i="33" a="1"/>
  <c r="G26" i="33" s="1"/>
  <c r="G8" i="33" a="1"/>
  <c r="G8" i="33" s="1"/>
  <c r="G9" i="33" a="1"/>
  <c r="G9" i="33" s="1"/>
  <c r="G10" i="33" a="1"/>
  <c r="G10" i="33" s="1"/>
  <c r="G11" i="33" a="1"/>
  <c r="G11" i="33" s="1"/>
  <c r="G12" i="33" a="1"/>
  <c r="G12" i="33" s="1"/>
  <c r="G13" i="33" a="1"/>
  <c r="G13" i="33" s="1"/>
  <c r="G14" i="33" a="1"/>
  <c r="G14" i="33" s="1"/>
  <c r="G15" i="33" a="1"/>
  <c r="G15" i="33" s="1"/>
  <c r="G16" i="33" a="1"/>
  <c r="G16" i="33" s="1"/>
  <c r="G17" i="33" a="1"/>
  <c r="G17" i="33" s="1"/>
  <c r="G18" i="33" a="1"/>
  <c r="G18" i="33" s="1"/>
  <c r="G19" i="33" a="1"/>
  <c r="G19" i="33" s="1"/>
  <c r="G20" i="33" a="1"/>
  <c r="G20" i="33" s="1"/>
  <c r="G21" i="33" a="1"/>
  <c r="G21" i="33" s="1"/>
  <c r="G7" i="33" a="1"/>
  <c r="G7" i="33" s="1"/>
  <c r="G35" i="32" a="1"/>
  <c r="G35" i="32" s="1"/>
  <c r="G36" i="32" a="1"/>
  <c r="G36" i="32" s="1"/>
  <c r="G37" i="32" a="1"/>
  <c r="G37" i="32" s="1"/>
  <c r="G38" i="32" a="1"/>
  <c r="G38" i="32" s="1"/>
  <c r="G39" i="32" a="1"/>
  <c r="G39" i="32" s="1"/>
  <c r="G40" i="32" a="1"/>
  <c r="G40" i="32" s="1"/>
  <c r="G41" i="32" a="1"/>
  <c r="G41" i="32" s="1"/>
  <c r="G42" i="32" a="1"/>
  <c r="G42" i="32" s="1"/>
  <c r="G43" i="32" a="1"/>
  <c r="G43" i="32" s="1"/>
  <c r="G44" i="32" a="1"/>
  <c r="G44" i="32" s="1"/>
  <c r="G45" i="32" a="1"/>
  <c r="G45" i="32" s="1"/>
  <c r="G46" i="32" a="1"/>
  <c r="G46" i="32" s="1"/>
  <c r="G47" i="32" a="1"/>
  <c r="G47" i="32" s="1"/>
  <c r="G48" i="32" a="1"/>
  <c r="G48" i="32" s="1"/>
  <c r="G49" i="32" a="1"/>
  <c r="G49" i="32" s="1"/>
  <c r="G34" i="32" a="1"/>
  <c r="G34" i="32" s="1"/>
  <c r="G27" i="32" a="1"/>
  <c r="G27" i="32" s="1"/>
  <c r="G28" i="32" a="1"/>
  <c r="G28" i="32" s="1"/>
  <c r="G29" i="32" a="1"/>
  <c r="G29" i="32" s="1"/>
  <c r="G26" i="32" a="1"/>
  <c r="G26" i="32" s="1"/>
  <c r="G8" i="32" a="1"/>
  <c r="G8" i="32" s="1"/>
  <c r="G9" i="32" a="1"/>
  <c r="G9" i="32" s="1"/>
  <c r="G10" i="32" a="1"/>
  <c r="G10" i="32" s="1"/>
  <c r="G11" i="32" a="1"/>
  <c r="G11" i="32" s="1"/>
  <c r="G12" i="32" a="1"/>
  <c r="G12" i="32" s="1"/>
  <c r="G13" i="32" a="1"/>
  <c r="G13" i="32" s="1"/>
  <c r="G14" i="32" a="1"/>
  <c r="G14" i="32" s="1"/>
  <c r="G15" i="32" a="1"/>
  <c r="G15" i="32" s="1"/>
  <c r="G16" i="32" a="1"/>
  <c r="G16" i="32" s="1"/>
  <c r="G17" i="32" a="1"/>
  <c r="G17" i="32" s="1"/>
  <c r="G18" i="32" a="1"/>
  <c r="G18" i="32" s="1"/>
  <c r="G19" i="32" a="1"/>
  <c r="G19" i="32" s="1"/>
  <c r="G20" i="32" a="1"/>
  <c r="G20" i="32" s="1"/>
  <c r="G21" i="32" a="1"/>
  <c r="G21" i="32" s="1"/>
  <c r="G7" i="32" a="1"/>
  <c r="G7" i="32" s="1"/>
  <c r="G35" i="31" a="1"/>
  <c r="G35" i="31" s="1"/>
  <c r="G36" i="31" a="1"/>
  <c r="G36" i="31" s="1"/>
  <c r="G37" i="31" a="1"/>
  <c r="G37" i="31" s="1"/>
  <c r="G38" i="31" a="1"/>
  <c r="G38" i="31" s="1"/>
  <c r="G39" i="31" a="1"/>
  <c r="G39" i="31" s="1"/>
  <c r="G40" i="31" a="1"/>
  <c r="G40" i="31" s="1"/>
  <c r="G41" i="31" a="1"/>
  <c r="G41" i="31" s="1"/>
  <c r="G42" i="31" a="1"/>
  <c r="G42" i="31" s="1"/>
  <c r="G43" i="31" a="1"/>
  <c r="G43" i="31" s="1"/>
  <c r="G44" i="31" a="1"/>
  <c r="G44" i="31" s="1"/>
  <c r="G45" i="31" a="1"/>
  <c r="G45" i="31" s="1"/>
  <c r="G46" i="31" a="1"/>
  <c r="G46" i="31" s="1"/>
  <c r="G47" i="31" a="1"/>
  <c r="G47" i="31" s="1"/>
  <c r="G48" i="31" a="1"/>
  <c r="G48" i="31" s="1"/>
  <c r="G49" i="31" a="1"/>
  <c r="G49" i="31" s="1"/>
  <c r="G34" i="31" a="1"/>
  <c r="G34" i="31" s="1"/>
  <c r="G27" i="31" a="1"/>
  <c r="G27" i="31" s="1"/>
  <c r="G28" i="31" a="1"/>
  <c r="G28" i="31" s="1"/>
  <c r="G29" i="31" a="1"/>
  <c r="G29" i="31" s="1"/>
  <c r="G26" i="31" a="1"/>
  <c r="G26" i="31" s="1"/>
  <c r="G8" i="31" a="1"/>
  <c r="G8" i="31" s="1"/>
  <c r="G9" i="31" a="1"/>
  <c r="G9" i="31" s="1"/>
  <c r="G10" i="31" a="1"/>
  <c r="G10" i="31" s="1"/>
  <c r="G11" i="31" a="1"/>
  <c r="G11" i="31" s="1"/>
  <c r="G12" i="31" a="1"/>
  <c r="G12" i="31" s="1"/>
  <c r="G13" i="31" a="1"/>
  <c r="G13" i="31" s="1"/>
  <c r="G14" i="31" a="1"/>
  <c r="G14" i="31" s="1"/>
  <c r="G15" i="31" a="1"/>
  <c r="G15" i="31" s="1"/>
  <c r="G16" i="31" a="1"/>
  <c r="G16" i="31" s="1"/>
  <c r="G17" i="31" a="1"/>
  <c r="G17" i="31" s="1"/>
  <c r="G18" i="31" a="1"/>
  <c r="G18" i="31" s="1"/>
  <c r="G19" i="31" a="1"/>
  <c r="G19" i="31" s="1"/>
  <c r="G20" i="31" a="1"/>
  <c r="G20" i="31" s="1"/>
  <c r="G21" i="31" a="1"/>
  <c r="G21" i="31" s="1"/>
  <c r="G7" i="31" a="1"/>
  <c r="G7" i="31" s="1"/>
  <c r="G35" i="30" a="1"/>
  <c r="G35" i="30" s="1"/>
  <c r="G36" i="30" a="1"/>
  <c r="G36" i="30" s="1"/>
  <c r="G37" i="30" a="1"/>
  <c r="G37" i="30" s="1"/>
  <c r="G38" i="30" a="1"/>
  <c r="G38" i="30" s="1"/>
  <c r="G39" i="30" a="1"/>
  <c r="G39" i="30" s="1"/>
  <c r="G40" i="30" a="1"/>
  <c r="G40" i="30" s="1"/>
  <c r="G41" i="30" a="1"/>
  <c r="G41" i="30" s="1"/>
  <c r="G42" i="30" a="1"/>
  <c r="G42" i="30" s="1"/>
  <c r="G43" i="30" a="1"/>
  <c r="G43" i="30" s="1"/>
  <c r="G44" i="30" a="1"/>
  <c r="G44" i="30" s="1"/>
  <c r="G45" i="30" a="1"/>
  <c r="G45" i="30" s="1"/>
  <c r="G46" i="30" a="1"/>
  <c r="G46" i="30" s="1"/>
  <c r="G47" i="30" a="1"/>
  <c r="G47" i="30" s="1"/>
  <c r="G48" i="30" a="1"/>
  <c r="G48" i="30" s="1"/>
  <c r="G49" i="30" a="1"/>
  <c r="G49" i="30" s="1"/>
  <c r="G34" i="30" a="1"/>
  <c r="G34" i="30" s="1"/>
  <c r="G27" i="30" a="1"/>
  <c r="G27" i="30" s="1"/>
  <c r="G28" i="30" a="1"/>
  <c r="G28" i="30" s="1"/>
  <c r="G29" i="30" a="1"/>
  <c r="G29" i="30" s="1"/>
  <c r="G26" i="30" a="1"/>
  <c r="G26" i="30" s="1"/>
  <c r="G8" i="30" a="1"/>
  <c r="G8" i="30" s="1"/>
  <c r="G9" i="30" a="1"/>
  <c r="G9" i="30" s="1"/>
  <c r="G10" i="30" a="1"/>
  <c r="G10" i="30" s="1"/>
  <c r="G11" i="30" a="1"/>
  <c r="G11" i="30" s="1"/>
  <c r="G12" i="30" a="1"/>
  <c r="G12" i="30" s="1"/>
  <c r="G13" i="30" a="1"/>
  <c r="G13" i="30" s="1"/>
  <c r="G14" i="30" a="1"/>
  <c r="G14" i="30" s="1"/>
  <c r="G15" i="30" a="1"/>
  <c r="G15" i="30" s="1"/>
  <c r="G16" i="30" a="1"/>
  <c r="G16" i="30" s="1"/>
  <c r="G17" i="30" a="1"/>
  <c r="G17" i="30" s="1"/>
  <c r="G18" i="30" a="1"/>
  <c r="G18" i="30" s="1"/>
  <c r="G19" i="30" a="1"/>
  <c r="G19" i="30" s="1"/>
  <c r="G20" i="30" a="1"/>
  <c r="G20" i="30" s="1"/>
  <c r="G21" i="30" a="1"/>
  <c r="G21" i="30" s="1"/>
  <c r="G7" i="30" a="1"/>
  <c r="G7" i="30" s="1"/>
  <c r="G35" i="29" a="1"/>
  <c r="G35" i="29" s="1"/>
  <c r="G36" i="29" a="1"/>
  <c r="G36" i="29" s="1"/>
  <c r="G37" i="29" a="1"/>
  <c r="G37" i="29" s="1"/>
  <c r="G38" i="29" a="1"/>
  <c r="G38" i="29" s="1"/>
  <c r="G39" i="29" a="1"/>
  <c r="G39" i="29" s="1"/>
  <c r="G40" i="29" a="1"/>
  <c r="G40" i="29" s="1"/>
  <c r="G41" i="29" a="1"/>
  <c r="G41" i="29" s="1"/>
  <c r="G42" i="29" a="1"/>
  <c r="G42" i="29" s="1"/>
  <c r="G43" i="29" a="1"/>
  <c r="G43" i="29" s="1"/>
  <c r="G44" i="29" a="1"/>
  <c r="G44" i="29" s="1"/>
  <c r="G45" i="29" a="1"/>
  <c r="G45" i="29" s="1"/>
  <c r="G46" i="29" a="1"/>
  <c r="G46" i="29" s="1"/>
  <c r="G47" i="29" a="1"/>
  <c r="G47" i="29" s="1"/>
  <c r="G48" i="29" a="1"/>
  <c r="G48" i="29" s="1"/>
  <c r="G49" i="29" a="1"/>
  <c r="G49" i="29" s="1"/>
  <c r="G34" i="29" a="1"/>
  <c r="G34" i="29" s="1"/>
  <c r="G27" i="29" a="1"/>
  <c r="G27" i="29" s="1"/>
  <c r="G28" i="29" a="1"/>
  <c r="G28" i="29" s="1"/>
  <c r="G29" i="29" a="1"/>
  <c r="G29" i="29" s="1"/>
  <c r="G26" i="29" a="1"/>
  <c r="G26" i="29" s="1"/>
  <c r="G8" i="29" a="1"/>
  <c r="G8" i="29" s="1"/>
  <c r="G9" i="29" a="1"/>
  <c r="G9" i="29" s="1"/>
  <c r="G10" i="29" a="1"/>
  <c r="G10" i="29" s="1"/>
  <c r="G11" i="29" a="1"/>
  <c r="G11" i="29" s="1"/>
  <c r="G12" i="29" a="1"/>
  <c r="G12" i="29" s="1"/>
  <c r="G13" i="29" a="1"/>
  <c r="G13" i="29" s="1"/>
  <c r="G14" i="29" a="1"/>
  <c r="G14" i="29" s="1"/>
  <c r="G15" i="29" a="1"/>
  <c r="G15" i="29" s="1"/>
  <c r="G16" i="29" a="1"/>
  <c r="G16" i="29" s="1"/>
  <c r="G17" i="29" a="1"/>
  <c r="G17" i="29" s="1"/>
  <c r="G18" i="29" a="1"/>
  <c r="G18" i="29" s="1"/>
  <c r="G19" i="29" a="1"/>
  <c r="G19" i="29" s="1"/>
  <c r="G20" i="29" a="1"/>
  <c r="G20" i="29" s="1"/>
  <c r="G21" i="29" a="1"/>
  <c r="G21" i="29" s="1"/>
  <c r="G7" i="29" a="1"/>
  <c r="G7" i="29" s="1"/>
  <c r="G35" i="28" a="1"/>
  <c r="G35" i="28" s="1"/>
  <c r="G36" i="28" a="1"/>
  <c r="G36" i="28" s="1"/>
  <c r="G37" i="28" a="1"/>
  <c r="G37" i="28" s="1"/>
  <c r="G38" i="28" a="1"/>
  <c r="G38" i="28" s="1"/>
  <c r="G39" i="28" a="1"/>
  <c r="G39" i="28" s="1"/>
  <c r="G40" i="28" a="1"/>
  <c r="G40" i="28" s="1"/>
  <c r="G41" i="28" a="1"/>
  <c r="G41" i="28" s="1"/>
  <c r="G42" i="28" a="1"/>
  <c r="G42" i="28" s="1"/>
  <c r="G43" i="28" a="1"/>
  <c r="G43" i="28" s="1"/>
  <c r="G44" i="28" a="1"/>
  <c r="G44" i="28" s="1"/>
  <c r="G45" i="28" a="1"/>
  <c r="G45" i="28" s="1"/>
  <c r="G46" i="28" a="1"/>
  <c r="G46" i="28" s="1"/>
  <c r="G47" i="28" a="1"/>
  <c r="G47" i="28" s="1"/>
  <c r="G48" i="28" a="1"/>
  <c r="G48" i="28" s="1"/>
  <c r="G49" i="28" a="1"/>
  <c r="G49" i="28" s="1"/>
  <c r="G34" i="28" a="1"/>
  <c r="G34" i="28" s="1"/>
  <c r="G27" i="28" a="1"/>
  <c r="G27" i="28" s="1"/>
  <c r="G28" i="28" a="1"/>
  <c r="G28" i="28" s="1"/>
  <c r="G29" i="28" a="1"/>
  <c r="G29" i="28" s="1"/>
  <c r="G26" i="28" a="1"/>
  <c r="G26" i="28" s="1"/>
  <c r="G8" i="28" a="1"/>
  <c r="G8" i="28" s="1"/>
  <c r="G9" i="28" a="1"/>
  <c r="G9" i="28" s="1"/>
  <c r="G10" i="28" a="1"/>
  <c r="G10" i="28" s="1"/>
  <c r="G11" i="28" a="1"/>
  <c r="G11" i="28" s="1"/>
  <c r="G12" i="28" a="1"/>
  <c r="G12" i="28" s="1"/>
  <c r="G13" i="28" a="1"/>
  <c r="G13" i="28" s="1"/>
  <c r="G14" i="28" a="1"/>
  <c r="G14" i="28" s="1"/>
  <c r="G15" i="28" a="1"/>
  <c r="G15" i="28" s="1"/>
  <c r="G16" i="28" a="1"/>
  <c r="G16" i="28" s="1"/>
  <c r="G17" i="28" a="1"/>
  <c r="G17" i="28" s="1"/>
  <c r="G18" i="28" a="1"/>
  <c r="G18" i="28" s="1"/>
  <c r="G19" i="28" a="1"/>
  <c r="G19" i="28" s="1"/>
  <c r="G20" i="28" a="1"/>
  <c r="G20" i="28" s="1"/>
  <c r="G21" i="28" a="1"/>
  <c r="G21" i="28" s="1"/>
  <c r="G7" i="28" a="1"/>
  <c r="G7" i="28" s="1"/>
  <c r="G35" i="27" a="1"/>
  <c r="G35" i="27" s="1"/>
  <c r="G36" i="27" a="1"/>
  <c r="G36" i="27" s="1"/>
  <c r="G37" i="27" a="1"/>
  <c r="G37" i="27" s="1"/>
  <c r="G38" i="27" a="1"/>
  <c r="G38" i="27" s="1"/>
  <c r="G39" i="27" a="1"/>
  <c r="G39" i="27" s="1"/>
  <c r="G40" i="27" a="1"/>
  <c r="G40" i="27" s="1"/>
  <c r="G41" i="27" a="1"/>
  <c r="G41" i="27" s="1"/>
  <c r="G42" i="27" a="1"/>
  <c r="G42" i="27" s="1"/>
  <c r="G43" i="27" a="1"/>
  <c r="G43" i="27" s="1"/>
  <c r="G44" i="27" a="1"/>
  <c r="G44" i="27" s="1"/>
  <c r="G45" i="27" a="1"/>
  <c r="G45" i="27" s="1"/>
  <c r="G46" i="27" a="1"/>
  <c r="G46" i="27" s="1"/>
  <c r="G47" i="27" a="1"/>
  <c r="G47" i="27" s="1"/>
  <c r="G48" i="27" a="1"/>
  <c r="G48" i="27" s="1"/>
  <c r="G49" i="27" a="1"/>
  <c r="G49" i="27" s="1"/>
  <c r="G34" i="27" a="1"/>
  <c r="G34" i="27" s="1"/>
  <c r="G27" i="27" a="1"/>
  <c r="G27" i="27" s="1"/>
  <c r="G28" i="27" a="1"/>
  <c r="G28" i="27" s="1"/>
  <c r="G29" i="27" a="1"/>
  <c r="G29" i="27" s="1"/>
  <c r="G26" i="27" a="1"/>
  <c r="G26" i="27" s="1"/>
  <c r="G8" i="27" a="1"/>
  <c r="G8" i="27" s="1"/>
  <c r="G9" i="27" a="1"/>
  <c r="G9" i="27" s="1"/>
  <c r="G10" i="27" a="1"/>
  <c r="G10" i="27" s="1"/>
  <c r="G11" i="27" a="1"/>
  <c r="G11" i="27" s="1"/>
  <c r="G12" i="27" a="1"/>
  <c r="G12" i="27" s="1"/>
  <c r="G13" i="27" a="1"/>
  <c r="G13" i="27" s="1"/>
  <c r="G14" i="27" a="1"/>
  <c r="G14" i="27" s="1"/>
  <c r="G15" i="27" a="1"/>
  <c r="G15" i="27" s="1"/>
  <c r="G16" i="27" a="1"/>
  <c r="G16" i="27" s="1"/>
  <c r="G17" i="27" a="1"/>
  <c r="G17" i="27" s="1"/>
  <c r="G18" i="27" a="1"/>
  <c r="G18" i="27" s="1"/>
  <c r="G19" i="27" a="1"/>
  <c r="G19" i="27" s="1"/>
  <c r="G20" i="27" a="1"/>
  <c r="G20" i="27" s="1"/>
  <c r="G21" i="27" a="1"/>
  <c r="G21" i="27" s="1"/>
  <c r="G7" i="27" a="1"/>
  <c r="G7" i="27" s="1"/>
  <c r="G35" i="26" a="1"/>
  <c r="G35" i="26" s="1"/>
  <c r="G36" i="26" a="1"/>
  <c r="G36" i="26" s="1"/>
  <c r="G37" i="26" a="1"/>
  <c r="G37" i="26" s="1"/>
  <c r="G38" i="26" a="1"/>
  <c r="G38" i="26" s="1"/>
  <c r="G39" i="26" a="1"/>
  <c r="G39" i="26" s="1"/>
  <c r="G40" i="26" a="1"/>
  <c r="G40" i="26" s="1"/>
  <c r="G41" i="26" a="1"/>
  <c r="G41" i="26" s="1"/>
  <c r="G42" i="26" a="1"/>
  <c r="G42" i="26" s="1"/>
  <c r="G43" i="26" a="1"/>
  <c r="G43" i="26" s="1"/>
  <c r="G44" i="26" a="1"/>
  <c r="G44" i="26" s="1"/>
  <c r="G45" i="26" a="1"/>
  <c r="G45" i="26" s="1"/>
  <c r="G46" i="26" a="1"/>
  <c r="G46" i="26" s="1"/>
  <c r="G47" i="26" a="1"/>
  <c r="G47" i="26" s="1"/>
  <c r="G48" i="26" a="1"/>
  <c r="G48" i="26" s="1"/>
  <c r="G49" i="26" a="1"/>
  <c r="G49" i="26" s="1"/>
  <c r="G34" i="26" a="1"/>
  <c r="G34" i="26" s="1"/>
  <c r="G27" i="26" a="1"/>
  <c r="G27" i="26" s="1"/>
  <c r="G28" i="26" a="1"/>
  <c r="G28" i="26" s="1"/>
  <c r="G29" i="26" a="1"/>
  <c r="G29" i="26" s="1"/>
  <c r="G26" i="26" a="1"/>
  <c r="G26" i="26" s="1"/>
  <c r="G8" i="26" a="1"/>
  <c r="G8" i="26" s="1"/>
  <c r="G9" i="26" a="1"/>
  <c r="G9" i="26" s="1"/>
  <c r="G10" i="26" a="1"/>
  <c r="G10" i="26" s="1"/>
  <c r="G11" i="26" a="1"/>
  <c r="G11" i="26" s="1"/>
  <c r="G12" i="26" a="1"/>
  <c r="G12" i="26" s="1"/>
  <c r="G13" i="26" a="1"/>
  <c r="G13" i="26" s="1"/>
  <c r="G14" i="26" a="1"/>
  <c r="G14" i="26" s="1"/>
  <c r="G15" i="26" a="1"/>
  <c r="G15" i="26" s="1"/>
  <c r="G16" i="26" a="1"/>
  <c r="G16" i="26" s="1"/>
  <c r="G17" i="26" a="1"/>
  <c r="G17" i="26" s="1"/>
  <c r="G18" i="26" a="1"/>
  <c r="G18" i="26" s="1"/>
  <c r="G19" i="26" a="1"/>
  <c r="G19" i="26" s="1"/>
  <c r="G20" i="26" a="1"/>
  <c r="G20" i="26" s="1"/>
  <c r="G21" i="26" a="1"/>
  <c r="G21" i="26" s="1"/>
  <c r="G7" i="26" a="1"/>
  <c r="G7" i="26" s="1"/>
  <c r="G35" i="25" a="1"/>
  <c r="G35" i="25" s="1"/>
  <c r="G36" i="25" a="1"/>
  <c r="G36" i="25" s="1"/>
  <c r="G37" i="25" a="1"/>
  <c r="G37" i="25" s="1"/>
  <c r="G38" i="25" a="1"/>
  <c r="G38" i="25" s="1"/>
  <c r="G39" i="25" a="1"/>
  <c r="G39" i="25" s="1"/>
  <c r="G40" i="25" a="1"/>
  <c r="G40" i="25" s="1"/>
  <c r="G41" i="25" a="1"/>
  <c r="G41" i="25" s="1"/>
  <c r="G42" i="25" a="1"/>
  <c r="G42" i="25" s="1"/>
  <c r="G43" i="25" a="1"/>
  <c r="G43" i="25" s="1"/>
  <c r="G44" i="25" a="1"/>
  <c r="G44" i="25" s="1"/>
  <c r="G45" i="25" a="1"/>
  <c r="G45" i="25" s="1"/>
  <c r="G46" i="25" a="1"/>
  <c r="G46" i="25" s="1"/>
  <c r="G47" i="25" a="1"/>
  <c r="G47" i="25" s="1"/>
  <c r="G48" i="25" a="1"/>
  <c r="G48" i="25" s="1"/>
  <c r="G49" i="25" a="1"/>
  <c r="G49" i="25" s="1"/>
  <c r="G34" i="25" a="1"/>
  <c r="G34" i="25" s="1"/>
  <c r="G27" i="25" a="1"/>
  <c r="G27" i="25" s="1"/>
  <c r="G28" i="25" a="1"/>
  <c r="G28" i="25" s="1"/>
  <c r="G29" i="25" a="1"/>
  <c r="G29" i="25" s="1"/>
  <c r="G26" i="25" a="1"/>
  <c r="G26" i="25" s="1"/>
  <c r="G8" i="25" a="1"/>
  <c r="G8" i="25" s="1"/>
  <c r="G9" i="25" a="1"/>
  <c r="G9" i="25" s="1"/>
  <c r="G10" i="25" a="1"/>
  <c r="G10" i="25" s="1"/>
  <c r="G11" i="25" a="1"/>
  <c r="G11" i="25" s="1"/>
  <c r="G12" i="25" a="1"/>
  <c r="G12" i="25" s="1"/>
  <c r="G13" i="25" a="1"/>
  <c r="G13" i="25" s="1"/>
  <c r="G14" i="25" a="1"/>
  <c r="G14" i="25" s="1"/>
  <c r="G15" i="25" a="1"/>
  <c r="G15" i="25" s="1"/>
  <c r="G16" i="25" a="1"/>
  <c r="G16" i="25" s="1"/>
  <c r="G17" i="25" a="1"/>
  <c r="G17" i="25" s="1"/>
  <c r="G18" i="25" a="1"/>
  <c r="G18" i="25" s="1"/>
  <c r="G19" i="25" a="1"/>
  <c r="G19" i="25" s="1"/>
  <c r="G20" i="25" a="1"/>
  <c r="G20" i="25" s="1"/>
  <c r="G21" i="25" a="1"/>
  <c r="G21" i="25" s="1"/>
  <c r="G7" i="25" a="1"/>
  <c r="G7" i="25" s="1"/>
  <c r="G35" i="24" a="1"/>
  <c r="G35" i="24" s="1"/>
  <c r="G36" i="24" a="1"/>
  <c r="G36" i="24" s="1"/>
  <c r="G37" i="24" a="1"/>
  <c r="G37" i="24" s="1"/>
  <c r="G38" i="24" a="1"/>
  <c r="G38" i="24" s="1"/>
  <c r="G39" i="24" a="1"/>
  <c r="G39" i="24" s="1"/>
  <c r="G40" i="24" a="1"/>
  <c r="G40" i="24" s="1"/>
  <c r="G41" i="24" a="1"/>
  <c r="G41" i="24" s="1"/>
  <c r="G42" i="24" a="1"/>
  <c r="G42" i="24" s="1"/>
  <c r="G43" i="24" a="1"/>
  <c r="G43" i="24" s="1"/>
  <c r="G44" i="24" a="1"/>
  <c r="G44" i="24" s="1"/>
  <c r="G45" i="24" a="1"/>
  <c r="G45" i="24" s="1"/>
  <c r="G46" i="24" a="1"/>
  <c r="G46" i="24" s="1"/>
  <c r="G47" i="24" a="1"/>
  <c r="G47" i="24" s="1"/>
  <c r="G48" i="24" a="1"/>
  <c r="G48" i="24" s="1"/>
  <c r="G49" i="24" a="1"/>
  <c r="G49" i="24" s="1"/>
  <c r="G34" i="24" a="1"/>
  <c r="G34" i="24" s="1"/>
  <c r="G27" i="24" a="1"/>
  <c r="G27" i="24" s="1"/>
  <c r="G28" i="24" a="1"/>
  <c r="G28" i="24" s="1"/>
  <c r="G29" i="24" a="1"/>
  <c r="G29" i="24" s="1"/>
  <c r="G26" i="24" a="1"/>
  <c r="G26" i="24" s="1"/>
  <c r="G8" i="24" a="1"/>
  <c r="G8" i="24" s="1"/>
  <c r="G9" i="24" a="1"/>
  <c r="G9" i="24" s="1"/>
  <c r="G10" i="24" a="1"/>
  <c r="G10" i="24" s="1"/>
  <c r="G11" i="24" a="1"/>
  <c r="G11" i="24" s="1"/>
  <c r="G12" i="24" a="1"/>
  <c r="G12" i="24" s="1"/>
  <c r="G13" i="24" a="1"/>
  <c r="G13" i="24" s="1"/>
  <c r="G14" i="24" a="1"/>
  <c r="G14" i="24" s="1"/>
  <c r="G15" i="24" a="1"/>
  <c r="G15" i="24" s="1"/>
  <c r="G16" i="24" a="1"/>
  <c r="G16" i="24" s="1"/>
  <c r="G17" i="24" a="1"/>
  <c r="G17" i="24" s="1"/>
  <c r="G18" i="24" a="1"/>
  <c r="G18" i="24" s="1"/>
  <c r="G19" i="24" a="1"/>
  <c r="G19" i="24" s="1"/>
  <c r="G20" i="24" a="1"/>
  <c r="G20" i="24" s="1"/>
  <c r="G21" i="24" a="1"/>
  <c r="G21" i="24" s="1"/>
  <c r="G7" i="24" a="1"/>
  <c r="G7" i="24" s="1"/>
  <c r="G35" i="19" a="1"/>
  <c r="G35" i="19" s="1"/>
  <c r="G36" i="19" a="1"/>
  <c r="G36" i="19" s="1"/>
  <c r="G37" i="19" a="1"/>
  <c r="G37" i="19" s="1"/>
  <c r="G38" i="19" a="1"/>
  <c r="G38" i="19" s="1"/>
  <c r="G39" i="19" a="1"/>
  <c r="G39" i="19" s="1"/>
  <c r="G40" i="19" a="1"/>
  <c r="G40" i="19" s="1"/>
  <c r="G41" i="19" a="1"/>
  <c r="G41" i="19" s="1"/>
  <c r="G42" i="19" a="1"/>
  <c r="G42" i="19" s="1"/>
  <c r="G43" i="19" a="1"/>
  <c r="G43" i="19" s="1"/>
  <c r="G44" i="19" a="1"/>
  <c r="G44" i="19" s="1"/>
  <c r="G45" i="19" a="1"/>
  <c r="G45" i="19" s="1"/>
  <c r="G46" i="19" a="1"/>
  <c r="G46" i="19" s="1"/>
  <c r="G47" i="19" a="1"/>
  <c r="G47" i="19" s="1"/>
  <c r="G48" i="19" a="1"/>
  <c r="G48" i="19" s="1"/>
  <c r="G49" i="19" a="1"/>
  <c r="G49" i="19" s="1"/>
  <c r="G34" i="19" a="1"/>
  <c r="G34" i="19" s="1"/>
  <c r="G27" i="19" a="1"/>
  <c r="G27" i="19" s="1"/>
  <c r="G28" i="19" a="1"/>
  <c r="G28" i="19" s="1"/>
  <c r="G29" i="19" a="1"/>
  <c r="G29" i="19" s="1"/>
  <c r="G26" i="19" a="1"/>
  <c r="G26" i="19" s="1"/>
  <c r="G8" i="19" a="1"/>
  <c r="G8" i="19" s="1"/>
  <c r="G9" i="19" a="1"/>
  <c r="G9" i="19" s="1"/>
  <c r="G10" i="19" a="1"/>
  <c r="G10" i="19" s="1"/>
  <c r="G11" i="19" a="1"/>
  <c r="G11" i="19" s="1"/>
  <c r="G12" i="19" a="1"/>
  <c r="G12" i="19" s="1"/>
  <c r="G13" i="19" a="1"/>
  <c r="G13" i="19" s="1"/>
  <c r="G14" i="19" a="1"/>
  <c r="G14" i="19" s="1"/>
  <c r="G15" i="19" a="1"/>
  <c r="G15" i="19" s="1"/>
  <c r="G16" i="19" a="1"/>
  <c r="G16" i="19" s="1"/>
  <c r="G17" i="19" a="1"/>
  <c r="G17" i="19" s="1"/>
  <c r="G18" i="19" a="1"/>
  <c r="G18" i="19" s="1"/>
  <c r="G19" i="19" a="1"/>
  <c r="G19" i="19" s="1"/>
  <c r="G20" i="19" a="1"/>
  <c r="G20" i="19" s="1"/>
  <c r="G21" i="19" a="1"/>
  <c r="G21" i="19" s="1"/>
  <c r="G7" i="19" a="1"/>
  <c r="G7" i="19" s="1"/>
  <c r="G35" i="20" a="1"/>
  <c r="G35" i="20" s="1"/>
  <c r="G36" i="20" a="1"/>
  <c r="G36" i="20" s="1"/>
  <c r="G37" i="20" a="1"/>
  <c r="G37" i="20" s="1"/>
  <c r="G38" i="20" a="1"/>
  <c r="G38" i="20" s="1"/>
  <c r="G39" i="20" a="1"/>
  <c r="G39" i="20" s="1"/>
  <c r="G40" i="20" a="1"/>
  <c r="G40" i="20" s="1"/>
  <c r="G41" i="20" a="1"/>
  <c r="G41" i="20" s="1"/>
  <c r="G42" i="20" a="1"/>
  <c r="G42" i="20" s="1"/>
  <c r="G43" i="20" a="1"/>
  <c r="G43" i="20" s="1"/>
  <c r="G44" i="20" a="1"/>
  <c r="G44" i="20" s="1"/>
  <c r="G45" i="20" a="1"/>
  <c r="G45" i="20" s="1"/>
  <c r="G46" i="20" a="1"/>
  <c r="G46" i="20" s="1"/>
  <c r="G47" i="20" a="1"/>
  <c r="G47" i="20" s="1"/>
  <c r="G48" i="20" a="1"/>
  <c r="G48" i="20" s="1"/>
  <c r="G49" i="20" a="1"/>
  <c r="G49" i="20" s="1"/>
  <c r="G34" i="20" a="1"/>
  <c r="G34" i="20" s="1"/>
  <c r="G27" i="20" a="1"/>
  <c r="G27" i="20" s="1"/>
  <c r="G28" i="20" a="1"/>
  <c r="G28" i="20" s="1"/>
  <c r="G29" i="20" a="1"/>
  <c r="G29" i="20" s="1"/>
  <c r="G26" i="20" a="1"/>
  <c r="G26" i="20" s="1"/>
  <c r="G8" i="20" a="1"/>
  <c r="G8" i="20" s="1"/>
  <c r="G9" i="20" a="1"/>
  <c r="G9" i="20" s="1"/>
  <c r="G10" i="20" a="1"/>
  <c r="G10" i="20" s="1"/>
  <c r="G11" i="20" a="1"/>
  <c r="G11" i="20" s="1"/>
  <c r="G12" i="20" a="1"/>
  <c r="G12" i="20" s="1"/>
  <c r="G13" i="20" a="1"/>
  <c r="G13" i="20" s="1"/>
  <c r="G14" i="20" a="1"/>
  <c r="G14" i="20" s="1"/>
  <c r="G15" i="20" a="1"/>
  <c r="G15" i="20" s="1"/>
  <c r="G16" i="20" a="1"/>
  <c r="G16" i="20" s="1"/>
  <c r="G17" i="20" a="1"/>
  <c r="G17" i="20" s="1"/>
  <c r="G18" i="20" a="1"/>
  <c r="G18" i="20" s="1"/>
  <c r="G19" i="20" a="1"/>
  <c r="G19" i="20" s="1"/>
  <c r="G20" i="20" a="1"/>
  <c r="G20" i="20" s="1"/>
  <c r="G21" i="20" a="1"/>
  <c r="G21" i="20" s="1"/>
  <c r="G7" i="20" a="1"/>
  <c r="G7" i="20" s="1"/>
  <c r="G35" i="23" a="1"/>
  <c r="G35" i="23" s="1"/>
  <c r="G36" i="23" a="1"/>
  <c r="G36" i="23" s="1"/>
  <c r="G37" i="23" a="1"/>
  <c r="G37" i="23" s="1"/>
  <c r="G38" i="23" a="1"/>
  <c r="G38" i="23" s="1"/>
  <c r="G39" i="23" a="1"/>
  <c r="G39" i="23" s="1"/>
  <c r="G41" i="23" a="1"/>
  <c r="G41" i="23" s="1"/>
  <c r="G42" i="23" a="1"/>
  <c r="G42" i="23" s="1"/>
  <c r="G43" i="23" a="1"/>
  <c r="G43" i="23" s="1"/>
  <c r="G44" i="23" a="1"/>
  <c r="G44" i="23" s="1"/>
  <c r="G45" i="23" a="1"/>
  <c r="G45" i="23" s="1"/>
  <c r="G46" i="23" a="1"/>
  <c r="G46" i="23" s="1"/>
  <c r="G47" i="23" a="1"/>
  <c r="G47" i="23" s="1"/>
  <c r="G48" i="23" a="1"/>
  <c r="G48" i="23" s="1"/>
  <c r="G49" i="23" a="1"/>
  <c r="G49" i="23" s="1"/>
  <c r="G34" i="23" a="1"/>
  <c r="G34" i="23" s="1"/>
  <c r="G27" i="23" a="1"/>
  <c r="G27" i="23" s="1"/>
  <c r="G28" i="23" a="1"/>
  <c r="G28" i="23" s="1"/>
  <c r="G29" i="23" a="1"/>
  <c r="G29" i="23" s="1"/>
  <c r="G26" i="23" a="1"/>
  <c r="G26" i="23" s="1"/>
  <c r="G8" i="23" a="1"/>
  <c r="G8" i="23" s="1"/>
  <c r="G9" i="23" a="1"/>
  <c r="G9" i="23" s="1"/>
  <c r="G10" i="23" a="1"/>
  <c r="G10" i="23" s="1"/>
  <c r="G11" i="23" a="1"/>
  <c r="G11" i="23" s="1"/>
  <c r="G12" i="23" a="1"/>
  <c r="G12" i="23" s="1"/>
  <c r="G13" i="23" a="1"/>
  <c r="G13" i="23" s="1"/>
  <c r="G14" i="23" a="1"/>
  <c r="G14" i="23" s="1"/>
  <c r="G15" i="23" a="1"/>
  <c r="G15" i="23" s="1"/>
  <c r="G16" i="23" a="1"/>
  <c r="G16" i="23" s="1"/>
  <c r="G17" i="23" a="1"/>
  <c r="G17" i="23" s="1"/>
  <c r="G18" i="23" a="1"/>
  <c r="G18" i="23" s="1"/>
  <c r="G19" i="23" a="1"/>
  <c r="G19" i="23" s="1"/>
  <c r="G20" i="23" a="1"/>
  <c r="G20" i="23" s="1"/>
  <c r="G21" i="23" a="1"/>
  <c r="G21" i="23" s="1"/>
  <c r="G7" i="23" a="1"/>
  <c r="G7" i="23" s="1"/>
  <c r="G35" i="22" a="1"/>
  <c r="G35" i="22" s="1"/>
  <c r="G36" i="22" a="1"/>
  <c r="G36" i="22" s="1"/>
  <c r="G37" i="22" a="1"/>
  <c r="G37" i="22" s="1"/>
  <c r="G38" i="22" a="1"/>
  <c r="G38" i="22" s="1"/>
  <c r="G39" i="22" a="1"/>
  <c r="G39" i="22" s="1"/>
  <c r="G40" i="22" a="1"/>
  <c r="G40" i="22" s="1"/>
  <c r="G41" i="22" a="1"/>
  <c r="G41" i="22" s="1"/>
  <c r="G42" i="22" a="1"/>
  <c r="G42" i="22" s="1"/>
  <c r="G43" i="22" a="1"/>
  <c r="G43" i="22" s="1"/>
  <c r="G44" i="22" a="1"/>
  <c r="G44" i="22" s="1"/>
  <c r="G45" i="22" a="1"/>
  <c r="G45" i="22" s="1"/>
  <c r="G46" i="22" a="1"/>
  <c r="G46" i="22" s="1"/>
  <c r="G47" i="22" a="1"/>
  <c r="G47" i="22" s="1"/>
  <c r="G48" i="22" a="1"/>
  <c r="G48" i="22" s="1"/>
  <c r="G49" i="22" a="1"/>
  <c r="G49" i="22" s="1"/>
  <c r="G34" i="22" a="1"/>
  <c r="G34" i="22" s="1"/>
  <c r="G27" i="22" a="1"/>
  <c r="G27" i="22" s="1"/>
  <c r="G28" i="22" a="1"/>
  <c r="G28" i="22" s="1"/>
  <c r="G29" i="22" a="1"/>
  <c r="G29" i="22" s="1"/>
  <c r="G26" i="22" a="1"/>
  <c r="G26" i="22" s="1"/>
  <c r="G8" i="22" a="1"/>
  <c r="G8" i="22" s="1"/>
  <c r="G9" i="22" a="1"/>
  <c r="G9" i="22" s="1"/>
  <c r="G10" i="22" a="1"/>
  <c r="G10" i="22" s="1"/>
  <c r="G11" i="22" a="1"/>
  <c r="G11" i="22" s="1"/>
  <c r="G12" i="22" a="1"/>
  <c r="G12" i="22" s="1"/>
  <c r="G13" i="22" a="1"/>
  <c r="G13" i="22" s="1"/>
  <c r="G14" i="22" a="1"/>
  <c r="G14" i="22" s="1"/>
  <c r="G15" i="22" a="1"/>
  <c r="G15" i="22" s="1"/>
  <c r="G16" i="22" a="1"/>
  <c r="G16" i="22" s="1"/>
  <c r="G17" i="22" a="1"/>
  <c r="G17" i="22" s="1"/>
  <c r="G18" i="22" a="1"/>
  <c r="G18" i="22" s="1"/>
  <c r="G19" i="22" a="1"/>
  <c r="G19" i="22" s="1"/>
  <c r="G20" i="22" a="1"/>
  <c r="G20" i="22" s="1"/>
  <c r="G21" i="22" a="1"/>
  <c r="G21" i="22" s="1"/>
  <c r="G7" i="22" a="1"/>
  <c r="G7" i="22" s="1"/>
  <c r="G35" i="21" a="1"/>
  <c r="G35" i="21" s="1"/>
  <c r="G36" i="21" a="1"/>
  <c r="G36" i="21" s="1"/>
  <c r="G37" i="21" a="1"/>
  <c r="G37" i="21" s="1"/>
  <c r="G38" i="21" a="1"/>
  <c r="G38" i="21" s="1"/>
  <c r="G39" i="21" a="1"/>
  <c r="G39" i="21" s="1"/>
  <c r="G40" i="21" a="1"/>
  <c r="G40" i="21" s="1"/>
  <c r="G41" i="21" a="1"/>
  <c r="G41" i="21" s="1"/>
  <c r="G42" i="21" a="1"/>
  <c r="G42" i="21" s="1"/>
  <c r="G43" i="21" a="1"/>
  <c r="G43" i="21" s="1"/>
  <c r="G44" i="21" a="1"/>
  <c r="G44" i="21" s="1"/>
  <c r="G45" i="21" a="1"/>
  <c r="G45" i="21" s="1"/>
  <c r="G46" i="21" a="1"/>
  <c r="G46" i="21" s="1"/>
  <c r="G47" i="21" a="1"/>
  <c r="G47" i="21" s="1"/>
  <c r="G48" i="21" a="1"/>
  <c r="G48" i="21" s="1"/>
  <c r="G49" i="21" a="1"/>
  <c r="G49" i="21" s="1"/>
  <c r="G34" i="21" a="1"/>
  <c r="G34" i="21" s="1"/>
  <c r="G27" i="21" a="1"/>
  <c r="G27" i="21" s="1"/>
  <c r="G28" i="21" a="1"/>
  <c r="G28" i="21" s="1"/>
  <c r="G29" i="21" a="1"/>
  <c r="G29" i="21" s="1"/>
  <c r="G26" i="21" a="1"/>
  <c r="G26" i="21" s="1"/>
  <c r="G8" i="21" a="1"/>
  <c r="G8" i="21" s="1"/>
  <c r="G9" i="21" a="1"/>
  <c r="G9" i="21" s="1"/>
  <c r="G10" i="21" a="1"/>
  <c r="G10" i="21" s="1"/>
  <c r="G11" i="21" a="1"/>
  <c r="G11" i="21" s="1"/>
  <c r="G12" i="21" a="1"/>
  <c r="G12" i="21" s="1"/>
  <c r="G13" i="21" a="1"/>
  <c r="G13" i="21" s="1"/>
  <c r="G14" i="21" a="1"/>
  <c r="G14" i="21" s="1"/>
  <c r="G15" i="21" a="1"/>
  <c r="G15" i="21" s="1"/>
  <c r="G16" i="21" a="1"/>
  <c r="G16" i="21" s="1"/>
  <c r="G18" i="21" a="1"/>
  <c r="G18" i="21" s="1"/>
  <c r="G19" i="21" a="1"/>
  <c r="G19" i="21" s="1"/>
  <c r="G20" i="21" a="1"/>
  <c r="G20" i="21" s="1"/>
  <c r="G21" i="21" a="1"/>
  <c r="G21" i="21" s="1"/>
  <c r="G7" i="21" a="1"/>
  <c r="G7" i="21" s="1"/>
  <c r="G35" i="18" a="1"/>
  <c r="G35" i="18" s="1"/>
  <c r="G36" i="18" a="1"/>
  <c r="G36" i="18" s="1"/>
  <c r="G37" i="18" a="1"/>
  <c r="G37" i="18" s="1"/>
  <c r="G38" i="18" a="1"/>
  <c r="G38" i="18" s="1"/>
  <c r="G39" i="18" a="1"/>
  <c r="G39" i="18" s="1"/>
  <c r="G40" i="18" a="1"/>
  <c r="G40" i="18" s="1"/>
  <c r="G41" i="18" a="1"/>
  <c r="G41" i="18" s="1"/>
  <c r="G43" i="18" a="1"/>
  <c r="G43" i="18" s="1"/>
  <c r="G44" i="18" a="1"/>
  <c r="G44" i="18" s="1"/>
  <c r="G45" i="18" a="1"/>
  <c r="G45" i="18" s="1"/>
  <c r="G46" i="18" a="1"/>
  <c r="G46" i="18" s="1"/>
  <c r="G47" i="18" a="1"/>
  <c r="G47" i="18" s="1"/>
  <c r="G48" i="18" a="1"/>
  <c r="G48" i="18" s="1"/>
  <c r="G49" i="18" a="1"/>
  <c r="G49" i="18" s="1"/>
  <c r="G34" i="18" a="1"/>
  <c r="G34" i="18" s="1"/>
  <c r="G27" i="18" a="1"/>
  <c r="G27" i="18" s="1"/>
  <c r="G28" i="18" a="1"/>
  <c r="G28" i="18" s="1"/>
  <c r="G29" i="18" a="1"/>
  <c r="G29" i="18" s="1"/>
  <c r="G26" i="18" a="1"/>
  <c r="G26" i="18" s="1"/>
  <c r="G8" i="18" a="1"/>
  <c r="G8" i="18" s="1"/>
  <c r="G9" i="18" a="1"/>
  <c r="G9" i="18" s="1"/>
  <c r="G10" i="18" a="1"/>
  <c r="G10" i="18" s="1"/>
  <c r="G11" i="18" a="1"/>
  <c r="G11" i="18" s="1"/>
  <c r="G12" i="18" a="1"/>
  <c r="G12" i="18" s="1"/>
  <c r="G13" i="18" a="1"/>
  <c r="G13" i="18" s="1"/>
  <c r="G14" i="18" a="1"/>
  <c r="G14" i="18" s="1"/>
  <c r="G15" i="18" a="1"/>
  <c r="G15" i="18" s="1"/>
  <c r="G16" i="18" a="1"/>
  <c r="G16" i="18" s="1"/>
  <c r="G17" i="18" a="1"/>
  <c r="G17" i="18" s="1"/>
  <c r="G18" i="18" a="1"/>
  <c r="G18" i="18" s="1"/>
  <c r="G19" i="18" a="1"/>
  <c r="G19" i="18" s="1"/>
  <c r="G20" i="18" a="1"/>
  <c r="G20" i="18" s="1"/>
  <c r="G21" i="18" a="1"/>
  <c r="G21" i="18" s="1"/>
  <c r="G7" i="18" a="1"/>
  <c r="G7" i="18" s="1"/>
  <c r="F51" i="33"/>
  <c r="H33" i="33"/>
  <c r="G33" i="33"/>
  <c r="I32" i="33"/>
  <c r="I31" i="33"/>
  <c r="I30" i="33"/>
  <c r="F29" i="33"/>
  <c r="F28" i="33"/>
  <c r="F27" i="33"/>
  <c r="F26" i="33"/>
  <c r="H25" i="33"/>
  <c r="G25" i="33"/>
  <c r="I25" i="33" s="1"/>
  <c r="I24" i="33"/>
  <c r="I23" i="33"/>
  <c r="I22" i="33"/>
  <c r="F21" i="33"/>
  <c r="F20" i="33"/>
  <c r="F19" i="33"/>
  <c r="F18" i="33"/>
  <c r="F17" i="33"/>
  <c r="F16" i="33"/>
  <c r="F15" i="33"/>
  <c r="F14" i="33"/>
  <c r="F13" i="33"/>
  <c r="F12" i="33"/>
  <c r="F11" i="33"/>
  <c r="F10" i="33"/>
  <c r="F9" i="33"/>
  <c r="F8" i="33"/>
  <c r="F7" i="33"/>
  <c r="F22" i="33" s="1"/>
  <c r="G5" i="33"/>
  <c r="F51" i="32"/>
  <c r="H33" i="32"/>
  <c r="G33" i="32"/>
  <c r="I32" i="32"/>
  <c r="I31" i="32"/>
  <c r="I30" i="32"/>
  <c r="F29" i="32"/>
  <c r="F28" i="32"/>
  <c r="F27" i="32"/>
  <c r="F26" i="32"/>
  <c r="F30" i="32" s="1"/>
  <c r="H25" i="32"/>
  <c r="G25" i="32"/>
  <c r="I25" i="32" s="1"/>
  <c r="I24" i="32"/>
  <c r="I23" i="32"/>
  <c r="I22" i="32"/>
  <c r="F21" i="32"/>
  <c r="F20" i="32"/>
  <c r="F19" i="32"/>
  <c r="F18" i="32"/>
  <c r="F17" i="32"/>
  <c r="F16" i="32"/>
  <c r="F15" i="32"/>
  <c r="F14" i="32"/>
  <c r="F13" i="32"/>
  <c r="F12" i="32"/>
  <c r="F11" i="32"/>
  <c r="F10" i="32"/>
  <c r="F9" i="32"/>
  <c r="F8" i="32"/>
  <c r="F7" i="32"/>
  <c r="F22" i="32" s="1"/>
  <c r="F86" i="32" s="1"/>
  <c r="E119" i="6" s="1"/>
  <c r="G119" i="6" s="1" a="1"/>
  <c r="G119" i="6" s="1"/>
  <c r="G5" i="32"/>
  <c r="F51" i="31"/>
  <c r="H33" i="31"/>
  <c r="G33" i="31"/>
  <c r="I32" i="31"/>
  <c r="I31" i="31"/>
  <c r="I30" i="31"/>
  <c r="F29" i="31"/>
  <c r="F28" i="31"/>
  <c r="F27" i="31"/>
  <c r="F26" i="31"/>
  <c r="F30" i="31" s="1"/>
  <c r="F86" i="31" s="1"/>
  <c r="E113" i="6" s="1"/>
  <c r="G113" i="6" s="1" a="1"/>
  <c r="G113" i="6" s="1"/>
  <c r="H25" i="31"/>
  <c r="G25" i="31"/>
  <c r="I25" i="31" s="1"/>
  <c r="I24" i="31"/>
  <c r="I23" i="31"/>
  <c r="I22" i="31"/>
  <c r="F21" i="31"/>
  <c r="F20" i="31"/>
  <c r="F19" i="31"/>
  <c r="F18" i="31"/>
  <c r="F17" i="31"/>
  <c r="F16" i="31"/>
  <c r="F15" i="31"/>
  <c r="F14" i="31"/>
  <c r="F13" i="31"/>
  <c r="F12" i="31"/>
  <c r="F11" i="31"/>
  <c r="F10" i="31"/>
  <c r="F9" i="31"/>
  <c r="F8" i="31"/>
  <c r="F7" i="31"/>
  <c r="F22" i="31" s="1"/>
  <c r="G5" i="31"/>
  <c r="F51" i="30"/>
  <c r="H33" i="30"/>
  <c r="G33" i="30"/>
  <c r="I32" i="30"/>
  <c r="I31" i="30"/>
  <c r="I30" i="30"/>
  <c r="F29" i="30"/>
  <c r="F28" i="30"/>
  <c r="F27" i="30"/>
  <c r="F26" i="30"/>
  <c r="F30" i="30" s="1"/>
  <c r="H25" i="30"/>
  <c r="G25" i="30"/>
  <c r="I25" i="30" s="1"/>
  <c r="I24" i="30"/>
  <c r="I23" i="30"/>
  <c r="I22" i="30"/>
  <c r="F21" i="30"/>
  <c r="F20" i="30"/>
  <c r="F19" i="30"/>
  <c r="F18" i="30"/>
  <c r="F17" i="30"/>
  <c r="F16" i="30"/>
  <c r="F15" i="30"/>
  <c r="F14" i="30"/>
  <c r="F13" i="30"/>
  <c r="F12" i="30"/>
  <c r="F11" i="30"/>
  <c r="F10" i="30"/>
  <c r="F9" i="30"/>
  <c r="F8" i="30"/>
  <c r="F7" i="30"/>
  <c r="F22" i="30" s="1"/>
  <c r="G5" i="30"/>
  <c r="F51" i="29"/>
  <c r="H33" i="29"/>
  <c r="G33" i="29"/>
  <c r="I32" i="29"/>
  <c r="I31" i="29"/>
  <c r="I30" i="29"/>
  <c r="F29" i="29"/>
  <c r="F28" i="29"/>
  <c r="F27" i="29"/>
  <c r="F26" i="29"/>
  <c r="F30" i="29" s="1"/>
  <c r="H25" i="29"/>
  <c r="G25" i="29"/>
  <c r="I25" i="29" s="1"/>
  <c r="I24" i="29"/>
  <c r="I23" i="29"/>
  <c r="I22" i="29"/>
  <c r="F21" i="29"/>
  <c r="F20" i="29"/>
  <c r="F19" i="29"/>
  <c r="F18" i="29"/>
  <c r="F17" i="29"/>
  <c r="F16" i="29"/>
  <c r="F15" i="29"/>
  <c r="F14" i="29"/>
  <c r="F13" i="29"/>
  <c r="F12" i="29"/>
  <c r="F11" i="29"/>
  <c r="F10" i="29"/>
  <c r="F9" i="29"/>
  <c r="F8" i="29"/>
  <c r="F7" i="29"/>
  <c r="F22" i="29" s="1"/>
  <c r="G5" i="29"/>
  <c r="F51" i="28"/>
  <c r="H33" i="28"/>
  <c r="G33" i="28"/>
  <c r="I32" i="28"/>
  <c r="I31" i="28"/>
  <c r="I30" i="28"/>
  <c r="F29" i="28"/>
  <c r="F28" i="28"/>
  <c r="F27" i="28"/>
  <c r="F26" i="28"/>
  <c r="F30" i="28" s="1"/>
  <c r="H25" i="28"/>
  <c r="G25" i="28"/>
  <c r="I25" i="28" s="1"/>
  <c r="I24" i="28"/>
  <c r="I23" i="28"/>
  <c r="I22" i="28"/>
  <c r="F21" i="28"/>
  <c r="F20" i="28"/>
  <c r="F19" i="28"/>
  <c r="F18" i="28"/>
  <c r="F17" i="28"/>
  <c r="F16" i="28"/>
  <c r="F15" i="28"/>
  <c r="F14" i="28"/>
  <c r="F13" i="28"/>
  <c r="F12" i="28"/>
  <c r="F11" i="28"/>
  <c r="F10" i="28"/>
  <c r="F9" i="28"/>
  <c r="F8" i="28"/>
  <c r="F7" i="28"/>
  <c r="F22" i="28" s="1"/>
  <c r="G5" i="28"/>
  <c r="F51" i="27"/>
  <c r="H33" i="27"/>
  <c r="G33" i="27"/>
  <c r="I32" i="27"/>
  <c r="I31" i="27"/>
  <c r="I30" i="27"/>
  <c r="F29" i="27"/>
  <c r="F28" i="27"/>
  <c r="F27" i="27"/>
  <c r="F26" i="27"/>
  <c r="F30" i="27" s="1"/>
  <c r="H25" i="27"/>
  <c r="G25" i="27"/>
  <c r="I25" i="27" s="1"/>
  <c r="I24" i="27"/>
  <c r="I23" i="27"/>
  <c r="I22" i="27"/>
  <c r="F21" i="27"/>
  <c r="F20" i="27"/>
  <c r="F19" i="27"/>
  <c r="F18" i="27"/>
  <c r="F17" i="27"/>
  <c r="F16" i="27"/>
  <c r="F15" i="27"/>
  <c r="F14" i="27"/>
  <c r="F13" i="27"/>
  <c r="F12" i="27"/>
  <c r="F11" i="27"/>
  <c r="F10" i="27"/>
  <c r="F9" i="27"/>
  <c r="F8" i="27"/>
  <c r="F7" i="27"/>
  <c r="F22" i="27" s="1"/>
  <c r="G5" i="27"/>
  <c r="F51" i="26"/>
  <c r="H33" i="26"/>
  <c r="G33" i="26"/>
  <c r="I32" i="26"/>
  <c r="I31" i="26"/>
  <c r="I30" i="26"/>
  <c r="F29" i="26"/>
  <c r="F28" i="26"/>
  <c r="F27" i="26"/>
  <c r="F26" i="26"/>
  <c r="F30" i="26" s="1"/>
  <c r="H25" i="26"/>
  <c r="G25" i="26"/>
  <c r="I25" i="26" s="1"/>
  <c r="I24" i="26"/>
  <c r="I23" i="26"/>
  <c r="I22" i="26"/>
  <c r="F21" i="26"/>
  <c r="F20" i="26"/>
  <c r="F19" i="26"/>
  <c r="F18" i="26"/>
  <c r="F17" i="26"/>
  <c r="F16" i="26"/>
  <c r="F15" i="26"/>
  <c r="F14" i="26"/>
  <c r="F13" i="26"/>
  <c r="F12" i="26"/>
  <c r="F11" i="26"/>
  <c r="F10" i="26"/>
  <c r="F9" i="26"/>
  <c r="F8" i="26"/>
  <c r="F7" i="26"/>
  <c r="G5" i="26"/>
  <c r="F51" i="25"/>
  <c r="H33" i="25"/>
  <c r="G33" i="25"/>
  <c r="I32" i="25"/>
  <c r="I31" i="25"/>
  <c r="I30" i="25"/>
  <c r="F29" i="25"/>
  <c r="F28" i="25"/>
  <c r="F27" i="25"/>
  <c r="F26" i="25"/>
  <c r="F30" i="25" s="1"/>
  <c r="H25" i="25"/>
  <c r="G25" i="25"/>
  <c r="I25" i="25" s="1"/>
  <c r="I24" i="25"/>
  <c r="I23" i="25"/>
  <c r="I22" i="25"/>
  <c r="F21" i="25"/>
  <c r="F20" i="25"/>
  <c r="F19" i="25"/>
  <c r="F18" i="25"/>
  <c r="F17" i="25"/>
  <c r="F16" i="25"/>
  <c r="F15" i="25"/>
  <c r="F14" i="25"/>
  <c r="F13" i="25"/>
  <c r="F12" i="25"/>
  <c r="F11" i="25"/>
  <c r="F10" i="25"/>
  <c r="F9" i="25"/>
  <c r="F8" i="25"/>
  <c r="F7" i="25"/>
  <c r="F22" i="25" s="1"/>
  <c r="G5" i="25"/>
  <c r="F51" i="24"/>
  <c r="H33" i="24"/>
  <c r="G33" i="24"/>
  <c r="I32" i="24"/>
  <c r="I31" i="24"/>
  <c r="I30" i="24"/>
  <c r="F29" i="24"/>
  <c r="F28" i="24"/>
  <c r="F27" i="24"/>
  <c r="F26" i="24"/>
  <c r="H25" i="24"/>
  <c r="G25" i="24"/>
  <c r="I25" i="24" s="1"/>
  <c r="I24" i="24"/>
  <c r="I23" i="24"/>
  <c r="I22" i="24"/>
  <c r="F21" i="24"/>
  <c r="F20" i="24"/>
  <c r="F19" i="24"/>
  <c r="F18" i="24"/>
  <c r="F17" i="24"/>
  <c r="F16" i="24"/>
  <c r="F15" i="24"/>
  <c r="F14" i="24"/>
  <c r="F13" i="24"/>
  <c r="F12" i="24"/>
  <c r="F11" i="24"/>
  <c r="F10" i="24"/>
  <c r="F9" i="24"/>
  <c r="F8" i="24"/>
  <c r="F7" i="24"/>
  <c r="F22" i="24" s="1"/>
  <c r="G5" i="24"/>
  <c r="F19" i="9"/>
  <c r="G19" i="9"/>
  <c r="H19" i="9" a="1"/>
  <c r="H19" i="9" s="1"/>
  <c r="I19" i="9"/>
  <c r="F20" i="9"/>
  <c r="G20" i="9"/>
  <c r="H20" i="9" a="1"/>
  <c r="H20" i="9" s="1"/>
  <c r="I20" i="9"/>
  <c r="F21" i="9"/>
  <c r="G21" i="9"/>
  <c r="H21" i="9" a="1"/>
  <c r="H21" i="9" s="1"/>
  <c r="I21" i="9"/>
  <c r="F22" i="9"/>
  <c r="G22" i="9"/>
  <c r="H22" i="9" a="1"/>
  <c r="H22" i="9" s="1"/>
  <c r="I22" i="9"/>
  <c r="F23" i="9"/>
  <c r="G23" i="9"/>
  <c r="H23" i="9" a="1"/>
  <c r="H23" i="9" s="1"/>
  <c r="I23" i="9"/>
  <c r="F24" i="9"/>
  <c r="G24" i="9"/>
  <c r="H24" i="9" a="1"/>
  <c r="H24" i="9" s="1"/>
  <c r="I24" i="9"/>
  <c r="F25" i="9"/>
  <c r="G25" i="9"/>
  <c r="H25" i="9" a="1"/>
  <c r="H25" i="9" s="1"/>
  <c r="I25" i="9"/>
  <c r="F26" i="9"/>
  <c r="G26" i="9"/>
  <c r="H26" i="9" a="1"/>
  <c r="H26" i="9" s="1"/>
  <c r="I26" i="9"/>
  <c r="F27" i="9"/>
  <c r="G27" i="9"/>
  <c r="H27" i="9" a="1"/>
  <c r="H27" i="9" s="1"/>
  <c r="I27" i="9"/>
  <c r="F28" i="9"/>
  <c r="G28" i="9"/>
  <c r="H28" i="9" a="1"/>
  <c r="H28" i="9" s="1"/>
  <c r="I28" i="9"/>
  <c r="G16" i="10" a="1"/>
  <c r="G16" i="10" s="1"/>
  <c r="G47" i="10" a="1"/>
  <c r="G47" i="10" s="1"/>
  <c r="G14" i="10" a="1"/>
  <c r="G14" i="10" s="1"/>
  <c r="G41" i="10" a="1"/>
  <c r="G41" i="10" s="1"/>
  <c r="F28" i="10"/>
  <c r="G27" i="10" a="1"/>
  <c r="G27" i="10" s="1"/>
  <c r="G43" i="10" a="1"/>
  <c r="G43" i="10" s="1"/>
  <c r="G39" i="10" a="1"/>
  <c r="G39" i="10" s="1"/>
  <c r="G40" i="10" a="1"/>
  <c r="G40" i="10" s="1"/>
  <c r="H40" i="10" s="1"/>
  <c r="G45" i="10" a="1"/>
  <c r="G45" i="10" s="1"/>
  <c r="G46" i="10" a="1"/>
  <c r="G46" i="10" s="1"/>
  <c r="F13" i="9"/>
  <c r="F86" i="30" l="1"/>
  <c r="E107" i="6" s="1"/>
  <c r="G107" i="6" s="1" a="1"/>
  <c r="G107" i="6" s="1"/>
  <c r="F86" i="29"/>
  <c r="E101" i="6" s="1"/>
  <c r="G101" i="6" s="1" a="1"/>
  <c r="G101" i="6" s="1"/>
  <c r="F86" i="28"/>
  <c r="E95" i="6" s="1"/>
  <c r="G95" i="6" s="1" a="1"/>
  <c r="G95" i="6" s="1"/>
  <c r="F86" i="27"/>
  <c r="E89" i="6" s="1"/>
  <c r="G89" i="6" s="1" a="1"/>
  <c r="G89" i="6" s="1"/>
  <c r="F86" i="25"/>
  <c r="E77" i="6" s="1"/>
  <c r="G77" i="6" s="1" a="1"/>
  <c r="G77" i="6" s="1"/>
  <c r="F22" i="26"/>
  <c r="F86" i="26" s="1"/>
  <c r="E83" i="6" s="1"/>
  <c r="G83" i="6" s="1" a="1"/>
  <c r="G83" i="6" s="1"/>
  <c r="F30" i="33"/>
  <c r="F30" i="24"/>
  <c r="F86" i="24" s="1"/>
  <c r="E71" i="6" s="1"/>
  <c r="G71" i="6" s="1" a="1"/>
  <c r="G71" i="6" s="1"/>
  <c r="F86" i="33"/>
  <c r="E125" i="6" s="1"/>
  <c r="H62" i="33"/>
  <c r="H62" i="32"/>
  <c r="H62" i="31"/>
  <c r="H62" i="30"/>
  <c r="H62" i="29"/>
  <c r="H62" i="28"/>
  <c r="H62" i="27"/>
  <c r="H62" i="26"/>
  <c r="H62" i="25"/>
  <c r="H62" i="24"/>
  <c r="H62" i="19"/>
  <c r="H62" i="20"/>
  <c r="H62" i="23"/>
  <c r="H62" i="22"/>
  <c r="H62" i="21"/>
  <c r="H62" i="18"/>
  <c r="H62" i="10"/>
  <c r="H83" i="33"/>
  <c r="H83" i="32"/>
  <c r="H83" i="31"/>
  <c r="H83" i="30"/>
  <c r="H83" i="29"/>
  <c r="H83" i="28"/>
  <c r="H83" i="27"/>
  <c r="H83" i="26"/>
  <c r="H83" i="25"/>
  <c r="H83" i="24"/>
  <c r="H83" i="19"/>
  <c r="H83" i="20"/>
  <c r="H83" i="23"/>
  <c r="H83" i="22"/>
  <c r="H83" i="21"/>
  <c r="H83" i="18"/>
  <c r="H83" i="10"/>
  <c r="D158" i="6"/>
  <c r="H44" i="6"/>
  <c r="B77" i="6"/>
  <c r="F158" i="6"/>
  <c r="H45" i="6"/>
  <c r="E76" i="6"/>
  <c r="H158" i="6"/>
  <c r="H46" i="6"/>
  <c r="E82" i="6"/>
  <c r="B83" i="6" s="1"/>
  <c r="J158" i="6"/>
  <c r="H47" i="6"/>
  <c r="E88" i="6"/>
  <c r="B89" i="6" s="1"/>
  <c r="L158" i="6"/>
  <c r="H48" i="6"/>
  <c r="D165" i="6"/>
  <c r="H49" i="6"/>
  <c r="F165" i="6"/>
  <c r="H50" i="6"/>
  <c r="H165" i="6"/>
  <c r="H51" i="6"/>
  <c r="J165" i="6"/>
  <c r="H52" i="6"/>
  <c r="L165" i="6"/>
  <c r="H53" i="6"/>
  <c r="E70" i="6"/>
  <c r="B71" i="6" s="1"/>
  <c r="B69" i="6"/>
  <c r="B95" i="6"/>
  <c r="E94" i="6"/>
  <c r="B101" i="6"/>
  <c r="E100" i="6"/>
  <c r="B99" i="6"/>
  <c r="E106" i="6"/>
  <c r="B105" i="6"/>
  <c r="B113" i="6"/>
  <c r="E112" i="6"/>
  <c r="B111" i="6"/>
  <c r="B119" i="6"/>
  <c r="E118" i="6"/>
  <c r="B117" i="6"/>
  <c r="B125" i="6"/>
  <c r="E124" i="6"/>
  <c r="B123" i="6"/>
  <c r="I7" i="33"/>
  <c r="H7" i="33"/>
  <c r="I8" i="33"/>
  <c r="H8" i="33"/>
  <c r="I9" i="33"/>
  <c r="H9" i="33"/>
  <c r="I10" i="33"/>
  <c r="H10" i="33"/>
  <c r="I11" i="33"/>
  <c r="H11" i="33"/>
  <c r="I12" i="33"/>
  <c r="H12" i="33"/>
  <c r="I13" i="33"/>
  <c r="H13" i="33"/>
  <c r="I14" i="33"/>
  <c r="H14" i="33"/>
  <c r="I15" i="33"/>
  <c r="H15" i="33"/>
  <c r="I16" i="33"/>
  <c r="H16" i="33"/>
  <c r="I17" i="33"/>
  <c r="H17" i="33"/>
  <c r="I18" i="33"/>
  <c r="H18" i="33"/>
  <c r="I19" i="33"/>
  <c r="H19" i="33"/>
  <c r="I20" i="33"/>
  <c r="H20" i="33"/>
  <c r="I21" i="33"/>
  <c r="H21" i="33"/>
  <c r="I26" i="33"/>
  <c r="H26" i="33"/>
  <c r="I27" i="33"/>
  <c r="H27" i="33"/>
  <c r="I28" i="33"/>
  <c r="H28" i="33"/>
  <c r="I29" i="33"/>
  <c r="H29" i="33"/>
  <c r="I33" i="33"/>
  <c r="I34" i="33"/>
  <c r="H34" i="33"/>
  <c r="I35" i="33"/>
  <c r="H35" i="33"/>
  <c r="I36" i="33"/>
  <c r="H36" i="33"/>
  <c r="I37" i="33"/>
  <c r="H37" i="33"/>
  <c r="I38" i="33"/>
  <c r="H38" i="33"/>
  <c r="I39" i="33"/>
  <c r="H39" i="33"/>
  <c r="I40" i="33"/>
  <c r="H40" i="33"/>
  <c r="I41" i="33"/>
  <c r="H41" i="33"/>
  <c r="I42" i="33"/>
  <c r="H42" i="33"/>
  <c r="I43" i="33"/>
  <c r="H43" i="33"/>
  <c r="I44" i="33"/>
  <c r="H44" i="33"/>
  <c r="I45" i="33"/>
  <c r="H45" i="33"/>
  <c r="I46" i="33"/>
  <c r="H46" i="33"/>
  <c r="I47" i="33"/>
  <c r="H47" i="33"/>
  <c r="I48" i="33"/>
  <c r="H48" i="33"/>
  <c r="I49" i="33"/>
  <c r="H49" i="33"/>
  <c r="I7" i="32"/>
  <c r="H7" i="32"/>
  <c r="I8" i="32"/>
  <c r="H8" i="32"/>
  <c r="I9" i="32"/>
  <c r="H9" i="32"/>
  <c r="I10" i="32"/>
  <c r="H10" i="32"/>
  <c r="I11" i="32"/>
  <c r="H11" i="32"/>
  <c r="I12" i="32"/>
  <c r="H12" i="32"/>
  <c r="I13" i="32"/>
  <c r="H13" i="32"/>
  <c r="I14" i="32"/>
  <c r="H14" i="32"/>
  <c r="I15" i="32"/>
  <c r="H15" i="32"/>
  <c r="I16" i="32"/>
  <c r="H16" i="32"/>
  <c r="I17" i="32"/>
  <c r="H17" i="32"/>
  <c r="I18" i="32"/>
  <c r="H18" i="32"/>
  <c r="I19" i="32"/>
  <c r="H19" i="32"/>
  <c r="I20" i="32"/>
  <c r="H20" i="32"/>
  <c r="I21" i="32"/>
  <c r="H21" i="32"/>
  <c r="I26" i="32"/>
  <c r="H26" i="32"/>
  <c r="I27" i="32"/>
  <c r="H27" i="32"/>
  <c r="I28" i="32"/>
  <c r="H28" i="32"/>
  <c r="I29" i="32"/>
  <c r="H29" i="32"/>
  <c r="I33" i="32"/>
  <c r="I34" i="32"/>
  <c r="H34" i="32"/>
  <c r="I35" i="32"/>
  <c r="H35" i="32"/>
  <c r="I36" i="32"/>
  <c r="H36" i="32"/>
  <c r="I37" i="32"/>
  <c r="H37" i="32"/>
  <c r="I38" i="32"/>
  <c r="H38" i="32"/>
  <c r="I39" i="32"/>
  <c r="H39" i="32"/>
  <c r="I40" i="32"/>
  <c r="H40" i="32"/>
  <c r="I41" i="32"/>
  <c r="H41" i="32"/>
  <c r="I42" i="32"/>
  <c r="H42" i="32"/>
  <c r="I43" i="32"/>
  <c r="H43" i="32"/>
  <c r="I44" i="32"/>
  <c r="H44" i="32"/>
  <c r="I45" i="32"/>
  <c r="H45" i="32"/>
  <c r="I46" i="32"/>
  <c r="H46" i="32"/>
  <c r="I47" i="32"/>
  <c r="H47" i="32"/>
  <c r="I48" i="32"/>
  <c r="H48" i="32"/>
  <c r="I49" i="32"/>
  <c r="H49" i="32"/>
  <c r="I7" i="31"/>
  <c r="H7" i="31"/>
  <c r="I8" i="31"/>
  <c r="H8" i="31"/>
  <c r="I9" i="31"/>
  <c r="H9" i="31"/>
  <c r="I10" i="31"/>
  <c r="H10" i="31"/>
  <c r="I11" i="31"/>
  <c r="H11" i="31"/>
  <c r="I12" i="31"/>
  <c r="H12" i="31"/>
  <c r="I13" i="31"/>
  <c r="H13" i="31"/>
  <c r="I14" i="31"/>
  <c r="H14" i="31"/>
  <c r="I15" i="31"/>
  <c r="H15" i="31"/>
  <c r="I16" i="31"/>
  <c r="H16" i="31"/>
  <c r="I17" i="31"/>
  <c r="H17" i="31"/>
  <c r="I18" i="31"/>
  <c r="H18" i="31"/>
  <c r="I19" i="31"/>
  <c r="H19" i="31"/>
  <c r="I20" i="31"/>
  <c r="H20" i="31"/>
  <c r="I21" i="31"/>
  <c r="H21" i="31"/>
  <c r="I26" i="31"/>
  <c r="H26" i="31"/>
  <c r="I27" i="31"/>
  <c r="H27" i="31"/>
  <c r="I28" i="31"/>
  <c r="H28" i="31"/>
  <c r="I29" i="31"/>
  <c r="H29" i="31"/>
  <c r="I33" i="31"/>
  <c r="I34" i="31"/>
  <c r="H34" i="31"/>
  <c r="I35" i="31"/>
  <c r="H35" i="31"/>
  <c r="I36" i="31"/>
  <c r="H36" i="31"/>
  <c r="I37" i="31"/>
  <c r="H37" i="31"/>
  <c r="I38" i="31"/>
  <c r="H38" i="31"/>
  <c r="I39" i="31"/>
  <c r="H39" i="31"/>
  <c r="I40" i="31"/>
  <c r="H40" i="31"/>
  <c r="I41" i="31"/>
  <c r="H41" i="31"/>
  <c r="I42" i="31"/>
  <c r="H42" i="31"/>
  <c r="I43" i="31"/>
  <c r="H43" i="31"/>
  <c r="I44" i="31"/>
  <c r="H44" i="31"/>
  <c r="I45" i="31"/>
  <c r="H45" i="31"/>
  <c r="I46" i="31"/>
  <c r="H46" i="31"/>
  <c r="I47" i="31"/>
  <c r="H47" i="31"/>
  <c r="I48" i="31"/>
  <c r="H48" i="31"/>
  <c r="I49" i="31"/>
  <c r="H49" i="31"/>
  <c r="I7" i="30"/>
  <c r="H7" i="30"/>
  <c r="I8" i="30"/>
  <c r="H8" i="30"/>
  <c r="I9" i="30"/>
  <c r="H9" i="30"/>
  <c r="I10" i="30"/>
  <c r="H10" i="30"/>
  <c r="I11" i="30"/>
  <c r="H11" i="30"/>
  <c r="I12" i="30"/>
  <c r="H12" i="30"/>
  <c r="I13" i="30"/>
  <c r="H13" i="30"/>
  <c r="I14" i="30"/>
  <c r="H14" i="30"/>
  <c r="I15" i="30"/>
  <c r="H15" i="30"/>
  <c r="I16" i="30"/>
  <c r="H16" i="30"/>
  <c r="I17" i="30"/>
  <c r="H17" i="30"/>
  <c r="I18" i="30"/>
  <c r="H18" i="30"/>
  <c r="I19" i="30"/>
  <c r="H19" i="30"/>
  <c r="I20" i="30"/>
  <c r="H20" i="30"/>
  <c r="I21" i="30"/>
  <c r="H21" i="30"/>
  <c r="I26" i="30"/>
  <c r="H26" i="30"/>
  <c r="I27" i="30"/>
  <c r="H27" i="30"/>
  <c r="I28" i="30"/>
  <c r="H28" i="30"/>
  <c r="I29" i="30"/>
  <c r="H29" i="30"/>
  <c r="I33" i="30"/>
  <c r="I34" i="30"/>
  <c r="H34" i="30"/>
  <c r="I35" i="30"/>
  <c r="H35" i="30"/>
  <c r="I36" i="30"/>
  <c r="H36" i="30"/>
  <c r="I37" i="30"/>
  <c r="H37" i="30"/>
  <c r="I38" i="30"/>
  <c r="H38" i="30"/>
  <c r="I39" i="30"/>
  <c r="H39" i="30"/>
  <c r="I40" i="30"/>
  <c r="H40" i="30"/>
  <c r="I41" i="30"/>
  <c r="H41" i="30"/>
  <c r="I42" i="30"/>
  <c r="H42" i="30"/>
  <c r="I43" i="30"/>
  <c r="H43" i="30"/>
  <c r="I44" i="30"/>
  <c r="H44" i="30"/>
  <c r="I45" i="30"/>
  <c r="H45" i="30"/>
  <c r="I46" i="30"/>
  <c r="H46" i="30"/>
  <c r="I47" i="30"/>
  <c r="H47" i="30"/>
  <c r="I48" i="30"/>
  <c r="H48" i="30"/>
  <c r="I49" i="30"/>
  <c r="H49" i="30"/>
  <c r="I7" i="29"/>
  <c r="H7" i="29"/>
  <c r="I8" i="29"/>
  <c r="H8" i="29"/>
  <c r="I9" i="29"/>
  <c r="H9" i="29"/>
  <c r="I10" i="29"/>
  <c r="H10" i="29"/>
  <c r="I11" i="29"/>
  <c r="H11" i="29"/>
  <c r="I12" i="29"/>
  <c r="H12" i="29"/>
  <c r="I13" i="29"/>
  <c r="H13" i="29"/>
  <c r="I14" i="29"/>
  <c r="H14" i="29"/>
  <c r="I15" i="29"/>
  <c r="H15" i="29"/>
  <c r="I16" i="29"/>
  <c r="H16" i="29"/>
  <c r="I17" i="29"/>
  <c r="H17" i="29"/>
  <c r="I18" i="29"/>
  <c r="H18" i="29"/>
  <c r="I19" i="29"/>
  <c r="H19" i="29"/>
  <c r="I20" i="29"/>
  <c r="H20" i="29"/>
  <c r="I21" i="29"/>
  <c r="H21" i="29"/>
  <c r="I26" i="29"/>
  <c r="H26" i="29"/>
  <c r="I27" i="29"/>
  <c r="H27" i="29"/>
  <c r="I28" i="29"/>
  <c r="H28" i="29"/>
  <c r="I29" i="29"/>
  <c r="H29" i="29"/>
  <c r="I33" i="29"/>
  <c r="I34" i="29"/>
  <c r="H34" i="29"/>
  <c r="I35" i="29"/>
  <c r="H35" i="29"/>
  <c r="I36" i="29"/>
  <c r="H36" i="29"/>
  <c r="I37" i="29"/>
  <c r="H37" i="29"/>
  <c r="I38" i="29"/>
  <c r="H38" i="29"/>
  <c r="I39" i="29"/>
  <c r="H39" i="29"/>
  <c r="I40" i="29"/>
  <c r="H40" i="29"/>
  <c r="I41" i="29"/>
  <c r="H41" i="29"/>
  <c r="I42" i="29"/>
  <c r="H42" i="29"/>
  <c r="I43" i="29"/>
  <c r="H43" i="29"/>
  <c r="I44" i="29"/>
  <c r="H44" i="29"/>
  <c r="I45" i="29"/>
  <c r="H45" i="29"/>
  <c r="I46" i="29"/>
  <c r="H46" i="29"/>
  <c r="I47" i="29"/>
  <c r="H47" i="29"/>
  <c r="I48" i="29"/>
  <c r="H48" i="29"/>
  <c r="I49" i="29"/>
  <c r="H49" i="29"/>
  <c r="I7" i="28"/>
  <c r="H7" i="28"/>
  <c r="I8" i="28"/>
  <c r="H8" i="28"/>
  <c r="I9" i="28"/>
  <c r="H9" i="28"/>
  <c r="I10" i="28"/>
  <c r="H10" i="28"/>
  <c r="I11" i="28"/>
  <c r="H11" i="28"/>
  <c r="I12" i="28"/>
  <c r="H12" i="28"/>
  <c r="I13" i="28"/>
  <c r="H13" i="28"/>
  <c r="I14" i="28"/>
  <c r="H14" i="28"/>
  <c r="I15" i="28"/>
  <c r="H15" i="28"/>
  <c r="I16" i="28"/>
  <c r="H16" i="28"/>
  <c r="I17" i="28"/>
  <c r="H17" i="28"/>
  <c r="I18" i="28"/>
  <c r="H18" i="28"/>
  <c r="I19" i="28"/>
  <c r="H19" i="28"/>
  <c r="I20" i="28"/>
  <c r="H20" i="28"/>
  <c r="I21" i="28"/>
  <c r="H21" i="28"/>
  <c r="I26" i="28"/>
  <c r="H26" i="28"/>
  <c r="I27" i="28"/>
  <c r="H27" i="28"/>
  <c r="I28" i="28"/>
  <c r="H28" i="28"/>
  <c r="I29" i="28"/>
  <c r="H29" i="28"/>
  <c r="I33" i="28"/>
  <c r="I34" i="28"/>
  <c r="H34" i="28"/>
  <c r="I35" i="28"/>
  <c r="H35" i="28"/>
  <c r="I36" i="28"/>
  <c r="H36" i="28"/>
  <c r="I37" i="28"/>
  <c r="H37" i="28"/>
  <c r="I38" i="28"/>
  <c r="H38" i="28"/>
  <c r="I39" i="28"/>
  <c r="H39" i="28"/>
  <c r="I40" i="28"/>
  <c r="H40" i="28"/>
  <c r="I41" i="28"/>
  <c r="H41" i="28"/>
  <c r="I42" i="28"/>
  <c r="H42" i="28"/>
  <c r="I43" i="28"/>
  <c r="H43" i="28"/>
  <c r="I44" i="28"/>
  <c r="H44" i="28"/>
  <c r="I45" i="28"/>
  <c r="H45" i="28"/>
  <c r="I46" i="28"/>
  <c r="H46" i="28"/>
  <c r="I47" i="28"/>
  <c r="H47" i="28"/>
  <c r="I48" i="28"/>
  <c r="H48" i="28"/>
  <c r="I49" i="28"/>
  <c r="H49" i="28"/>
  <c r="I7" i="27"/>
  <c r="H7" i="27"/>
  <c r="I8" i="27"/>
  <c r="H8" i="27"/>
  <c r="I9" i="27"/>
  <c r="H9" i="27"/>
  <c r="I10" i="27"/>
  <c r="H10" i="27"/>
  <c r="I11" i="27"/>
  <c r="H11" i="27"/>
  <c r="I12" i="27"/>
  <c r="H12" i="27"/>
  <c r="I13" i="27"/>
  <c r="H13" i="27"/>
  <c r="I14" i="27"/>
  <c r="H14" i="27"/>
  <c r="I15" i="27"/>
  <c r="H15" i="27"/>
  <c r="I16" i="27"/>
  <c r="H16" i="27"/>
  <c r="I17" i="27"/>
  <c r="H17" i="27"/>
  <c r="I18" i="27"/>
  <c r="H18" i="27"/>
  <c r="I19" i="27"/>
  <c r="H19" i="27"/>
  <c r="I20" i="27"/>
  <c r="H20" i="27"/>
  <c r="I21" i="27"/>
  <c r="H21" i="27"/>
  <c r="I26" i="27"/>
  <c r="H26" i="27"/>
  <c r="I27" i="27"/>
  <c r="H27" i="27"/>
  <c r="I28" i="27"/>
  <c r="H28" i="27"/>
  <c r="I29" i="27"/>
  <c r="H29" i="27"/>
  <c r="I33" i="27"/>
  <c r="I34" i="27"/>
  <c r="H34" i="27"/>
  <c r="I35" i="27"/>
  <c r="H35" i="27"/>
  <c r="I36" i="27"/>
  <c r="H36" i="27"/>
  <c r="I37" i="27"/>
  <c r="H37" i="27"/>
  <c r="I38" i="27"/>
  <c r="H38" i="27"/>
  <c r="I39" i="27"/>
  <c r="H39" i="27"/>
  <c r="I40" i="27"/>
  <c r="H40" i="27"/>
  <c r="I41" i="27"/>
  <c r="H41" i="27"/>
  <c r="I42" i="27"/>
  <c r="H42" i="27"/>
  <c r="I43" i="27"/>
  <c r="H43" i="27"/>
  <c r="I44" i="27"/>
  <c r="H44" i="27"/>
  <c r="I45" i="27"/>
  <c r="H45" i="27"/>
  <c r="I46" i="27"/>
  <c r="H46" i="27"/>
  <c r="I47" i="27"/>
  <c r="H47" i="27"/>
  <c r="I48" i="27"/>
  <c r="H48" i="27"/>
  <c r="I49" i="27"/>
  <c r="H49" i="27"/>
  <c r="I7" i="26"/>
  <c r="H7" i="26"/>
  <c r="I8" i="26"/>
  <c r="H8" i="26"/>
  <c r="I9" i="26"/>
  <c r="H9" i="26"/>
  <c r="I10" i="26"/>
  <c r="H10" i="26"/>
  <c r="I11" i="26"/>
  <c r="H11" i="26"/>
  <c r="I12" i="26"/>
  <c r="H12" i="26"/>
  <c r="I13" i="26"/>
  <c r="H13" i="26"/>
  <c r="I14" i="26"/>
  <c r="H14" i="26"/>
  <c r="I15" i="26"/>
  <c r="H15" i="26"/>
  <c r="I16" i="26"/>
  <c r="H16" i="26"/>
  <c r="I17" i="26"/>
  <c r="H17" i="26"/>
  <c r="I18" i="26"/>
  <c r="H18" i="26"/>
  <c r="I19" i="26"/>
  <c r="H19" i="26"/>
  <c r="I20" i="26"/>
  <c r="H20" i="26"/>
  <c r="I21" i="26"/>
  <c r="H21" i="26"/>
  <c r="I26" i="26"/>
  <c r="H26" i="26"/>
  <c r="I27" i="26"/>
  <c r="H27" i="26"/>
  <c r="I28" i="26"/>
  <c r="H28" i="26"/>
  <c r="I29" i="26"/>
  <c r="H29" i="26"/>
  <c r="I33" i="26"/>
  <c r="I34" i="26"/>
  <c r="H34" i="26"/>
  <c r="I35" i="26"/>
  <c r="H35" i="26"/>
  <c r="I36" i="26"/>
  <c r="H36" i="26"/>
  <c r="I37" i="26"/>
  <c r="H37" i="26"/>
  <c r="I38" i="26"/>
  <c r="H38" i="26"/>
  <c r="I39" i="26"/>
  <c r="H39" i="26"/>
  <c r="I40" i="26"/>
  <c r="H40" i="26"/>
  <c r="I41" i="26"/>
  <c r="H41" i="26"/>
  <c r="I42" i="26"/>
  <c r="H42" i="26"/>
  <c r="I43" i="26"/>
  <c r="H43" i="26"/>
  <c r="I44" i="26"/>
  <c r="H44" i="26"/>
  <c r="I45" i="26"/>
  <c r="H45" i="26"/>
  <c r="I46" i="26"/>
  <c r="H46" i="26"/>
  <c r="I47" i="26"/>
  <c r="H47" i="26"/>
  <c r="I48" i="26"/>
  <c r="H48" i="26"/>
  <c r="I49" i="26"/>
  <c r="H49" i="26"/>
  <c r="I7" i="25"/>
  <c r="H7" i="25"/>
  <c r="I8" i="25"/>
  <c r="H8" i="25"/>
  <c r="I9" i="25"/>
  <c r="H9" i="25"/>
  <c r="I10" i="25"/>
  <c r="H10" i="25"/>
  <c r="I11" i="25"/>
  <c r="H11" i="25"/>
  <c r="I12" i="25"/>
  <c r="H12" i="25"/>
  <c r="I13" i="25"/>
  <c r="H13" i="25"/>
  <c r="I14" i="25"/>
  <c r="H14" i="25"/>
  <c r="I15" i="25"/>
  <c r="H15" i="25"/>
  <c r="I16" i="25"/>
  <c r="H16" i="25"/>
  <c r="I17" i="25"/>
  <c r="H17" i="25"/>
  <c r="I18" i="25"/>
  <c r="H18" i="25"/>
  <c r="I19" i="25"/>
  <c r="H19" i="25"/>
  <c r="I20" i="25"/>
  <c r="H20" i="25"/>
  <c r="I21" i="25"/>
  <c r="H21" i="25"/>
  <c r="I26" i="25"/>
  <c r="H26" i="25"/>
  <c r="I27" i="25"/>
  <c r="H27" i="25"/>
  <c r="I28" i="25"/>
  <c r="H28" i="25"/>
  <c r="I29" i="25"/>
  <c r="H29" i="25"/>
  <c r="I33" i="25"/>
  <c r="I34" i="25"/>
  <c r="H34" i="25"/>
  <c r="I35" i="25"/>
  <c r="H35" i="25"/>
  <c r="I36" i="25"/>
  <c r="H36" i="25"/>
  <c r="I37" i="25"/>
  <c r="H37" i="25"/>
  <c r="I38" i="25"/>
  <c r="H38" i="25"/>
  <c r="I39" i="25"/>
  <c r="H39" i="25"/>
  <c r="I40" i="25"/>
  <c r="H40" i="25"/>
  <c r="I41" i="25"/>
  <c r="H41" i="25"/>
  <c r="I42" i="25"/>
  <c r="H42" i="25"/>
  <c r="I43" i="25"/>
  <c r="H43" i="25"/>
  <c r="I44" i="25"/>
  <c r="H44" i="25"/>
  <c r="I45" i="25"/>
  <c r="H45" i="25"/>
  <c r="I46" i="25"/>
  <c r="H46" i="25"/>
  <c r="I47" i="25"/>
  <c r="H47" i="25"/>
  <c r="I48" i="25"/>
  <c r="H48" i="25"/>
  <c r="I49" i="25"/>
  <c r="H49" i="25"/>
  <c r="I7" i="24"/>
  <c r="H7" i="24"/>
  <c r="I8" i="24"/>
  <c r="H8" i="24"/>
  <c r="I9" i="24"/>
  <c r="H9" i="24"/>
  <c r="I10" i="24"/>
  <c r="H10" i="24"/>
  <c r="I11" i="24"/>
  <c r="H11" i="24"/>
  <c r="I12" i="24"/>
  <c r="H12" i="24"/>
  <c r="I13" i="24"/>
  <c r="H13" i="24"/>
  <c r="I14" i="24"/>
  <c r="H14" i="24"/>
  <c r="I15" i="24"/>
  <c r="H15" i="24"/>
  <c r="I16" i="24"/>
  <c r="H16" i="24"/>
  <c r="I17" i="24"/>
  <c r="H17" i="24"/>
  <c r="I18" i="24"/>
  <c r="H18" i="24"/>
  <c r="I19" i="24"/>
  <c r="H19" i="24"/>
  <c r="I20" i="24"/>
  <c r="H20" i="24"/>
  <c r="I21" i="24"/>
  <c r="H21" i="24"/>
  <c r="I26" i="24"/>
  <c r="H26" i="24"/>
  <c r="I27" i="24"/>
  <c r="H27" i="24"/>
  <c r="I28" i="24"/>
  <c r="H28" i="24"/>
  <c r="I29" i="24"/>
  <c r="H29" i="24"/>
  <c r="I33" i="24"/>
  <c r="I34" i="24"/>
  <c r="H34" i="24"/>
  <c r="I35" i="24"/>
  <c r="H35" i="24"/>
  <c r="I36" i="24"/>
  <c r="H36" i="24"/>
  <c r="I37" i="24"/>
  <c r="H37" i="24"/>
  <c r="I38" i="24"/>
  <c r="H38" i="24"/>
  <c r="I39" i="24"/>
  <c r="H39" i="24"/>
  <c r="I40" i="24"/>
  <c r="H40" i="24"/>
  <c r="I41" i="24"/>
  <c r="H41" i="24"/>
  <c r="I42" i="24"/>
  <c r="H42" i="24"/>
  <c r="I43" i="24"/>
  <c r="H43" i="24"/>
  <c r="I44" i="24"/>
  <c r="H44" i="24"/>
  <c r="I45" i="24"/>
  <c r="H45" i="24"/>
  <c r="I46" i="24"/>
  <c r="H46" i="24"/>
  <c r="I47" i="24"/>
  <c r="H47" i="24"/>
  <c r="I48" i="24"/>
  <c r="H48" i="24"/>
  <c r="I49" i="24"/>
  <c r="H49" i="24"/>
  <c r="B151" i="6"/>
  <c r="B158" i="6" s="1"/>
  <c r="B165" i="6" s="1"/>
  <c r="B156" i="6"/>
  <c r="B163" i="6" s="1"/>
  <c r="B170" i="6" s="1"/>
  <c r="B153" i="6"/>
  <c r="B160" i="6" s="1"/>
  <c r="B167" i="6" s="1"/>
  <c r="B154" i="6"/>
  <c r="B161" i="6" s="1"/>
  <c r="B168" i="6" s="1"/>
  <c r="B155" i="6"/>
  <c r="B162" i="6" s="1"/>
  <c r="B169" i="6" s="1"/>
  <c r="B152" i="6"/>
  <c r="B159" i="6" s="1"/>
  <c r="B166" i="6" s="1"/>
  <c r="F8" i="19"/>
  <c r="F9" i="19"/>
  <c r="F10" i="19"/>
  <c r="F11" i="19"/>
  <c r="F12" i="19"/>
  <c r="F13" i="19"/>
  <c r="F14" i="19"/>
  <c r="F15" i="19"/>
  <c r="F16" i="19"/>
  <c r="F17" i="19"/>
  <c r="F18" i="19"/>
  <c r="F19" i="19"/>
  <c r="F20" i="19"/>
  <c r="F21" i="19"/>
  <c r="F7" i="19"/>
  <c r="F8" i="20"/>
  <c r="F9" i="20"/>
  <c r="F10" i="20"/>
  <c r="F11" i="20"/>
  <c r="F12" i="20"/>
  <c r="F13" i="20"/>
  <c r="F14" i="20"/>
  <c r="F15" i="20"/>
  <c r="F16" i="20"/>
  <c r="F17" i="20"/>
  <c r="F18" i="20"/>
  <c r="F19" i="20"/>
  <c r="F20" i="20"/>
  <c r="F21" i="20"/>
  <c r="F7" i="20"/>
  <c r="F8" i="23"/>
  <c r="F9" i="23"/>
  <c r="F10" i="23"/>
  <c r="F11" i="23"/>
  <c r="F12" i="23"/>
  <c r="F13" i="23"/>
  <c r="F14" i="23"/>
  <c r="F15" i="23"/>
  <c r="F16" i="23"/>
  <c r="F17" i="23"/>
  <c r="F18" i="23"/>
  <c r="F19" i="23"/>
  <c r="F20" i="23"/>
  <c r="F21" i="23"/>
  <c r="F7" i="23"/>
  <c r="F8" i="22"/>
  <c r="F9" i="22"/>
  <c r="F10" i="22"/>
  <c r="F11" i="22"/>
  <c r="F12" i="22"/>
  <c r="F13" i="22"/>
  <c r="F14" i="22"/>
  <c r="F15" i="22"/>
  <c r="F16" i="22"/>
  <c r="F17" i="22"/>
  <c r="F18" i="22"/>
  <c r="F19" i="22"/>
  <c r="F20" i="22"/>
  <c r="F21" i="22"/>
  <c r="F7" i="22"/>
  <c r="F8" i="21"/>
  <c r="F9" i="21"/>
  <c r="F10" i="21"/>
  <c r="F11" i="21"/>
  <c r="F12" i="21"/>
  <c r="F13" i="21"/>
  <c r="F14" i="21"/>
  <c r="F15" i="21"/>
  <c r="F16" i="21"/>
  <c r="F17" i="21"/>
  <c r="F18" i="21"/>
  <c r="F19" i="21"/>
  <c r="F20" i="21"/>
  <c r="F21" i="21"/>
  <c r="F7" i="21"/>
  <c r="F8" i="18"/>
  <c r="F9" i="18"/>
  <c r="F10" i="18"/>
  <c r="F11" i="18"/>
  <c r="F12" i="18"/>
  <c r="F13" i="18"/>
  <c r="F14" i="18"/>
  <c r="F15" i="18"/>
  <c r="F16" i="18"/>
  <c r="F17" i="18"/>
  <c r="F18" i="18"/>
  <c r="F19" i="18"/>
  <c r="F20" i="18"/>
  <c r="F21" i="18"/>
  <c r="F7" i="18"/>
  <c r="F8" i="16"/>
  <c r="F9" i="16"/>
  <c r="F10" i="16"/>
  <c r="F11" i="16"/>
  <c r="F12" i="16"/>
  <c r="F13" i="16"/>
  <c r="F14" i="16"/>
  <c r="F15" i="16"/>
  <c r="F16" i="16"/>
  <c r="F17" i="16"/>
  <c r="F18" i="16"/>
  <c r="F19" i="16"/>
  <c r="F20" i="16"/>
  <c r="F21" i="16"/>
  <c r="F7" i="16"/>
  <c r="F8" i="15"/>
  <c r="F9" i="15"/>
  <c r="F10" i="15"/>
  <c r="F11" i="15"/>
  <c r="F12" i="15"/>
  <c r="F13" i="15"/>
  <c r="F14" i="15"/>
  <c r="F15" i="15"/>
  <c r="F16" i="15"/>
  <c r="F17" i="15"/>
  <c r="F18" i="15"/>
  <c r="F19" i="15"/>
  <c r="F20" i="15"/>
  <c r="F21" i="15"/>
  <c r="F7" i="15"/>
  <c r="F8" i="10"/>
  <c r="F9" i="10"/>
  <c r="F10" i="10"/>
  <c r="F11" i="10"/>
  <c r="F12" i="10"/>
  <c r="F13" i="10"/>
  <c r="F14" i="10"/>
  <c r="F15" i="10"/>
  <c r="F16" i="10"/>
  <c r="F17" i="10"/>
  <c r="F18" i="10"/>
  <c r="F19" i="10"/>
  <c r="F20" i="10"/>
  <c r="F21" i="10"/>
  <c r="F7" i="10"/>
  <c r="I10" i="9"/>
  <c r="I12" i="9"/>
  <c r="I13" i="9"/>
  <c r="I14" i="9"/>
  <c r="I15" i="9"/>
  <c r="I16" i="9"/>
  <c r="I17" i="9"/>
  <c r="I18" i="9"/>
  <c r="B135" i="6"/>
  <c r="G35" i="10" a="1"/>
  <c r="G35" i="10" s="1"/>
  <c r="G37" i="10" a="1"/>
  <c r="G37" i="10" s="1"/>
  <c r="I37" i="10" s="1"/>
  <c r="G38" i="10" a="1"/>
  <c r="G38" i="10" s="1"/>
  <c r="I38" i="10" s="1"/>
  <c r="G42" i="10" a="1"/>
  <c r="G42" i="10" s="1"/>
  <c r="H42" i="10" s="1"/>
  <c r="G44" i="10" a="1"/>
  <c r="G44" i="10" s="1"/>
  <c r="I44" i="10" s="1"/>
  <c r="G48" i="10" a="1"/>
  <c r="G48" i="10" s="1"/>
  <c r="I48" i="10" s="1"/>
  <c r="G49" i="10" a="1"/>
  <c r="G49" i="10" s="1"/>
  <c r="I49" i="10" s="1"/>
  <c r="G28" i="10" a="1"/>
  <c r="G28" i="10" s="1"/>
  <c r="I28" i="10" s="1"/>
  <c r="G29" i="10" a="1"/>
  <c r="G29" i="10" s="1"/>
  <c r="I29" i="10" s="1"/>
  <c r="G8" i="10" a="1"/>
  <c r="G8" i="10" s="1"/>
  <c r="G10" i="10" a="1"/>
  <c r="G10" i="10" s="1"/>
  <c r="I10" i="10" s="1"/>
  <c r="G11" i="10" a="1"/>
  <c r="G11" i="10" s="1"/>
  <c r="I11" i="10" s="1"/>
  <c r="G12" i="10" a="1"/>
  <c r="G12" i="10" s="1"/>
  <c r="I12" i="10" s="1"/>
  <c r="G13" i="10" a="1"/>
  <c r="G13" i="10" s="1"/>
  <c r="I13" i="10" s="1"/>
  <c r="G15" i="10" a="1"/>
  <c r="G15" i="10" s="1"/>
  <c r="I15" i="10" s="1"/>
  <c r="G17" i="10" a="1"/>
  <c r="G17" i="10" s="1"/>
  <c r="I17" i="10" s="1"/>
  <c r="G18" i="10" a="1"/>
  <c r="G18" i="10" s="1"/>
  <c r="I18" i="10" s="1"/>
  <c r="G19" i="10" a="1"/>
  <c r="G19" i="10" s="1"/>
  <c r="I19" i="10" s="1"/>
  <c r="G20" i="10" a="1"/>
  <c r="G20" i="10" s="1"/>
  <c r="I20" i="10" s="1"/>
  <c r="G21" i="10" a="1"/>
  <c r="G21" i="10" s="1"/>
  <c r="I21" i="10" s="1"/>
  <c r="E135" i="6"/>
  <c r="F9" i="9"/>
  <c r="F10" i="9"/>
  <c r="F11" i="9"/>
  <c r="F12" i="9"/>
  <c r="F14" i="9"/>
  <c r="F16" i="9"/>
  <c r="F17" i="9"/>
  <c r="F18" i="9"/>
  <c r="B138" i="6"/>
  <c r="L2" i="17" s="1"/>
  <c r="L3" i="17"/>
  <c r="I32" i="10"/>
  <c r="I31" i="10"/>
  <c r="I30" i="10"/>
  <c r="I24" i="10"/>
  <c r="I23" i="10"/>
  <c r="I22" i="10"/>
  <c r="I32" i="19"/>
  <c r="I31" i="19"/>
  <c r="I30" i="19"/>
  <c r="I24" i="19"/>
  <c r="I23" i="19"/>
  <c r="I22" i="19"/>
  <c r="I32" i="20"/>
  <c r="I31" i="20"/>
  <c r="I30" i="20"/>
  <c r="I24" i="20"/>
  <c r="I23" i="20"/>
  <c r="I22" i="20"/>
  <c r="I32" i="23"/>
  <c r="I31" i="23"/>
  <c r="I30" i="23"/>
  <c r="I24" i="23"/>
  <c r="I23" i="23"/>
  <c r="I22" i="23"/>
  <c r="I32" i="22"/>
  <c r="I31" i="22"/>
  <c r="I30" i="22"/>
  <c r="I24" i="22"/>
  <c r="I23" i="22"/>
  <c r="I22" i="22"/>
  <c r="I32" i="21"/>
  <c r="I31" i="21"/>
  <c r="I30" i="21"/>
  <c r="I24" i="21"/>
  <c r="I23" i="21"/>
  <c r="I22" i="21"/>
  <c r="I32" i="18"/>
  <c r="I31" i="18"/>
  <c r="I30" i="18"/>
  <c r="I24" i="18"/>
  <c r="I23" i="18"/>
  <c r="I22" i="18"/>
  <c r="I32" i="16"/>
  <c r="I31" i="16"/>
  <c r="I30" i="16"/>
  <c r="I24" i="16"/>
  <c r="I23" i="16"/>
  <c r="I22" i="16"/>
  <c r="I32" i="15"/>
  <c r="I31" i="15"/>
  <c r="I30" i="15"/>
  <c r="I24" i="15"/>
  <c r="I23" i="15"/>
  <c r="I22" i="15"/>
  <c r="I6" i="10"/>
  <c r="E43" i="17"/>
  <c r="M151" i="6"/>
  <c r="K151" i="6"/>
  <c r="I151" i="6"/>
  <c r="G151" i="6"/>
  <c r="E151" i="6"/>
  <c r="M144" i="6"/>
  <c r="B62" i="6"/>
  <c r="L151" i="6" s="1"/>
  <c r="B56" i="6"/>
  <c r="J151" i="6" s="1"/>
  <c r="B50" i="6"/>
  <c r="H151" i="6" s="1"/>
  <c r="B44" i="6"/>
  <c r="F151" i="6" s="1"/>
  <c r="B32" i="6"/>
  <c r="B38" i="6"/>
  <c r="D151" i="6" s="1"/>
  <c r="B47" i="6"/>
  <c r="B63" i="6"/>
  <c r="G13" i="9"/>
  <c r="H13" i="9" s="1" a="1"/>
  <c r="H13" i="9" s="1"/>
  <c r="H14" i="9" a="1"/>
  <c r="H14" i="9" s="1"/>
  <c r="H15" i="9" a="1"/>
  <c r="H15" i="9" s="1"/>
  <c r="G16" i="9"/>
  <c r="H16" i="9" s="1" a="1"/>
  <c r="H16" i="9" s="1"/>
  <c r="G17" i="9"/>
  <c r="H17" i="9" s="1" a="1"/>
  <c r="H17" i="9" s="1"/>
  <c r="G18" i="9"/>
  <c r="H18" i="9" s="1" a="1"/>
  <c r="H18" i="9" s="1"/>
  <c r="F51" i="23"/>
  <c r="H33" i="23"/>
  <c r="G33" i="23"/>
  <c r="I33" i="23" s="1"/>
  <c r="I29" i="23"/>
  <c r="F29" i="23"/>
  <c r="I28" i="23"/>
  <c r="F28" i="23"/>
  <c r="F27" i="23"/>
  <c r="F26" i="23"/>
  <c r="F30" i="23" s="1"/>
  <c r="H25" i="23"/>
  <c r="G25" i="23"/>
  <c r="I25" i="23" s="1"/>
  <c r="I21" i="23"/>
  <c r="I20" i="23"/>
  <c r="I19" i="23"/>
  <c r="I18" i="23"/>
  <c r="I17" i="23"/>
  <c r="I16" i="23"/>
  <c r="I15" i="23"/>
  <c r="I14" i="23"/>
  <c r="I13" i="23"/>
  <c r="I12" i="23"/>
  <c r="I11" i="23"/>
  <c r="I10" i="23"/>
  <c r="F22" i="23"/>
  <c r="G5" i="23"/>
  <c r="F51" i="19"/>
  <c r="H33" i="19"/>
  <c r="G33" i="19"/>
  <c r="I33" i="19" s="1"/>
  <c r="I29" i="19"/>
  <c r="F29" i="19"/>
  <c r="I28" i="19"/>
  <c r="F28" i="19"/>
  <c r="F27" i="19"/>
  <c r="F26" i="19"/>
  <c r="F30" i="19" s="1"/>
  <c r="H25" i="19"/>
  <c r="G25" i="19"/>
  <c r="I25" i="19" s="1"/>
  <c r="I21" i="19"/>
  <c r="I20" i="19"/>
  <c r="I19" i="19"/>
  <c r="I18" i="19"/>
  <c r="I17" i="19"/>
  <c r="I16" i="19"/>
  <c r="I15" i="19"/>
  <c r="I14" i="19"/>
  <c r="I13" i="19"/>
  <c r="I12" i="19"/>
  <c r="I11" i="19"/>
  <c r="I10" i="19"/>
  <c r="F22" i="19"/>
  <c r="G5" i="19"/>
  <c r="F51" i="20"/>
  <c r="H33" i="20"/>
  <c r="G33" i="20"/>
  <c r="I33" i="20" s="1"/>
  <c r="I29" i="20"/>
  <c r="F29" i="20"/>
  <c r="I28" i="20"/>
  <c r="F28" i="20"/>
  <c r="F27" i="20"/>
  <c r="F26" i="20"/>
  <c r="H25" i="20"/>
  <c r="G25" i="20"/>
  <c r="I25" i="20" s="1"/>
  <c r="I21" i="20"/>
  <c r="I20" i="20"/>
  <c r="I19" i="20"/>
  <c r="I18" i="20"/>
  <c r="I17" i="20"/>
  <c r="I16" i="20"/>
  <c r="I15" i="20"/>
  <c r="I14" i="20"/>
  <c r="I13" i="20"/>
  <c r="I12" i="20"/>
  <c r="I11" i="20"/>
  <c r="I10" i="20"/>
  <c r="F22" i="20"/>
  <c r="G5" i="20"/>
  <c r="F51" i="22"/>
  <c r="H33" i="22"/>
  <c r="G33" i="22"/>
  <c r="I33" i="22" s="1"/>
  <c r="I29" i="22"/>
  <c r="F29" i="22"/>
  <c r="I28" i="22"/>
  <c r="F28" i="22"/>
  <c r="F27" i="22"/>
  <c r="F26" i="22"/>
  <c r="F30" i="22" s="1"/>
  <c r="H25" i="22"/>
  <c r="G25" i="22"/>
  <c r="I25" i="22" s="1"/>
  <c r="I21" i="22"/>
  <c r="I20" i="22"/>
  <c r="I19" i="22"/>
  <c r="I18" i="22"/>
  <c r="I17" i="22"/>
  <c r="I16" i="22"/>
  <c r="I15" i="22"/>
  <c r="I14" i="22"/>
  <c r="I13" i="22"/>
  <c r="I12" i="22"/>
  <c r="I11" i="22"/>
  <c r="I10" i="22"/>
  <c r="F22" i="22"/>
  <c r="G5" i="22"/>
  <c r="F51" i="21"/>
  <c r="H33" i="21"/>
  <c r="G33" i="21"/>
  <c r="I33" i="21" s="1"/>
  <c r="I29" i="21"/>
  <c r="F29" i="21"/>
  <c r="I28" i="21"/>
  <c r="F28" i="21"/>
  <c r="F27" i="21"/>
  <c r="F26" i="21"/>
  <c r="F30" i="21" s="1"/>
  <c r="H25" i="21"/>
  <c r="G25" i="21"/>
  <c r="I25" i="21" s="1"/>
  <c r="I21" i="21"/>
  <c r="I20" i="21"/>
  <c r="I19" i="21"/>
  <c r="I18" i="21"/>
  <c r="I17" i="21"/>
  <c r="I16" i="21"/>
  <c r="I15" i="21"/>
  <c r="I14" i="21"/>
  <c r="I13" i="21"/>
  <c r="I12" i="21"/>
  <c r="I11" i="21"/>
  <c r="I10" i="21"/>
  <c r="F22" i="21"/>
  <c r="G5" i="21"/>
  <c r="F51" i="18"/>
  <c r="H33" i="18"/>
  <c r="G33" i="18"/>
  <c r="I33" i="18" s="1"/>
  <c r="I29" i="18"/>
  <c r="F29" i="18"/>
  <c r="I28" i="18"/>
  <c r="F28" i="18"/>
  <c r="F27" i="18"/>
  <c r="F26" i="18"/>
  <c r="H25" i="18"/>
  <c r="G25" i="18"/>
  <c r="I25" i="18" s="1"/>
  <c r="I21" i="18"/>
  <c r="I20" i="18"/>
  <c r="I19" i="18"/>
  <c r="I18" i="18"/>
  <c r="I17" i="18"/>
  <c r="I16" i="18"/>
  <c r="I15" i="18"/>
  <c r="I14" i="18"/>
  <c r="I13" i="18"/>
  <c r="I12" i="18"/>
  <c r="I11" i="18"/>
  <c r="I10" i="18"/>
  <c r="F22" i="18"/>
  <c r="G5" i="18"/>
  <c r="F29" i="16"/>
  <c r="F28" i="16"/>
  <c r="F27" i="16"/>
  <c r="F26" i="16"/>
  <c r="F29" i="15"/>
  <c r="F28" i="15"/>
  <c r="F27" i="15"/>
  <c r="F26" i="15"/>
  <c r="F30" i="15" s="1"/>
  <c r="F29" i="10"/>
  <c r="F27" i="10"/>
  <c r="F26" i="10"/>
  <c r="F30" i="10" s="1"/>
  <c r="B134" i="6"/>
  <c r="B133" i="6"/>
  <c r="B132" i="6"/>
  <c r="G49" i="16" a="1"/>
  <c r="G49" i="16" s="1"/>
  <c r="G48" i="16" a="1"/>
  <c r="G48" i="16" s="1"/>
  <c r="G47" i="16" a="1"/>
  <c r="G47" i="16" s="1"/>
  <c r="G46" i="16" a="1"/>
  <c r="G46" i="16" s="1"/>
  <c r="G45" i="16" a="1"/>
  <c r="G45" i="16" s="1"/>
  <c r="G44" i="16" a="1"/>
  <c r="G44" i="16" s="1"/>
  <c r="G43" i="16" a="1"/>
  <c r="G43" i="16" s="1"/>
  <c r="G42" i="16" a="1"/>
  <c r="G42" i="16" s="1"/>
  <c r="G41" i="16" a="1"/>
  <c r="G41" i="16" s="1"/>
  <c r="G40" i="16" a="1"/>
  <c r="G40" i="16" s="1"/>
  <c r="G39" i="16" a="1"/>
  <c r="G39" i="16" s="1"/>
  <c r="G38" i="16" a="1"/>
  <c r="G38" i="16" s="1"/>
  <c r="G37" i="16" a="1"/>
  <c r="G37" i="16" s="1"/>
  <c r="G29" i="16" a="1"/>
  <c r="G29" i="16" s="1"/>
  <c r="G28" i="16" a="1"/>
  <c r="G28" i="16" s="1"/>
  <c r="G10" i="16" a="1"/>
  <c r="G10" i="16" s="1"/>
  <c r="I10" i="16" s="1"/>
  <c r="G11" i="16" a="1"/>
  <c r="G11" i="16" s="1"/>
  <c r="I11" i="16" s="1"/>
  <c r="G12" i="16" a="1"/>
  <c r="G12" i="16" s="1"/>
  <c r="I12" i="16" s="1"/>
  <c r="G13" i="16" a="1"/>
  <c r="G13" i="16" s="1"/>
  <c r="I13" i="16" s="1"/>
  <c r="G14" i="16" a="1"/>
  <c r="G14" i="16" s="1"/>
  <c r="I14" i="16" s="1"/>
  <c r="G15" i="16" a="1"/>
  <c r="G15" i="16" s="1"/>
  <c r="I15" i="16" s="1"/>
  <c r="G16" i="16" a="1"/>
  <c r="G16" i="16" s="1"/>
  <c r="I16" i="16" s="1"/>
  <c r="G17" i="16" a="1"/>
  <c r="G17" i="16" s="1"/>
  <c r="I17" i="16" s="1"/>
  <c r="G18" i="16" a="1"/>
  <c r="G18" i="16" s="1"/>
  <c r="I18" i="16" s="1"/>
  <c r="G19" i="16" a="1"/>
  <c r="G19" i="16" s="1"/>
  <c r="I19" i="16" s="1"/>
  <c r="G20" i="16" a="1"/>
  <c r="G20" i="16" s="1"/>
  <c r="I20" i="16" s="1"/>
  <c r="G21" i="16" a="1"/>
  <c r="G21" i="16" s="1"/>
  <c r="I21" i="16" s="1"/>
  <c r="G49" i="15" a="1"/>
  <c r="G49" i="15" s="1"/>
  <c r="G48" i="15" a="1"/>
  <c r="G48" i="15" s="1"/>
  <c r="G47" i="15" a="1"/>
  <c r="G47" i="15" s="1"/>
  <c r="G46" i="15" a="1"/>
  <c r="G46" i="15" s="1"/>
  <c r="G45" i="15" a="1"/>
  <c r="G45" i="15" s="1"/>
  <c r="G44" i="15" a="1"/>
  <c r="G44" i="15" s="1"/>
  <c r="G43" i="15" a="1"/>
  <c r="G43" i="15" s="1"/>
  <c r="G42" i="15" a="1"/>
  <c r="G42" i="15" s="1"/>
  <c r="G41" i="15" a="1"/>
  <c r="G41" i="15" s="1"/>
  <c r="G40" i="15" a="1"/>
  <c r="G40" i="15" s="1"/>
  <c r="G39" i="15" a="1"/>
  <c r="G39" i="15" s="1"/>
  <c r="G38" i="15" a="1"/>
  <c r="G38" i="15" s="1"/>
  <c r="G29" i="15" a="1"/>
  <c r="G29" i="15" s="1"/>
  <c r="G10" i="15" a="1"/>
  <c r="G10" i="15" s="1"/>
  <c r="G11" i="15" a="1"/>
  <c r="G11" i="15" s="1"/>
  <c r="G13" i="15" a="1"/>
  <c r="G13" i="15" s="1"/>
  <c r="H13" i="15" s="1"/>
  <c r="G14" i="15" a="1"/>
  <c r="G14" i="15" s="1"/>
  <c r="G15" i="15" a="1"/>
  <c r="G15" i="15" s="1"/>
  <c r="G16" i="15" a="1"/>
  <c r="G16" i="15" s="1"/>
  <c r="G17" i="15" a="1"/>
  <c r="G17" i="15" s="1"/>
  <c r="G18" i="15" a="1"/>
  <c r="G18" i="15" s="1"/>
  <c r="G19" i="15" a="1"/>
  <c r="G19" i="15" s="1"/>
  <c r="G20" i="15" a="1"/>
  <c r="G20" i="15" s="1"/>
  <c r="G21" i="15" a="1"/>
  <c r="G21" i="15" s="1"/>
  <c r="I47" i="10"/>
  <c r="I46" i="10"/>
  <c r="I45" i="10"/>
  <c r="I43" i="10"/>
  <c r="I41" i="10"/>
  <c r="I40" i="10"/>
  <c r="I39" i="10"/>
  <c r="I14" i="10"/>
  <c r="I16" i="10"/>
  <c r="K144" i="6"/>
  <c r="I37" i="6" s="1"/>
  <c r="I144" i="6"/>
  <c r="I36" i="6" s="1"/>
  <c r="G144" i="6"/>
  <c r="E144" i="6"/>
  <c r="H25" i="16"/>
  <c r="G25" i="16"/>
  <c r="I25" i="16" s="1"/>
  <c r="H25" i="15"/>
  <c r="G25" i="15"/>
  <c r="I25" i="15" s="1"/>
  <c r="H25" i="10"/>
  <c r="G25" i="10"/>
  <c r="I25" i="10" s="1"/>
  <c r="H9" i="9" a="1"/>
  <c r="H9" i="9" s="1"/>
  <c r="G10" i="9"/>
  <c r="G7" i="10" s="1" a="1"/>
  <c r="G7" i="10" s="1"/>
  <c r="G11" i="9"/>
  <c r="F51" i="16"/>
  <c r="H33" i="16"/>
  <c r="H54" i="16" s="1"/>
  <c r="H65" i="16" s="1"/>
  <c r="G33" i="16"/>
  <c r="G5" i="16"/>
  <c r="F51" i="15"/>
  <c r="H33" i="15"/>
  <c r="G33" i="15"/>
  <c r="G5" i="15"/>
  <c r="F51" i="10"/>
  <c r="H33" i="10"/>
  <c r="G33" i="10"/>
  <c r="G5" i="10"/>
  <c r="F15" i="6"/>
  <c r="B26" i="6"/>
  <c r="B20" i="6"/>
  <c r="F86" i="19" l="1"/>
  <c r="E65" i="6" s="1"/>
  <c r="F86" i="23"/>
  <c r="I33" i="16"/>
  <c r="G54" i="16"/>
  <c r="G65" i="16" s="1"/>
  <c r="F30" i="16"/>
  <c r="G37" i="15" a="1"/>
  <c r="G37" i="15" s="1"/>
  <c r="G12" i="15" a="1"/>
  <c r="G12" i="15" s="1"/>
  <c r="H12" i="15" s="1"/>
  <c r="G66" i="16" a="1"/>
  <c r="G66" i="16" s="1"/>
  <c r="G55" i="16" a="1"/>
  <c r="G55" i="16" s="1"/>
  <c r="I16" i="15"/>
  <c r="H16" i="15"/>
  <c r="H10" i="15"/>
  <c r="I10" i="15" s="1"/>
  <c r="I18" i="15"/>
  <c r="H18" i="15"/>
  <c r="H11" i="15"/>
  <c r="I11" i="15" s="1"/>
  <c r="I17" i="15"/>
  <c r="H17" i="15"/>
  <c r="I12" i="15"/>
  <c r="I15" i="15"/>
  <c r="H15" i="15"/>
  <c r="I14" i="15"/>
  <c r="H14" i="15"/>
  <c r="I20" i="15"/>
  <c r="H20" i="15"/>
  <c r="I21" i="15"/>
  <c r="H21" i="15"/>
  <c r="I19" i="15"/>
  <c r="H19" i="15"/>
  <c r="F30" i="20"/>
  <c r="F86" i="20" s="1"/>
  <c r="F30" i="18"/>
  <c r="H11" i="9" a="1"/>
  <c r="H11" i="9" s="1"/>
  <c r="G7" i="15" s="1" a="1"/>
  <c r="G7" i="15" s="1"/>
  <c r="H7" i="15" s="1"/>
  <c r="G56" i="15" a="1"/>
  <c r="G56" i="15" s="1"/>
  <c r="I42" i="10"/>
  <c r="B45" i="6"/>
  <c r="B51" i="6"/>
  <c r="B57" i="6"/>
  <c r="I86" i="24"/>
  <c r="W2" i="17" s="1"/>
  <c r="I86" i="25"/>
  <c r="X2" i="17" s="1"/>
  <c r="I86" i="26"/>
  <c r="Y2" i="17" s="1"/>
  <c r="I86" i="27"/>
  <c r="Z2" i="17" s="1"/>
  <c r="I86" i="28"/>
  <c r="AA2" i="17" s="1"/>
  <c r="I86" i="29"/>
  <c r="AB2" i="17" s="1"/>
  <c r="I86" i="30"/>
  <c r="AC2" i="17" s="1"/>
  <c r="I86" i="31"/>
  <c r="AD2" i="17" s="1"/>
  <c r="I86" i="32"/>
  <c r="AE2" i="17" s="1"/>
  <c r="I86" i="33"/>
  <c r="AF2" i="17" s="1"/>
  <c r="B21" i="6"/>
  <c r="E22" i="6"/>
  <c r="H144" i="6" s="1"/>
  <c r="H36" i="6" s="1"/>
  <c r="B27" i="6"/>
  <c r="E28" i="6"/>
  <c r="J144" i="6" s="1"/>
  <c r="H37" i="6" s="1"/>
  <c r="L144" i="6"/>
  <c r="E34" i="6"/>
  <c r="H51" i="33"/>
  <c r="H30" i="33"/>
  <c r="H22" i="33"/>
  <c r="H51" i="32"/>
  <c r="H30" i="32"/>
  <c r="H22" i="32"/>
  <c r="H51" i="31"/>
  <c r="H30" i="31"/>
  <c r="H22" i="31"/>
  <c r="H51" i="30"/>
  <c r="H30" i="30"/>
  <c r="H22" i="30"/>
  <c r="H51" i="29"/>
  <c r="H30" i="29"/>
  <c r="H22" i="29"/>
  <c r="H51" i="28"/>
  <c r="H30" i="28"/>
  <c r="H22" i="28"/>
  <c r="H51" i="27"/>
  <c r="H30" i="27"/>
  <c r="H22" i="27"/>
  <c r="H51" i="26"/>
  <c r="H30" i="26"/>
  <c r="H22" i="26"/>
  <c r="H51" i="25"/>
  <c r="H30" i="25"/>
  <c r="H22" i="25"/>
  <c r="H51" i="24"/>
  <c r="H30" i="24"/>
  <c r="H22" i="24"/>
  <c r="E59" i="6"/>
  <c r="G59" i="6" s="1" a="1"/>
  <c r="G59" i="6" s="1"/>
  <c r="G65" i="6" a="1"/>
  <c r="G65" i="6" s="1"/>
  <c r="E53" i="6"/>
  <c r="G53" i="6" s="1" a="1"/>
  <c r="G53" i="6" s="1"/>
  <c r="E47" i="6"/>
  <c r="G47" i="6" s="1" a="1"/>
  <c r="G47" i="6" s="1"/>
  <c r="G41" i="6" a="1"/>
  <c r="G41" i="6" s="1"/>
  <c r="E35" i="6"/>
  <c r="G35" i="6" s="1" a="1"/>
  <c r="G35" i="6" s="1"/>
  <c r="I33" i="15"/>
  <c r="I33" i="10"/>
  <c r="H28" i="10"/>
  <c r="H29" i="10"/>
  <c r="H37" i="10"/>
  <c r="H38" i="10"/>
  <c r="H39" i="10"/>
  <c r="H41" i="10"/>
  <c r="H43" i="10"/>
  <c r="H44" i="10"/>
  <c r="H45" i="10"/>
  <c r="H46" i="10"/>
  <c r="H47" i="10"/>
  <c r="H48" i="10"/>
  <c r="H49" i="10"/>
  <c r="H29" i="15"/>
  <c r="I29" i="15"/>
  <c r="H37" i="15"/>
  <c r="I37" i="15"/>
  <c r="H38" i="15"/>
  <c r="I38" i="15"/>
  <c r="H39" i="15"/>
  <c r="I39" i="15"/>
  <c r="H40" i="15"/>
  <c r="I40" i="15"/>
  <c r="H41" i="15"/>
  <c r="I41" i="15"/>
  <c r="H42" i="15"/>
  <c r="I42" i="15"/>
  <c r="H43" i="15"/>
  <c r="I43" i="15"/>
  <c r="H44" i="15"/>
  <c r="I44" i="15"/>
  <c r="H45" i="15"/>
  <c r="I45" i="15"/>
  <c r="H46" i="15"/>
  <c r="I46" i="15"/>
  <c r="H47" i="15"/>
  <c r="I47" i="15"/>
  <c r="H48" i="15"/>
  <c r="I48" i="15"/>
  <c r="H49" i="15"/>
  <c r="I49" i="15"/>
  <c r="H28" i="16"/>
  <c r="I28" i="16"/>
  <c r="H29" i="16"/>
  <c r="I29" i="16"/>
  <c r="H37" i="16"/>
  <c r="I37" i="16"/>
  <c r="H38" i="16"/>
  <c r="I38" i="16"/>
  <c r="H39" i="16"/>
  <c r="I39" i="16"/>
  <c r="H40" i="16"/>
  <c r="I40" i="16"/>
  <c r="H41" i="16"/>
  <c r="I41" i="16"/>
  <c r="H42" i="16"/>
  <c r="I42" i="16"/>
  <c r="H43" i="16"/>
  <c r="I43" i="16"/>
  <c r="H44" i="16"/>
  <c r="I44" i="16"/>
  <c r="H45" i="16"/>
  <c r="I45" i="16"/>
  <c r="H46" i="16"/>
  <c r="I46" i="16"/>
  <c r="H47" i="16"/>
  <c r="I47" i="16"/>
  <c r="H48" i="16"/>
  <c r="I48" i="16"/>
  <c r="H49" i="16"/>
  <c r="I49" i="16"/>
  <c r="H37" i="18"/>
  <c r="I37" i="18"/>
  <c r="H38" i="18"/>
  <c r="I38" i="18"/>
  <c r="H39" i="18"/>
  <c r="I39" i="18"/>
  <c r="H40" i="18"/>
  <c r="I40" i="18"/>
  <c r="H41" i="18"/>
  <c r="I41" i="18"/>
  <c r="H42" i="18"/>
  <c r="I42" i="18"/>
  <c r="H43" i="18"/>
  <c r="I43" i="18"/>
  <c r="H44" i="18"/>
  <c r="I44" i="18"/>
  <c r="H45" i="18"/>
  <c r="I45" i="18"/>
  <c r="H46" i="18"/>
  <c r="I46" i="18"/>
  <c r="H47" i="18"/>
  <c r="I47" i="18"/>
  <c r="H48" i="18"/>
  <c r="I48" i="18"/>
  <c r="H49" i="18"/>
  <c r="I49" i="18"/>
  <c r="H37" i="21"/>
  <c r="I37" i="21"/>
  <c r="H38" i="21"/>
  <c r="I38" i="21"/>
  <c r="H39" i="21"/>
  <c r="I39" i="21"/>
  <c r="H40" i="21"/>
  <c r="I40" i="21"/>
  <c r="H41" i="21"/>
  <c r="I41" i="21"/>
  <c r="H42" i="21"/>
  <c r="I42" i="21"/>
  <c r="H43" i="21"/>
  <c r="I43" i="21"/>
  <c r="H44" i="21"/>
  <c r="I44" i="21"/>
  <c r="H45" i="21"/>
  <c r="I45" i="21"/>
  <c r="H46" i="21"/>
  <c r="I46" i="21"/>
  <c r="H47" i="21"/>
  <c r="I47" i="21"/>
  <c r="H48" i="21"/>
  <c r="I48" i="21"/>
  <c r="H49" i="21"/>
  <c r="I49" i="21"/>
  <c r="H37" i="22"/>
  <c r="I37" i="22"/>
  <c r="H38" i="22"/>
  <c r="I38" i="22"/>
  <c r="H39" i="22"/>
  <c r="I39" i="22"/>
  <c r="H40" i="22"/>
  <c r="I40" i="22"/>
  <c r="H41" i="22"/>
  <c r="I41" i="22"/>
  <c r="H42" i="22"/>
  <c r="I42" i="22"/>
  <c r="H43" i="22"/>
  <c r="I43" i="22"/>
  <c r="H44" i="22"/>
  <c r="I44" i="22"/>
  <c r="H45" i="22"/>
  <c r="I45" i="22"/>
  <c r="H46" i="22"/>
  <c r="I46" i="22"/>
  <c r="H47" i="22"/>
  <c r="I47" i="22"/>
  <c r="H48" i="22"/>
  <c r="I48" i="22"/>
  <c r="H49" i="22"/>
  <c r="I49" i="22"/>
  <c r="H37" i="20"/>
  <c r="I37" i="20"/>
  <c r="H38" i="20"/>
  <c r="I38" i="20"/>
  <c r="H39" i="20"/>
  <c r="I39" i="20"/>
  <c r="H40" i="20"/>
  <c r="I40" i="20"/>
  <c r="H41" i="20"/>
  <c r="I41" i="20"/>
  <c r="H42" i="20"/>
  <c r="I42" i="20"/>
  <c r="H43" i="20"/>
  <c r="I43" i="20"/>
  <c r="H44" i="20"/>
  <c r="I44" i="20"/>
  <c r="H45" i="20"/>
  <c r="I45" i="20"/>
  <c r="H46" i="20"/>
  <c r="I46" i="20"/>
  <c r="H47" i="20"/>
  <c r="I47" i="20"/>
  <c r="H48" i="20"/>
  <c r="I48" i="20"/>
  <c r="H49" i="20"/>
  <c r="I49" i="20"/>
  <c r="H37" i="19"/>
  <c r="I37" i="19"/>
  <c r="H38" i="19"/>
  <c r="I38" i="19"/>
  <c r="H39" i="19"/>
  <c r="I39" i="19"/>
  <c r="H40" i="19"/>
  <c r="I40" i="19"/>
  <c r="H41" i="19"/>
  <c r="I41" i="19"/>
  <c r="H42" i="19"/>
  <c r="I42" i="19"/>
  <c r="H43" i="19"/>
  <c r="I43" i="19"/>
  <c r="H44" i="19"/>
  <c r="I44" i="19"/>
  <c r="H45" i="19"/>
  <c r="I45" i="19"/>
  <c r="H46" i="19"/>
  <c r="I46" i="19"/>
  <c r="H47" i="19"/>
  <c r="I47" i="19"/>
  <c r="H48" i="19"/>
  <c r="I48" i="19"/>
  <c r="H49" i="19"/>
  <c r="I49" i="19"/>
  <c r="H37" i="23"/>
  <c r="I37" i="23"/>
  <c r="H38" i="23"/>
  <c r="I38" i="23"/>
  <c r="H39" i="23"/>
  <c r="I39" i="23"/>
  <c r="H40" i="23"/>
  <c r="I40" i="23"/>
  <c r="H41" i="23"/>
  <c r="I41" i="23"/>
  <c r="H42" i="23"/>
  <c r="I42" i="23"/>
  <c r="H43" i="23"/>
  <c r="I43" i="23"/>
  <c r="H44" i="23"/>
  <c r="I44" i="23"/>
  <c r="H45" i="23"/>
  <c r="I45" i="23"/>
  <c r="H46" i="23"/>
  <c r="I46" i="23"/>
  <c r="H47" i="23"/>
  <c r="I47" i="23"/>
  <c r="H48" i="23"/>
  <c r="I48" i="23"/>
  <c r="H49" i="23"/>
  <c r="I49" i="23"/>
  <c r="I40" i="6"/>
  <c r="I41" i="6"/>
  <c r="H39" i="6"/>
  <c r="E40" i="6"/>
  <c r="B39" i="6"/>
  <c r="B41" i="6"/>
  <c r="H38" i="6"/>
  <c r="B35" i="6"/>
  <c r="B33" i="6"/>
  <c r="H40" i="6"/>
  <c r="E46" i="6"/>
  <c r="H41" i="6"/>
  <c r="E52" i="6"/>
  <c r="B53" i="6"/>
  <c r="H42" i="6"/>
  <c r="E58" i="6"/>
  <c r="B59" i="6"/>
  <c r="H43" i="6"/>
  <c r="E64" i="6"/>
  <c r="B65" i="6"/>
  <c r="I27" i="23"/>
  <c r="I9" i="23"/>
  <c r="I27" i="19"/>
  <c r="I9" i="19"/>
  <c r="I7" i="19"/>
  <c r="I27" i="20"/>
  <c r="I9" i="20"/>
  <c r="I7" i="20"/>
  <c r="I27" i="22"/>
  <c r="I9" i="22"/>
  <c r="I7" i="22"/>
  <c r="I27" i="21"/>
  <c r="I9" i="21"/>
  <c r="I7" i="21"/>
  <c r="I27" i="18"/>
  <c r="I9" i="18"/>
  <c r="I7" i="18"/>
  <c r="H7" i="23"/>
  <c r="H9" i="23"/>
  <c r="H10" i="23"/>
  <c r="H11" i="23"/>
  <c r="H12" i="23"/>
  <c r="H13" i="23"/>
  <c r="H14" i="23"/>
  <c r="H15" i="23"/>
  <c r="H16" i="23"/>
  <c r="H17" i="23"/>
  <c r="H18" i="23"/>
  <c r="H19" i="23"/>
  <c r="H20" i="23"/>
  <c r="H21" i="23"/>
  <c r="H27" i="23"/>
  <c r="H28" i="23"/>
  <c r="H29" i="23"/>
  <c r="H7" i="19"/>
  <c r="H9" i="19"/>
  <c r="H10" i="19"/>
  <c r="H11" i="19"/>
  <c r="H12" i="19"/>
  <c r="H13" i="19"/>
  <c r="H14" i="19"/>
  <c r="H15" i="19"/>
  <c r="H16" i="19"/>
  <c r="H17" i="19"/>
  <c r="H18" i="19"/>
  <c r="H19" i="19"/>
  <c r="H20" i="19"/>
  <c r="H21" i="19"/>
  <c r="H27" i="19"/>
  <c r="H28" i="19"/>
  <c r="H29" i="19"/>
  <c r="H7" i="20"/>
  <c r="H9" i="20"/>
  <c r="H10" i="20"/>
  <c r="H11" i="20"/>
  <c r="H12" i="20"/>
  <c r="H13" i="20"/>
  <c r="H14" i="20"/>
  <c r="H15" i="20"/>
  <c r="H16" i="20"/>
  <c r="H17" i="20"/>
  <c r="H18" i="20"/>
  <c r="H19" i="20"/>
  <c r="H20" i="20"/>
  <c r="H21" i="20"/>
  <c r="H27" i="20"/>
  <c r="H28" i="20"/>
  <c r="H29" i="20"/>
  <c r="H7" i="22"/>
  <c r="H9" i="22"/>
  <c r="H10" i="22"/>
  <c r="H11" i="22"/>
  <c r="H12" i="22"/>
  <c r="H13" i="22"/>
  <c r="H14" i="22"/>
  <c r="H15" i="22"/>
  <c r="H16" i="22"/>
  <c r="H17" i="22"/>
  <c r="H18" i="22"/>
  <c r="H19" i="22"/>
  <c r="H20" i="22"/>
  <c r="H21" i="22"/>
  <c r="H27" i="22"/>
  <c r="H28" i="22"/>
  <c r="H29" i="22"/>
  <c r="H7" i="21"/>
  <c r="H9" i="21"/>
  <c r="H10" i="21"/>
  <c r="H11" i="21"/>
  <c r="H12" i="21"/>
  <c r="H13" i="21"/>
  <c r="H14" i="21"/>
  <c r="H15" i="21"/>
  <c r="H16" i="21"/>
  <c r="H17" i="21"/>
  <c r="H18" i="21"/>
  <c r="H19" i="21"/>
  <c r="H20" i="21"/>
  <c r="H21" i="21"/>
  <c r="H27" i="21"/>
  <c r="H28" i="21"/>
  <c r="H29" i="21"/>
  <c r="H7" i="18"/>
  <c r="H9" i="18"/>
  <c r="H10" i="18"/>
  <c r="H11" i="18"/>
  <c r="H12" i="18"/>
  <c r="H13" i="18"/>
  <c r="H14" i="18"/>
  <c r="H15" i="18"/>
  <c r="H16" i="18"/>
  <c r="H17" i="18"/>
  <c r="H18" i="18"/>
  <c r="H19" i="18"/>
  <c r="H20" i="18"/>
  <c r="H21" i="18"/>
  <c r="H27" i="18"/>
  <c r="H28" i="18"/>
  <c r="H29" i="18"/>
  <c r="E133" i="6"/>
  <c r="G7" i="16" a="1"/>
  <c r="G7" i="16" s="1"/>
  <c r="G36" i="16" a="1"/>
  <c r="G36" i="16" s="1"/>
  <c r="G9" i="16" a="1"/>
  <c r="G9" i="16" s="1"/>
  <c r="G27" i="16" a="1"/>
  <c r="G27" i="16" s="1"/>
  <c r="G34" i="16" a="1"/>
  <c r="G34" i="16" s="1"/>
  <c r="H15" i="16"/>
  <c r="G35" i="16" a="1"/>
  <c r="G35" i="16" s="1"/>
  <c r="H11" i="16"/>
  <c r="G8" i="16" a="1"/>
  <c r="G8" i="16" s="1"/>
  <c r="H11" i="10"/>
  <c r="H19" i="16"/>
  <c r="H19" i="10"/>
  <c r="H17" i="10"/>
  <c r="H10" i="10"/>
  <c r="H18" i="10"/>
  <c r="H13" i="10"/>
  <c r="H20" i="10"/>
  <c r="H12" i="16"/>
  <c r="H14" i="10"/>
  <c r="H13" i="16"/>
  <c r="H21" i="16"/>
  <c r="H10" i="16"/>
  <c r="H12" i="10"/>
  <c r="H21" i="10"/>
  <c r="H20" i="16"/>
  <c r="H14" i="16"/>
  <c r="H16" i="10"/>
  <c r="H17" i="16"/>
  <c r="H18" i="16"/>
  <c r="H15" i="10"/>
  <c r="H16" i="16"/>
  <c r="H10" i="9" a="1"/>
  <c r="H10" i="9" s="1"/>
  <c r="H35" i="10"/>
  <c r="I35" i="10" s="1"/>
  <c r="I13" i="15"/>
  <c r="F131" i="6"/>
  <c r="F21" i="6"/>
  <c r="F27" i="6" s="1"/>
  <c r="F33" i="6" s="1"/>
  <c r="F39" i="6" s="1"/>
  <c r="F45" i="6" s="1"/>
  <c r="F51" i="6" s="1"/>
  <c r="F57" i="6" s="1"/>
  <c r="F63" i="6" s="1"/>
  <c r="F22" i="16"/>
  <c r="G29" i="6" s="1" a="1"/>
  <c r="G29" i="6" s="1"/>
  <c r="F22" i="15"/>
  <c r="F22" i="10"/>
  <c r="H86" i="28" l="1"/>
  <c r="H86" i="29"/>
  <c r="H86" i="30"/>
  <c r="H86" i="31"/>
  <c r="H86" i="32"/>
  <c r="H86" i="33"/>
  <c r="I55" i="16"/>
  <c r="H55" i="16"/>
  <c r="I66" i="16"/>
  <c r="H66" i="16"/>
  <c r="H83" i="16" s="1"/>
  <c r="H67" i="15"/>
  <c r="I67" i="15" s="1"/>
  <c r="I56" i="15"/>
  <c r="H56" i="15"/>
  <c r="G57" i="15" a="1"/>
  <c r="G57" i="15" s="1"/>
  <c r="G9" i="15" a="1"/>
  <c r="G9" i="15" s="1"/>
  <c r="H9" i="15" s="1"/>
  <c r="G28" i="15" a="1"/>
  <c r="G28" i="15" s="1"/>
  <c r="E17" i="6"/>
  <c r="G17" i="6" s="1" a="1"/>
  <c r="G17" i="6" s="1"/>
  <c r="F86" i="15"/>
  <c r="E23" i="6" s="1"/>
  <c r="G23" i="6" s="1" a="1"/>
  <c r="G23" i="6" s="1"/>
  <c r="B29" i="6"/>
  <c r="B23" i="6"/>
  <c r="B93" i="6" s="1"/>
  <c r="H86" i="24"/>
  <c r="F71" i="6" s="1"/>
  <c r="H86" i="25"/>
  <c r="F77" i="6" s="1"/>
  <c r="H86" i="26"/>
  <c r="F83" i="6" s="1"/>
  <c r="H86" i="27"/>
  <c r="F89" i="6" s="1"/>
  <c r="F107" i="6"/>
  <c r="F168" i="6" s="1"/>
  <c r="F113" i="6"/>
  <c r="F119" i="6"/>
  <c r="F125" i="6"/>
  <c r="L169" i="6" s="1"/>
  <c r="F101" i="6"/>
  <c r="F95" i="6"/>
  <c r="G36" i="10" a="1"/>
  <c r="G36" i="10" s="1"/>
  <c r="I36" i="10" s="1"/>
  <c r="G26" i="10" a="1"/>
  <c r="G26" i="10" s="1"/>
  <c r="H26" i="10" s="1"/>
  <c r="I26" i="10" s="1"/>
  <c r="G9" i="10" a="1"/>
  <c r="G9" i="10" s="1"/>
  <c r="I9" i="10" s="1"/>
  <c r="G34" i="15" a="1"/>
  <c r="G34" i="15" s="1"/>
  <c r="H34" i="15" s="1"/>
  <c r="I34" i="15" s="1"/>
  <c r="G36" i="15" a="1"/>
  <c r="G36" i="15" s="1"/>
  <c r="H36" i="15" s="1"/>
  <c r="G26" i="15" a="1"/>
  <c r="G26" i="15" s="1"/>
  <c r="G34" i="10" a="1"/>
  <c r="G34" i="10" s="1"/>
  <c r="I34" i="10" s="1"/>
  <c r="H7" i="10"/>
  <c r="H35" i="16"/>
  <c r="I35" i="16"/>
  <c r="H34" i="16"/>
  <c r="I34" i="16"/>
  <c r="H27" i="16"/>
  <c r="I27" i="16"/>
  <c r="H36" i="16"/>
  <c r="I36" i="16"/>
  <c r="H7" i="16"/>
  <c r="I7" i="16"/>
  <c r="H36" i="18"/>
  <c r="I36" i="18"/>
  <c r="H36" i="21"/>
  <c r="I36" i="21"/>
  <c r="H36" i="22"/>
  <c r="I36" i="22"/>
  <c r="H36" i="20"/>
  <c r="I36" i="20"/>
  <c r="H36" i="19"/>
  <c r="I36" i="19"/>
  <c r="I7" i="23"/>
  <c r="H36" i="23"/>
  <c r="I36" i="23"/>
  <c r="H8" i="16"/>
  <c r="I8" i="16"/>
  <c r="H9" i="16"/>
  <c r="I9" i="16"/>
  <c r="G26" i="16" a="1"/>
  <c r="G26" i="16" s="1"/>
  <c r="G27" i="15" a="1"/>
  <c r="G27" i="15" s="1"/>
  <c r="H27" i="15" s="1"/>
  <c r="G35" i="15" a="1"/>
  <c r="G35" i="15" s="1"/>
  <c r="G8" i="15" a="1"/>
  <c r="G8" i="15" s="1"/>
  <c r="H8" i="15" s="1"/>
  <c r="I27" i="10"/>
  <c r="H8" i="10"/>
  <c r="I8" i="10" s="1"/>
  <c r="H62" i="16" l="1"/>
  <c r="I8" i="15"/>
  <c r="I7" i="10"/>
  <c r="I7" i="15"/>
  <c r="H26" i="15"/>
  <c r="I26" i="15" s="1"/>
  <c r="I36" i="15"/>
  <c r="H9" i="10"/>
  <c r="I9" i="15"/>
  <c r="H51" i="16"/>
  <c r="H22" i="16"/>
  <c r="I57" i="15"/>
  <c r="H57" i="15"/>
  <c r="H62" i="15" s="1"/>
  <c r="I28" i="15"/>
  <c r="H28" i="15"/>
  <c r="H68" i="15"/>
  <c r="H83" i="15" s="1"/>
  <c r="F136" i="6" s="1"/>
  <c r="H36" i="10"/>
  <c r="L167" i="6"/>
  <c r="L168" i="6"/>
  <c r="L166" i="6"/>
  <c r="D162" i="6"/>
  <c r="D161" i="6"/>
  <c r="D160" i="6"/>
  <c r="D159" i="6"/>
  <c r="F162" i="6"/>
  <c r="F161" i="6"/>
  <c r="F160" i="6"/>
  <c r="F159" i="6"/>
  <c r="H162" i="6"/>
  <c r="H161" i="6"/>
  <c r="H160" i="6"/>
  <c r="H159" i="6"/>
  <c r="J162" i="6"/>
  <c r="J161" i="6"/>
  <c r="J160" i="6"/>
  <c r="J159" i="6"/>
  <c r="L162" i="6"/>
  <c r="L161" i="6"/>
  <c r="L160" i="6"/>
  <c r="L159" i="6"/>
  <c r="D169" i="6"/>
  <c r="D168" i="6"/>
  <c r="D167" i="6"/>
  <c r="D166" i="6"/>
  <c r="F169" i="6"/>
  <c r="F167" i="6"/>
  <c r="F166" i="6"/>
  <c r="H169" i="6"/>
  <c r="H168" i="6"/>
  <c r="H167" i="6"/>
  <c r="H166" i="6"/>
  <c r="J169" i="6"/>
  <c r="J168" i="6"/>
  <c r="J167" i="6"/>
  <c r="J166" i="6"/>
  <c r="H34" i="10"/>
  <c r="H27" i="10"/>
  <c r="H30" i="10" s="1"/>
  <c r="H35" i="15"/>
  <c r="H51" i="15" s="1"/>
  <c r="I27" i="15"/>
  <c r="H8" i="18"/>
  <c r="H22" i="18" s="1"/>
  <c r="I8" i="18"/>
  <c r="H26" i="18"/>
  <c r="H30" i="18" s="1"/>
  <c r="I26" i="18"/>
  <c r="H34" i="18"/>
  <c r="I34" i="18"/>
  <c r="H8" i="21"/>
  <c r="H22" i="21" s="1"/>
  <c r="I8" i="21"/>
  <c r="H26" i="21"/>
  <c r="H30" i="21" s="1"/>
  <c r="I26" i="21"/>
  <c r="H34" i="21"/>
  <c r="I34" i="21"/>
  <c r="H35" i="21"/>
  <c r="I35" i="21"/>
  <c r="H8" i="22"/>
  <c r="H22" i="22" s="1"/>
  <c r="I8" i="22"/>
  <c r="H26" i="22"/>
  <c r="H30" i="22" s="1"/>
  <c r="I26" i="22"/>
  <c r="H34" i="22"/>
  <c r="I34" i="22"/>
  <c r="H35" i="22"/>
  <c r="I35" i="22"/>
  <c r="H8" i="20"/>
  <c r="H22" i="20" s="1"/>
  <c r="I8" i="20"/>
  <c r="H26" i="20"/>
  <c r="H30" i="20" s="1"/>
  <c r="I26" i="20"/>
  <c r="H34" i="20"/>
  <c r="I34" i="20"/>
  <c r="H35" i="20"/>
  <c r="I35" i="20"/>
  <c r="H8" i="19"/>
  <c r="H22" i="19" s="1"/>
  <c r="I8" i="19"/>
  <c r="H26" i="19"/>
  <c r="H30" i="19" s="1"/>
  <c r="I26" i="19"/>
  <c r="H34" i="19"/>
  <c r="I34" i="19"/>
  <c r="H35" i="19"/>
  <c r="I35" i="19"/>
  <c r="H8" i="23"/>
  <c r="H22" i="23" s="1"/>
  <c r="I8" i="23"/>
  <c r="H26" i="23"/>
  <c r="H30" i="23" s="1"/>
  <c r="I26" i="23"/>
  <c r="H34" i="23"/>
  <c r="I34" i="23"/>
  <c r="H35" i="23"/>
  <c r="I35" i="23"/>
  <c r="H26" i="16"/>
  <c r="H30" i="16" s="1"/>
  <c r="I26" i="16"/>
  <c r="I86" i="16" s="1"/>
  <c r="H35" i="18"/>
  <c r="I35" i="18"/>
  <c r="C2" i="6"/>
  <c r="E131" i="6"/>
  <c r="E15" i="6"/>
  <c r="E21" i="6" s="1"/>
  <c r="E27" i="6" s="1"/>
  <c r="E33" i="6" s="1"/>
  <c r="E39" i="6" s="1"/>
  <c r="E45" i="6" s="1"/>
  <c r="E51" i="6" s="1"/>
  <c r="E57" i="6" s="1"/>
  <c r="E63" i="6" s="1"/>
  <c r="E132" i="6"/>
  <c r="B14" i="6"/>
  <c r="B8" i="6"/>
  <c r="E10" i="6" s="1"/>
  <c r="D144" i="6" s="1"/>
  <c r="H34" i="6" s="1"/>
  <c r="A1" i="14" a="1"/>
  <c r="A1" i="14" s="1"/>
  <c r="H86" i="16" l="1"/>
  <c r="F29" i="6" s="1"/>
  <c r="I68" i="15"/>
  <c r="F135" i="6"/>
  <c r="F170" i="6"/>
  <c r="J50" i="6" s="1"/>
  <c r="H22" i="15"/>
  <c r="H22" i="10"/>
  <c r="H51" i="18"/>
  <c r="H86" i="18" s="1"/>
  <c r="H51" i="10"/>
  <c r="L170" i="6"/>
  <c r="J53" i="6" s="1"/>
  <c r="D163" i="6"/>
  <c r="J44" i="6" s="1"/>
  <c r="I35" i="15"/>
  <c r="I86" i="15" s="1"/>
  <c r="O2" i="17" s="1"/>
  <c r="H30" i="15"/>
  <c r="H163" i="6"/>
  <c r="J46" i="6" s="1"/>
  <c r="H170" i="6"/>
  <c r="J51" i="6" s="1"/>
  <c r="J170" i="6"/>
  <c r="J52" i="6" s="1"/>
  <c r="F163" i="6"/>
  <c r="J45" i="6" s="1"/>
  <c r="D170" i="6"/>
  <c r="J49" i="6" s="1"/>
  <c r="J163" i="6"/>
  <c r="J47" i="6" s="1"/>
  <c r="L163" i="6"/>
  <c r="J48" i="6" s="1"/>
  <c r="I86" i="23"/>
  <c r="T2" i="17" s="1"/>
  <c r="I86" i="20"/>
  <c r="U2" i="17" s="1"/>
  <c r="I86" i="22"/>
  <c r="S2" i="17" s="1"/>
  <c r="I86" i="21"/>
  <c r="R2" i="17" s="1"/>
  <c r="I86" i="18"/>
  <c r="Q2" i="17" s="1"/>
  <c r="J147" i="6"/>
  <c r="E134" i="6"/>
  <c r="B15" i="6"/>
  <c r="E16" i="6"/>
  <c r="B17" i="6" s="1"/>
  <c r="I5" i="10"/>
  <c r="I86" i="10" s="1"/>
  <c r="N2" i="17" s="1"/>
  <c r="H51" i="23"/>
  <c r="H86" i="23" s="1"/>
  <c r="H51" i="19"/>
  <c r="H86" i="19" s="1"/>
  <c r="I53" i="19"/>
  <c r="I86" i="19" s="1"/>
  <c r="V2" i="17" s="1"/>
  <c r="H51" i="20"/>
  <c r="H86" i="20" s="1"/>
  <c r="H51" i="22"/>
  <c r="H86" i="22" s="1"/>
  <c r="H51" i="21"/>
  <c r="H86" i="21" s="1"/>
  <c r="F41" i="6" s="1"/>
  <c r="B9" i="6"/>
  <c r="B11" i="6"/>
  <c r="E11" i="6"/>
  <c r="E137" i="6" s="1"/>
  <c r="C4" i="6"/>
  <c r="C3" i="6"/>
  <c r="F35" i="6" l="1"/>
  <c r="L147" i="6" s="1"/>
  <c r="H86" i="15"/>
  <c r="F23" i="6" s="1"/>
  <c r="H146" i="6" s="1"/>
  <c r="H86" i="10"/>
  <c r="F17" i="6" s="1"/>
  <c r="F146" i="6" s="1"/>
  <c r="F133" i="6"/>
  <c r="F144" i="6"/>
  <c r="H35" i="6" s="1"/>
  <c r="J148" i="6"/>
  <c r="L148" i="6"/>
  <c r="M2" i="17"/>
  <c r="AG2" i="17" s="1"/>
  <c r="C138" i="6" s="1"/>
  <c r="L145" i="6"/>
  <c r="J145" i="6"/>
  <c r="J146" i="6"/>
  <c r="L146" i="6"/>
  <c r="F47" i="6"/>
  <c r="F59" i="6"/>
  <c r="F65" i="6"/>
  <c r="F53" i="6"/>
  <c r="G11" i="6" a="1"/>
  <c r="G11" i="6" s="1"/>
  <c r="I38" i="6"/>
  <c r="I43" i="6"/>
  <c r="I42" i="6"/>
  <c r="F132" i="6"/>
  <c r="H148" i="6" l="1"/>
  <c r="H145" i="6"/>
  <c r="H147" i="6"/>
  <c r="F145" i="6"/>
  <c r="F148" i="6"/>
  <c r="F147" i="6"/>
  <c r="J149" i="6"/>
  <c r="J37" i="6" s="1"/>
  <c r="D155" i="6"/>
  <c r="D153" i="6"/>
  <c r="D154" i="6"/>
  <c r="D152" i="6"/>
  <c r="D156" i="6" s="1"/>
  <c r="L149" i="6"/>
  <c r="J38" i="6" s="1"/>
  <c r="F11" i="6"/>
  <c r="F137" i="6" s="1"/>
  <c r="H153" i="6"/>
  <c r="H154" i="6"/>
  <c r="H155" i="6"/>
  <c r="H152" i="6"/>
  <c r="L155" i="6"/>
  <c r="L154" i="6"/>
  <c r="L153" i="6"/>
  <c r="L152" i="6"/>
  <c r="J155" i="6"/>
  <c r="J154" i="6"/>
  <c r="J153" i="6"/>
  <c r="J152" i="6"/>
  <c r="F153" i="6"/>
  <c r="F154" i="6"/>
  <c r="F155" i="6"/>
  <c r="F152" i="6"/>
  <c r="F134" i="6"/>
  <c r="H149" i="6" l="1"/>
  <c r="J36" i="6" s="1"/>
  <c r="F149" i="6"/>
  <c r="F156" i="6"/>
  <c r="J40" i="6" s="1"/>
  <c r="J156" i="6"/>
  <c r="J42" i="6" s="1"/>
  <c r="L156" i="6"/>
  <c r="J43" i="6" s="1"/>
  <c r="H156" i="6"/>
  <c r="J41" i="6" s="1"/>
  <c r="D148" i="6"/>
  <c r="D146" i="6"/>
  <c r="D147" i="6"/>
  <c r="D145" i="6"/>
  <c r="D138" i="6" l="1" a="1"/>
  <c r="D138" i="6" s="1"/>
  <c r="C149" i="6"/>
  <c r="I35" i="6"/>
  <c r="J35" i="6"/>
  <c r="D149" i="6"/>
  <c r="I138" i="6" a="1"/>
  <c r="I138" i="6" s="1"/>
  <c r="G137" i="6" a="1"/>
  <c r="G137" i="6" s="1"/>
  <c r="I39" i="6"/>
  <c r="J39" i="6"/>
  <c r="C148" i="6" l="1"/>
  <c r="C145" i="6"/>
  <c r="C147" i="6"/>
  <c r="C146" i="6"/>
  <c r="I34" i="6"/>
  <c r="I54" i="6" s="1"/>
  <c r="J34" i="6"/>
  <c r="J54" i="6" s="1"/>
  <c r="H56"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Krul, J. (Jeffrey)</author>
  </authors>
  <commentList>
    <comment ref="P131" authorId="0" shapeId="0" xr:uid="{0392152B-B67F-4C4B-9FEC-E8B48F1ADCC5}">
      <text>
        <r>
          <rPr>
            <b/>
            <sz val="9"/>
            <color indexed="81"/>
            <rFont val="Tahoma"/>
            <family val="2"/>
          </rPr>
          <t>Krul, J. (Jeffrey):</t>
        </r>
        <r>
          <rPr>
            <sz val="9"/>
            <color indexed="81"/>
            <rFont val="Tahoma"/>
            <family val="2"/>
          </rPr>
          <t xml:space="preserve">
65% van subsidiabele kosten
</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<sst xmlns="http://schemas.openxmlformats.org/spreadsheetml/2006/main" count="1234" uniqueCount="142">
  <si>
    <t>Basisgegevens begroting</t>
  </si>
  <si>
    <t>Projectgegevens</t>
  </si>
  <si>
    <t>Regeling</t>
  </si>
  <si>
    <t>Koplopersregeling Maritiem Masterplan</t>
  </si>
  <si>
    <t xml:space="preserve">Projecttitel </t>
  </si>
  <si>
    <t>Voldoet het project aan ten minste één van de voorwaarden, bedoeld in artikel 25, zesde lid, onderdeel b, van de algemene groepsvrijstellingsverordening?</t>
  </si>
  <si>
    <t>Gegevens deelnemers Nederland</t>
  </si>
  <si>
    <t>Naam organisatie</t>
  </si>
  <si>
    <t>Vestigingsland</t>
  </si>
  <si>
    <t>Soort onderneming  (MKB/Grote onderneming)</t>
  </si>
  <si>
    <t>Subsidie-Percentage algemeen</t>
  </si>
  <si>
    <t>Subsidie-Percentage experimentele ontwikkeling</t>
  </si>
  <si>
    <t>Subsidie-Percentage Industrieel onderzoek</t>
  </si>
  <si>
    <t>Subsidie-Percentage niet-economisch industrieel onderzoek of experimenteel onderzoek</t>
  </si>
  <si>
    <t>Aanvrager / deelnemer 1</t>
  </si>
  <si>
    <t>Grote onderneming</t>
  </si>
  <si>
    <t>Deelnemer 2</t>
  </si>
  <si>
    <t>Deelnemer 3</t>
  </si>
  <si>
    <t>Deelnemer 4</t>
  </si>
  <si>
    <t>Deelnemer 5</t>
  </si>
  <si>
    <t>Deelnemer 6</t>
  </si>
  <si>
    <t>Deelnemer 7</t>
  </si>
  <si>
    <t>Deelnemer 8</t>
  </si>
  <si>
    <t>Deelnemer 9</t>
  </si>
  <si>
    <t>Deelnemer 10</t>
  </si>
  <si>
    <t>Projecttitel:</t>
  </si>
  <si>
    <t>Aanvrager:</t>
  </si>
  <si>
    <t>Kosten en subsidieberekening Nederlandse organisaties</t>
  </si>
  <si>
    <t>1.</t>
  </si>
  <si>
    <t>Kosten</t>
  </si>
  <si>
    <t xml:space="preserve">Subsidie </t>
  </si>
  <si>
    <t>2.</t>
  </si>
  <si>
    <t>3.</t>
  </si>
  <si>
    <t>4.</t>
  </si>
  <si>
    <t>5.</t>
  </si>
  <si>
    <t>Nederland</t>
  </si>
  <si>
    <t>Andere landen</t>
  </si>
  <si>
    <t>6.</t>
  </si>
  <si>
    <t>7.</t>
  </si>
  <si>
    <t>Verdeling</t>
  </si>
  <si>
    <t>8.</t>
  </si>
  <si>
    <t>9.</t>
  </si>
  <si>
    <t>10.</t>
  </si>
  <si>
    <t>Overzicht projectkosten en gevraagde subsidie</t>
  </si>
  <si>
    <t>Totale projectkosten en berekende subsidie</t>
  </si>
  <si>
    <t>Uitbetaling</t>
  </si>
  <si>
    <t>Bij verlening</t>
  </si>
  <si>
    <t>Start werkzaamheden</t>
  </si>
  <si>
    <t>Monitoringsfase</t>
  </si>
  <si>
    <t>Vaststelling</t>
  </si>
  <si>
    <t>Totaal toe te kennen Subsidiebedrag</t>
  </si>
  <si>
    <t>[Ruimte voor toelichting]</t>
  </si>
  <si>
    <t>Kolom1</t>
  </si>
  <si>
    <t>Kolom2</t>
  </si>
  <si>
    <t>Kolom22</t>
  </si>
  <si>
    <t>Kolom3</t>
  </si>
  <si>
    <t>Kolom5</t>
  </si>
  <si>
    <t>Kolom6</t>
  </si>
  <si>
    <t>Kolom8</t>
  </si>
  <si>
    <t>Kolom9</t>
  </si>
  <si>
    <t>Kolom10</t>
  </si>
  <si>
    <t>Personeelskosten</t>
  </si>
  <si>
    <t>Functie</t>
  </si>
  <si>
    <t>Subsidiedoel</t>
  </si>
  <si>
    <t>Uurtarief</t>
  </si>
  <si>
    <t>Aantal uren</t>
  </si>
  <si>
    <t xml:space="preserve">Uren x tarief </t>
  </si>
  <si>
    <t>Subsidie %</t>
  </si>
  <si>
    <t>Subsidie</t>
  </si>
  <si>
    <t>Subtotaal:</t>
  </si>
  <si>
    <t>Omschrijving</t>
  </si>
  <si>
    <t>Leverancier</t>
  </si>
  <si>
    <t>Projectspecifieke overige subsidiabele kosten (kosten derden)</t>
  </si>
  <si>
    <t>Offertenr</t>
  </si>
  <si>
    <t>Offertedatum</t>
  </si>
  <si>
    <t>Subsidiabele kosten voor voor demonstratie noodzakelijke infrastructuur</t>
  </si>
  <si>
    <t>Totaal</t>
  </si>
  <si>
    <t>Ophoging Subsidie %</t>
  </si>
  <si>
    <t>Brandstofkosten</t>
  </si>
  <si>
    <t>Deelnemer 1</t>
  </si>
  <si>
    <t>ART 6</t>
  </si>
  <si>
    <t>experimentele ontwikkeling</t>
  </si>
  <si>
    <t>industrieel onderzoek</t>
  </si>
  <si>
    <t xml:space="preserve">Middelgroot </t>
  </si>
  <si>
    <t>klein</t>
  </si>
  <si>
    <t>Algemene groepsvrijstellingsverordening</t>
  </si>
  <si>
    <t>Brandstof</t>
  </si>
  <si>
    <t>max in opstartfase</t>
  </si>
  <si>
    <t xml:space="preserve">max </t>
  </si>
  <si>
    <t>Aanleg infrastructuur</t>
  </si>
  <si>
    <t>max in demonstratiefase</t>
  </si>
  <si>
    <t xml:space="preserve">Max </t>
  </si>
  <si>
    <t>Min</t>
  </si>
  <si>
    <t>per deelnemer</t>
  </si>
  <si>
    <t>min 50% nederlands</t>
  </si>
  <si>
    <t>ART 12</t>
  </si>
  <si>
    <t xml:space="preserve">min </t>
  </si>
  <si>
    <t>per project</t>
  </si>
  <si>
    <t>ART 16</t>
  </si>
  <si>
    <t>Voorschot</t>
  </si>
  <si>
    <t>verlening</t>
  </si>
  <si>
    <t>start werkz</t>
  </si>
  <si>
    <t>monitoring</t>
  </si>
  <si>
    <t>vaststelling</t>
  </si>
  <si>
    <t>Groepsvrijstelling</t>
  </si>
  <si>
    <t>Ja</t>
  </si>
  <si>
    <t>Nee</t>
  </si>
  <si>
    <t>Soort onderneming</t>
  </si>
  <si>
    <t>Aantal</t>
  </si>
  <si>
    <t>Kleine onderneming</t>
  </si>
  <si>
    <t>Middelgrote onderneming</t>
  </si>
  <si>
    <t>Kennis/onderzoeksinstelling</t>
  </si>
  <si>
    <t>Deelnemer 11</t>
  </si>
  <si>
    <t>Deelnemer 12</t>
  </si>
  <si>
    <t>Deelnemer 13</t>
  </si>
  <si>
    <t>Deelnemer 14</t>
  </si>
  <si>
    <t>Deelnemer 15</t>
  </si>
  <si>
    <t>Deelnemer 16</t>
  </si>
  <si>
    <t>Deelnemer 17</t>
  </si>
  <si>
    <t>Deelnemer 18</t>
  </si>
  <si>
    <t>Deelnemer 19</t>
  </si>
  <si>
    <t>Deelnemer 20</t>
  </si>
  <si>
    <t>11.</t>
  </si>
  <si>
    <t>12.</t>
  </si>
  <si>
    <t>13.</t>
  </si>
  <si>
    <t>14.</t>
  </si>
  <si>
    <t>15.</t>
  </si>
  <si>
    <t>16.</t>
  </si>
  <si>
    <t>17.</t>
  </si>
  <si>
    <t>18.</t>
  </si>
  <si>
    <t>19.</t>
  </si>
  <si>
    <t>20.</t>
  </si>
  <si>
    <t>Geschatte meerkosten per eenheid (kWh, liter, kilo)</t>
  </si>
  <si>
    <t xml:space="preserve">Brandstofkosten </t>
  </si>
  <si>
    <t>Omschrijving materiaal</t>
  </si>
  <si>
    <t>Offertenummer</t>
  </si>
  <si>
    <t>Gebruikspercentage apparatuur</t>
  </si>
  <si>
    <t>Projectspecifieke kosten voor speciaal voor het project aan te schaffen materialen en hulpmiddelen</t>
  </si>
  <si>
    <t>Speciaal voor het project aan te schaffen materialen en hulpmiddelen</t>
  </si>
  <si>
    <t>onderz</t>
  </si>
  <si>
    <t>Aantal eenheden (kWh, liter, kilo)</t>
  </si>
  <si>
    <t>Niet-economisch industrieel onderzoek of experimentele ontwikkeling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</si>
</sst>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_-* #,##0_-;_-* #,##0\-;_-* &quot;-&quot;??_-;_-@_-"/>
    <numFmt numFmtId="165" formatCode="&quot;€&quot;\ #,##0.00_-"/>
    <numFmt numFmtId="166" formatCode="_ &quot;€&quot;\ * #,##0_ ;_ &quot;€&quot;\ * \-#,##0_ ;_ &quot;€&quot;\ * &quot;-&quot;??_ ;_ @_ "/>
    <numFmt numFmtId="167" formatCode="_-* #,##0.00_-;_-* #,##0.00\-;_-* &quot;-&quot;??_-;_-@_-"/>
    <numFmt numFmtId="168" formatCode="&quot;€&quot;\ #,##0.00"/>
    <numFmt numFmtId="169" formatCode="_-* #,##0.0000_-;_-* #,##0.0000\-;_-* &quot;-&quot;??_-;_-@_-"/>
    <numFmt numFmtId="170" formatCode="d/mm/yy;@"/>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9"/>
      <color indexed="8"/>
      <name val="Arial"/>
      <family val="2"/>
    </font>
    <font>
      <b/>
      <sz val="20"/>
      <color theme="1"/>
      <name val="Calibri"/>
      <family val="2"/>
      <scheme val="minor"/>
    </font>
    <font>
      <sz val="9"/>
      <name val="Arial"/>
      <family val="2"/>
    </font>
    <font>
      <b/>
      <sz val="9"/>
      <name val="Arial"/>
      <family val="2"/>
    </font>
    <font>
      <b/>
      <sz val="9"/>
      <color indexed="8"/>
      <name val="Arial"/>
      <family val="2"/>
    </font>
    <font>
      <b/>
      <sz val="10"/>
      <color indexed="8"/>
      <name val="Arial"/>
      <family val="2"/>
    </font>
    <font>
      <sz val="10"/>
      <color indexed="8"/>
      <name val="Arial"/>
      <family val="2"/>
    </font>
    <font>
      <sz val="8"/>
      <name val="Calibri"/>
      <family val="2"/>
      <scheme val="minor"/>
    </font>
    <font>
      <b/>
      <sz val="11"/>
      <name val="Calibri"/>
      <family val="2"/>
      <scheme val="minor"/>
    </font>
    <font>
      <sz val="11"/>
      <color rgb="FFFF0000"/>
      <name val="Calibri"/>
      <family val="2"/>
      <scheme val="minor"/>
    </font>
    <font>
      <sz val="11"/>
      <color theme="5" tint="-0.249977111117893"/>
      <name val="Calibri"/>
      <family val="2"/>
      <scheme val="minor"/>
    </font>
    <font>
      <sz val="11"/>
      <color theme="0"/>
      <name val="Calibri"/>
      <family val="2"/>
      <scheme val="minor"/>
    </font>
    <font>
      <sz val="11"/>
      <name val="Calibri"/>
      <family val="2"/>
      <scheme val="minor"/>
    </font>
    <font>
      <b/>
      <sz val="24"/>
      <color theme="1"/>
      <name val="Calibri"/>
      <family val="2"/>
      <scheme val="minor"/>
    </font>
    <font>
      <b/>
      <sz val="9"/>
      <color theme="0"/>
      <name val="Arial"/>
      <family val="2"/>
    </font>
    <font>
      <sz val="9"/>
      <color theme="0"/>
      <name val="Arial"/>
      <family val="2"/>
    </font>
    <font>
      <b/>
      <sz val="9"/>
      <color indexed="81"/>
      <name val="Tahoma"/>
      <family val="2"/>
    </font>
    <font>
      <sz val="9"/>
      <color indexed="81"/>
      <name val="Tahoma"/>
      <family val="2"/>
    </font>
    <font>
      <b/>
      <sz val="11"/>
      <color theme="5" tint="-0.249977111117893"/>
      <name val="Calibri"/>
      <family val="2"/>
      <scheme val="minor"/>
    </font>
    <font>
      <b/>
      <sz val="11"/>
      <color rgb="FFFF0000"/>
      <name val="Calibri"/>
      <family val="2"/>
      <scheme val="minor"/>
    </font>
    <font>
      <sz val="9"/>
      <color theme="1"/>
      <name val="Arial"/>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indexed="43"/>
        <bgColor indexed="64"/>
      </patternFill>
    </fill>
    <fill>
      <patternFill patternType="solid">
        <fgColor theme="9" tint="0.79998168889431442"/>
        <bgColor indexed="64"/>
      </patternFill>
    </fill>
    <fill>
      <patternFill patternType="solid">
        <fgColor theme="4" tint="0.79998168889431442"/>
        <bgColor indexed="64"/>
      </patternFill>
    </fill>
  </fills>
  <borders count="54">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right/>
      <top style="mediumDashed">
        <color indexed="64"/>
      </top>
      <bottom style="medium">
        <color indexed="64"/>
      </bottom>
      <diagonal/>
    </border>
    <border>
      <left style="dotted">
        <color indexed="64"/>
      </left>
      <right style="dotted">
        <color indexed="64"/>
      </right>
      <top style="dotted">
        <color indexed="64"/>
      </top>
      <bottom style="dotted">
        <color indexed="64"/>
      </bottom>
      <diagonal/>
    </border>
    <border>
      <left style="medium">
        <color indexed="64"/>
      </left>
      <right style="medium">
        <color indexed="64"/>
      </right>
      <top style="medium">
        <color indexed="64"/>
      </top>
      <bottom style="medium">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64"/>
      </left>
      <right/>
      <top style="medium">
        <color indexed="64"/>
      </top>
      <bottom style="thin">
        <color indexed="64"/>
      </bottom>
      <diagonal/>
    </border>
    <border>
      <left style="medium">
        <color indexed="64"/>
      </left>
      <right/>
      <top style="dotted">
        <color indexed="64"/>
      </top>
      <bottom style="dotted">
        <color indexed="64"/>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right style="medium">
        <color indexed="64"/>
      </right>
      <top style="thin">
        <color theme="8" tint="0.39997558519241921"/>
      </top>
      <bottom style="medium">
        <color indexed="64"/>
      </bottom>
      <diagonal/>
    </border>
    <border>
      <left/>
      <right/>
      <top style="thin">
        <color indexed="64"/>
      </top>
      <bottom style="medium">
        <color indexed="64"/>
      </bottom>
      <diagonal/>
    </border>
    <border>
      <left style="medium">
        <color indexed="64"/>
      </left>
      <right style="medium">
        <color theme="0"/>
      </right>
      <top style="medium">
        <color indexed="64"/>
      </top>
      <bottom style="medium">
        <color indexed="64"/>
      </bottom>
      <diagonal/>
    </border>
    <border>
      <left style="medium">
        <color theme="0"/>
      </left>
      <right style="medium">
        <color theme="0"/>
      </right>
      <top style="medium">
        <color indexed="64"/>
      </top>
      <bottom style="medium">
        <color indexed="64"/>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bottom style="dotted">
        <color indexed="64"/>
      </bottom>
      <diagonal/>
    </border>
    <border>
      <left style="medium">
        <color indexed="64"/>
      </left>
      <right style="medium">
        <color indexed="64"/>
      </right>
      <top style="thin">
        <color theme="1"/>
      </top>
      <bottom style="medium">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theme="0"/>
      </left>
      <right style="medium">
        <color indexed="64"/>
      </right>
      <top style="medium">
        <color indexed="64"/>
      </top>
      <bottom style="medium">
        <color indexed="64"/>
      </bottom>
      <diagonal/>
    </border>
    <border>
      <left/>
      <right style="thin">
        <color theme="4" tint="0.39997558519241921"/>
      </right>
      <top style="mediumDashed">
        <color indexed="64"/>
      </top>
      <bottom style="medium">
        <color indexed="64"/>
      </bottom>
      <diagonal/>
    </border>
    <border>
      <left/>
      <right style="medium">
        <color indexed="64"/>
      </right>
      <top/>
      <bottom style="dotted">
        <color indexed="64"/>
      </bottom>
      <diagonal/>
    </border>
    <border>
      <left/>
      <right/>
      <top style="medium">
        <color rgb="FF000000"/>
      </top>
      <bottom style="medium">
        <color rgb="FF000000"/>
      </bottom>
      <diagonal/>
    </border>
    <border>
      <left/>
      <right/>
      <top style="thin">
        <color indexed="64"/>
      </top>
      <bottom style="dotted">
        <color indexed="64"/>
      </bottom>
      <diagonal/>
    </border>
    <border>
      <left style="medium">
        <color rgb="FF000000"/>
      </left>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style="medium">
        <color rgb="FF000000"/>
      </bottom>
      <diagonal/>
    </border>
    <border>
      <left/>
      <right style="medium">
        <color indexed="64"/>
      </right>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dotted">
        <color indexed="64"/>
      </right>
      <top style="dotted">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47">
    <xf numFmtId="0" fontId="0" fillId="0" borderId="0" xfId="0"/>
    <xf numFmtId="0" fontId="0" fillId="2" borderId="0" xfId="0" applyFill="1"/>
    <xf numFmtId="0" fontId="2" fillId="2" borderId="0" xfId="0" applyFont="1" applyFill="1"/>
    <xf numFmtId="0" fontId="4" fillId="2" borderId="0" xfId="0" applyFont="1" applyFill="1"/>
    <xf numFmtId="164" fontId="3" fillId="3" borderId="0" xfId="1" applyNumberFormat="1" applyFont="1" applyFill="1" applyBorder="1" applyAlignment="1" applyProtection="1">
      <alignment vertical="center"/>
    </xf>
    <xf numFmtId="165" fontId="7" fillId="3" borderId="9" xfId="1" applyNumberFormat="1" applyFont="1" applyFill="1" applyBorder="1" applyAlignment="1" applyProtection="1">
      <alignment vertical="center"/>
    </xf>
    <xf numFmtId="166" fontId="7" fillId="0" borderId="0" xfId="2" applyNumberFormat="1" applyFont="1" applyFill="1" applyBorder="1" applyAlignment="1" applyProtection="1">
      <alignment vertical="center"/>
    </xf>
    <xf numFmtId="164" fontId="7" fillId="0" borderId="0" xfId="1" applyNumberFormat="1" applyFont="1" applyFill="1" applyBorder="1" applyAlignment="1" applyProtection="1">
      <alignment vertical="center"/>
    </xf>
    <xf numFmtId="164" fontId="7" fillId="3" borderId="0" xfId="1" applyNumberFormat="1" applyFont="1" applyFill="1" applyBorder="1" applyAlignment="1" applyProtection="1">
      <alignment vertical="center"/>
    </xf>
    <xf numFmtId="165" fontId="7" fillId="3" borderId="0" xfId="1" applyNumberFormat="1" applyFont="1" applyFill="1" applyBorder="1" applyAlignment="1" applyProtection="1">
      <alignment horizontal="center" vertical="center"/>
    </xf>
    <xf numFmtId="164" fontId="7" fillId="3" borderId="0" xfId="1" applyNumberFormat="1" applyFont="1" applyFill="1" applyBorder="1" applyAlignment="1" applyProtection="1">
      <alignment horizontal="center" vertical="center"/>
    </xf>
    <xf numFmtId="165" fontId="7" fillId="0" borderId="0" xfId="1" applyNumberFormat="1" applyFont="1" applyFill="1" applyBorder="1" applyAlignment="1" applyProtection="1">
      <alignment horizontal="center" vertical="center"/>
    </xf>
    <xf numFmtId="165" fontId="3" fillId="3" borderId="0" xfId="1" applyNumberFormat="1" applyFont="1" applyFill="1" applyBorder="1" applyAlignment="1" applyProtection="1">
      <alignment vertical="center"/>
    </xf>
    <xf numFmtId="166" fontId="7" fillId="4" borderId="15" xfId="2" applyNumberFormat="1" applyFont="1" applyFill="1" applyBorder="1" applyAlignment="1" applyProtection="1">
      <alignment vertical="center"/>
    </xf>
    <xf numFmtId="164" fontId="3" fillId="3" borderId="9" xfId="1" applyNumberFormat="1" applyFont="1" applyFill="1" applyBorder="1" applyAlignment="1" applyProtection="1">
      <alignment horizontal="right" vertical="center"/>
    </xf>
    <xf numFmtId="164" fontId="7" fillId="3" borderId="9" xfId="1" applyNumberFormat="1" applyFont="1" applyFill="1" applyBorder="1" applyAlignment="1" applyProtection="1">
      <alignment vertical="center"/>
    </xf>
    <xf numFmtId="166" fontId="3" fillId="5" borderId="16" xfId="2" applyNumberFormat="1" applyFont="1" applyFill="1" applyBorder="1" applyAlignment="1" applyProtection="1">
      <alignment vertical="center"/>
      <protection locked="0"/>
    </xf>
    <xf numFmtId="164" fontId="3" fillId="3" borderId="14" xfId="1" applyNumberFormat="1" applyFont="1" applyFill="1" applyBorder="1" applyAlignment="1" applyProtection="1">
      <alignment vertical="center"/>
    </xf>
    <xf numFmtId="3" fontId="3" fillId="3" borderId="0" xfId="1" applyNumberFormat="1" applyFont="1" applyFill="1" applyBorder="1" applyAlignment="1" applyProtection="1">
      <alignment horizontal="left" vertical="center"/>
    </xf>
    <xf numFmtId="166" fontId="3" fillId="3" borderId="0" xfId="2" applyNumberFormat="1" applyFont="1" applyFill="1" applyBorder="1" applyAlignment="1" applyProtection="1">
      <alignment vertical="center"/>
    </xf>
    <xf numFmtId="0" fontId="6" fillId="3" borderId="0" xfId="1" applyNumberFormat="1" applyFont="1" applyFill="1" applyBorder="1" applyAlignment="1" applyProtection="1">
      <alignment horizontal="right" vertical="center"/>
    </xf>
    <xf numFmtId="2" fontId="3" fillId="3" borderId="0" xfId="1" applyNumberFormat="1" applyFont="1" applyFill="1" applyBorder="1" applyAlignment="1" applyProtection="1">
      <alignment vertical="center"/>
    </xf>
    <xf numFmtId="3" fontId="3" fillId="5" borderId="16" xfId="1" applyNumberFormat="1" applyFont="1" applyFill="1" applyBorder="1" applyAlignment="1" applyProtection="1">
      <alignment horizontal="center" vertical="center"/>
      <protection locked="0"/>
    </xf>
    <xf numFmtId="0" fontId="5" fillId="5" borderId="16" xfId="0" applyFont="1" applyFill="1" applyBorder="1" applyAlignment="1" applyProtection="1">
      <alignment vertical="center"/>
      <protection locked="0"/>
    </xf>
    <xf numFmtId="164" fontId="3" fillId="5" borderId="16" xfId="1" applyNumberFormat="1" applyFont="1" applyFill="1" applyBorder="1" applyAlignment="1" applyProtection="1">
      <alignment vertical="center"/>
      <protection locked="0"/>
    </xf>
    <xf numFmtId="164" fontId="7" fillId="0" borderId="13" xfId="1" applyNumberFormat="1" applyFont="1" applyFill="1" applyBorder="1" applyAlignment="1" applyProtection="1">
      <alignment horizontal="center" vertical="top"/>
    </xf>
    <xf numFmtId="164" fontId="3" fillId="2" borderId="0" xfId="1" applyNumberFormat="1" applyFont="1" applyFill="1" applyBorder="1" applyAlignment="1" applyProtection="1">
      <alignment vertical="center"/>
      <protection locked="0"/>
    </xf>
    <xf numFmtId="0" fontId="5" fillId="3" borderId="10" xfId="0" applyFont="1" applyFill="1" applyBorder="1" applyAlignment="1">
      <alignment vertical="center" wrapText="1"/>
    </xf>
    <xf numFmtId="0" fontId="6" fillId="3" borderId="10" xfId="0" applyFont="1" applyFill="1" applyBorder="1" applyAlignment="1">
      <alignment vertical="center" wrapText="1"/>
    </xf>
    <xf numFmtId="164" fontId="7" fillId="3" borderId="6" xfId="1" applyNumberFormat="1" applyFont="1" applyFill="1" applyBorder="1" applyAlignment="1" applyProtection="1">
      <alignment horizontal="center" vertical="center"/>
    </xf>
    <xf numFmtId="164" fontId="3" fillId="3" borderId="6" xfId="1" applyNumberFormat="1" applyFont="1" applyFill="1" applyBorder="1" applyAlignment="1" applyProtection="1">
      <alignment vertical="center"/>
    </xf>
    <xf numFmtId="164" fontId="7" fillId="3" borderId="20" xfId="1" applyNumberFormat="1" applyFont="1" applyFill="1" applyBorder="1" applyAlignment="1" applyProtection="1">
      <alignment vertical="center"/>
    </xf>
    <xf numFmtId="164" fontId="7" fillId="3" borderId="4" xfId="1" applyNumberFormat="1" applyFont="1" applyFill="1" applyBorder="1" applyAlignment="1" applyProtection="1">
      <alignment vertical="center"/>
    </xf>
    <xf numFmtId="164" fontId="3" fillId="5" borderId="21" xfId="1" applyNumberFormat="1" applyFont="1" applyFill="1" applyBorder="1" applyAlignment="1" applyProtection="1">
      <alignment vertical="center"/>
      <protection locked="0"/>
    </xf>
    <xf numFmtId="164" fontId="7" fillId="3" borderId="10" xfId="1" applyNumberFormat="1" applyFont="1" applyFill="1" applyBorder="1" applyAlignment="1" applyProtection="1">
      <alignment vertical="center" wrapText="1"/>
    </xf>
    <xf numFmtId="0" fontId="12" fillId="2" borderId="0" xfId="0" applyFont="1" applyFill="1"/>
    <xf numFmtId="0" fontId="6" fillId="3" borderId="25" xfId="1" applyNumberFormat="1" applyFont="1" applyFill="1" applyBorder="1" applyAlignment="1" applyProtection="1">
      <alignment horizontal="right" vertical="center"/>
    </xf>
    <xf numFmtId="164" fontId="7" fillId="0" borderId="26" xfId="1" applyNumberFormat="1" applyFont="1" applyFill="1" applyBorder="1" applyAlignment="1" applyProtection="1">
      <alignment vertical="center"/>
    </xf>
    <xf numFmtId="164" fontId="7" fillId="0" borderId="27" xfId="1" applyNumberFormat="1" applyFont="1" applyFill="1" applyBorder="1" applyAlignment="1" applyProtection="1">
      <alignment vertical="center"/>
    </xf>
    <xf numFmtId="0" fontId="13" fillId="2" borderId="0" xfId="0" applyFont="1" applyFill="1"/>
    <xf numFmtId="0" fontId="14" fillId="0" borderId="0" xfId="0" applyFont="1"/>
    <xf numFmtId="0" fontId="14" fillId="2" borderId="0" xfId="0" applyFont="1" applyFill="1"/>
    <xf numFmtId="164" fontId="7" fillId="3" borderId="13" xfId="1" applyNumberFormat="1" applyFont="1" applyFill="1" applyBorder="1" applyAlignment="1" applyProtection="1">
      <alignment vertical="center"/>
    </xf>
    <xf numFmtId="0" fontId="13" fillId="0" borderId="0" xfId="0" applyFont="1"/>
    <xf numFmtId="9" fontId="13" fillId="2" borderId="0" xfId="0" applyNumberFormat="1" applyFont="1" applyFill="1"/>
    <xf numFmtId="9" fontId="0" fillId="0" borderId="0" xfId="0" applyNumberFormat="1"/>
    <xf numFmtId="164" fontId="3" fillId="0" borderId="0" xfId="1" applyNumberFormat="1" applyFont="1" applyFill="1" applyBorder="1" applyAlignment="1" applyProtection="1">
      <alignment vertical="center"/>
    </xf>
    <xf numFmtId="165" fontId="7" fillId="0" borderId="0" xfId="1" applyNumberFormat="1" applyFont="1" applyFill="1" applyBorder="1" applyAlignment="1" applyProtection="1">
      <alignment horizontal="center" vertical="center" wrapText="1"/>
    </xf>
    <xf numFmtId="0" fontId="6" fillId="3" borderId="28" xfId="1" applyNumberFormat="1" applyFont="1" applyFill="1" applyBorder="1" applyAlignment="1">
      <alignment horizontal="right" vertical="center"/>
    </xf>
    <xf numFmtId="0" fontId="16" fillId="0" borderId="0" xfId="0" applyFont="1"/>
    <xf numFmtId="166" fontId="0" fillId="0" borderId="0" xfId="0" applyNumberFormat="1"/>
    <xf numFmtId="164" fontId="7" fillId="3" borderId="8" xfId="1" applyNumberFormat="1" applyFont="1" applyFill="1" applyBorder="1" applyAlignment="1" applyProtection="1">
      <alignment vertical="center"/>
    </xf>
    <xf numFmtId="164" fontId="3" fillId="3" borderId="10" xfId="1" applyNumberFormat="1" applyFont="1" applyFill="1" applyBorder="1" applyAlignment="1" applyProtection="1">
      <alignment vertical="center"/>
    </xf>
    <xf numFmtId="165" fontId="7" fillId="3" borderId="10" xfId="1" applyNumberFormat="1" applyFont="1" applyFill="1" applyBorder="1" applyAlignment="1" applyProtection="1">
      <alignment vertical="center"/>
    </xf>
    <xf numFmtId="165" fontId="7" fillId="3" borderId="10" xfId="1" applyNumberFormat="1" applyFont="1" applyFill="1" applyBorder="1" applyAlignment="1" applyProtection="1">
      <alignment horizontal="center" vertical="center"/>
    </xf>
    <xf numFmtId="0" fontId="11" fillId="2" borderId="22" xfId="0" applyFont="1" applyFill="1" applyBorder="1" applyAlignment="1">
      <alignment horizontal="center" wrapText="1"/>
    </xf>
    <xf numFmtId="0" fontId="11" fillId="2" borderId="23" xfId="0" applyFont="1" applyFill="1" applyBorder="1" applyAlignment="1">
      <alignment horizontal="center" wrapText="1"/>
    </xf>
    <xf numFmtId="0" fontId="11" fillId="2" borderId="10" xfId="0" applyFont="1" applyFill="1" applyBorder="1" applyAlignment="1">
      <alignment horizontal="center" wrapText="1"/>
    </xf>
    <xf numFmtId="0" fontId="0" fillId="2" borderId="12" xfId="0" applyFill="1" applyBorder="1" applyAlignment="1">
      <alignment horizontal="center" wrapText="1"/>
    </xf>
    <xf numFmtId="0" fontId="0" fillId="2" borderId="12" xfId="0" applyFill="1" applyBorder="1" applyAlignment="1">
      <alignment horizontal="center"/>
    </xf>
    <xf numFmtId="0" fontId="0" fillId="2" borderId="0" xfId="0" applyFill="1" applyAlignment="1">
      <alignment horizontal="center"/>
    </xf>
    <xf numFmtId="0" fontId="12" fillId="2" borderId="0" xfId="0" applyFont="1" applyFill="1" applyAlignment="1">
      <alignment horizontal="center"/>
    </xf>
    <xf numFmtId="164" fontId="17" fillId="3" borderId="10" xfId="1" applyNumberFormat="1" applyFont="1" applyFill="1" applyBorder="1" applyAlignment="1" applyProtection="1">
      <alignment vertical="center" wrapText="1"/>
    </xf>
    <xf numFmtId="0" fontId="18" fillId="3" borderId="10" xfId="0" applyFont="1" applyFill="1" applyBorder="1" applyAlignment="1">
      <alignment vertical="center" wrapText="1"/>
    </xf>
    <xf numFmtId="0" fontId="17" fillId="3" borderId="10" xfId="0" applyFont="1" applyFill="1" applyBorder="1" applyAlignment="1">
      <alignment vertical="center" wrapText="1"/>
    </xf>
    <xf numFmtId="164" fontId="7" fillId="3" borderId="10" xfId="1" applyNumberFormat="1" applyFont="1" applyFill="1" applyBorder="1" applyAlignment="1" applyProtection="1">
      <alignment vertical="center"/>
    </xf>
    <xf numFmtId="165" fontId="7" fillId="3" borderId="7" xfId="1" applyNumberFormat="1" applyFont="1" applyFill="1" applyBorder="1" applyAlignment="1" applyProtection="1">
      <alignment vertical="center"/>
    </xf>
    <xf numFmtId="0" fontId="15" fillId="2" borderId="2" xfId="0" applyFont="1" applyFill="1" applyBorder="1" applyAlignment="1">
      <alignment horizontal="center" wrapText="1"/>
    </xf>
    <xf numFmtId="164" fontId="3" fillId="6" borderId="1" xfId="1" applyNumberFormat="1" applyFont="1" applyFill="1" applyBorder="1" applyAlignment="1" applyProtection="1">
      <alignment horizontal="center" vertical="center"/>
      <protection locked="0"/>
    </xf>
    <xf numFmtId="14" fontId="3" fillId="5" borderId="16" xfId="1" applyNumberFormat="1" applyFont="1" applyFill="1" applyBorder="1" applyAlignment="1" applyProtection="1">
      <alignment horizontal="center" vertical="center"/>
      <protection locked="0"/>
    </xf>
    <xf numFmtId="14" fontId="5" fillId="5" borderId="16" xfId="0" applyNumberFormat="1" applyFont="1" applyFill="1" applyBorder="1" applyAlignment="1" applyProtection="1">
      <alignment horizontal="center" vertical="center"/>
      <protection locked="0"/>
    </xf>
    <xf numFmtId="0" fontId="0" fillId="0" borderId="0" xfId="0" applyAlignment="1">
      <alignment horizontal="right"/>
    </xf>
    <xf numFmtId="164" fontId="7" fillId="3" borderId="6" xfId="1" applyNumberFormat="1" applyFont="1" applyFill="1" applyBorder="1" applyAlignment="1" applyProtection="1">
      <alignment horizontal="left" vertical="center"/>
    </xf>
    <xf numFmtId="164" fontId="3" fillId="3" borderId="0" xfId="1" applyNumberFormat="1" applyFont="1" applyFill="1" applyBorder="1" applyAlignment="1" applyProtection="1">
      <alignment horizontal="right" vertical="center"/>
    </xf>
    <xf numFmtId="164" fontId="7" fillId="0" borderId="35" xfId="1" applyNumberFormat="1" applyFont="1" applyFill="1" applyBorder="1" applyAlignment="1" applyProtection="1">
      <alignment vertical="center"/>
    </xf>
    <xf numFmtId="0" fontId="2" fillId="2" borderId="2" xfId="0" applyFont="1" applyFill="1" applyBorder="1" applyAlignment="1">
      <alignment horizontal="center"/>
    </xf>
    <xf numFmtId="0" fontId="2" fillId="2" borderId="17" xfId="0" applyFont="1" applyFill="1" applyBorder="1" applyAlignment="1">
      <alignment horizontal="center"/>
    </xf>
    <xf numFmtId="164" fontId="7" fillId="2" borderId="17" xfId="1" applyNumberFormat="1" applyFont="1" applyFill="1" applyBorder="1" applyAlignment="1" applyProtection="1">
      <alignment horizontal="center" vertical="center"/>
      <protection locked="0"/>
    </xf>
    <xf numFmtId="164" fontId="3" fillId="6" borderId="17" xfId="1" applyNumberFormat="1" applyFont="1" applyFill="1" applyBorder="1" applyAlignment="1" applyProtection="1">
      <alignment horizontal="center" vertical="center"/>
      <protection locked="0"/>
    </xf>
    <xf numFmtId="165" fontId="7" fillId="3" borderId="0" xfId="1" applyNumberFormat="1" applyFont="1" applyFill="1" applyBorder="1" applyAlignment="1" applyProtection="1">
      <alignment horizontal="center" vertical="center" wrapText="1"/>
    </xf>
    <xf numFmtId="164" fontId="7" fillId="3" borderId="28" xfId="1" applyNumberFormat="1" applyFont="1" applyFill="1" applyBorder="1" applyAlignment="1">
      <alignment horizontal="center" vertical="center"/>
    </xf>
    <xf numFmtId="165" fontId="7" fillId="3" borderId="29" xfId="1" applyNumberFormat="1" applyFont="1" applyFill="1" applyBorder="1" applyAlignment="1">
      <alignment horizontal="center" vertical="center"/>
    </xf>
    <xf numFmtId="164" fontId="3" fillId="5" borderId="16" xfId="1" applyNumberFormat="1" applyFont="1" applyFill="1" applyBorder="1" applyAlignment="1">
      <alignment vertical="center"/>
    </xf>
    <xf numFmtId="164" fontId="3" fillId="2" borderId="0" xfId="1" applyNumberFormat="1" applyFont="1" applyFill="1" applyBorder="1" applyAlignment="1">
      <alignment horizontal="center" vertical="center"/>
    </xf>
    <xf numFmtId="164" fontId="7" fillId="7" borderId="8" xfId="1" applyNumberFormat="1" applyFont="1" applyFill="1" applyBorder="1" applyAlignment="1" applyProtection="1">
      <alignment vertical="center"/>
    </xf>
    <xf numFmtId="164" fontId="7" fillId="7" borderId="2" xfId="1" applyNumberFormat="1" applyFont="1" applyFill="1" applyBorder="1" applyAlignment="1" applyProtection="1">
      <alignment vertical="center"/>
    </xf>
    <xf numFmtId="9" fontId="0" fillId="6" borderId="0" xfId="0" applyNumberFormat="1" applyFill="1"/>
    <xf numFmtId="0" fontId="0" fillId="6" borderId="0" xfId="0" applyFill="1"/>
    <xf numFmtId="43" fontId="0" fillId="6" borderId="0" xfId="1" applyFont="1" applyFill="1"/>
    <xf numFmtId="9" fontId="0" fillId="2" borderId="0" xfId="0" applyNumberFormat="1" applyFill="1"/>
    <xf numFmtId="9" fontId="0" fillId="2" borderId="0" xfId="3" applyFont="1" applyFill="1"/>
    <xf numFmtId="0" fontId="13" fillId="2" borderId="0" xfId="0" applyFont="1" applyFill="1" applyAlignment="1">
      <alignment horizontal="left"/>
    </xf>
    <xf numFmtId="9" fontId="13" fillId="2" borderId="0" xfId="3" applyFont="1" applyFill="1"/>
    <xf numFmtId="9" fontId="3" fillId="2" borderId="0" xfId="3" applyFont="1" applyFill="1" applyBorder="1" applyAlignment="1">
      <alignment horizontal="center" vertical="center"/>
    </xf>
    <xf numFmtId="164" fontId="3" fillId="3" borderId="3" xfId="1" applyNumberFormat="1" applyFont="1" applyFill="1" applyBorder="1" applyAlignment="1" applyProtection="1">
      <alignment horizontal="right" vertical="center"/>
    </xf>
    <xf numFmtId="164" fontId="7" fillId="3" borderId="6" xfId="1" applyNumberFormat="1" applyFont="1" applyFill="1" applyBorder="1" applyAlignment="1" applyProtection="1">
      <alignment vertical="center"/>
    </xf>
    <xf numFmtId="164" fontId="3" fillId="3" borderId="5" xfId="1" applyNumberFormat="1" applyFont="1" applyFill="1" applyBorder="1" applyAlignment="1" applyProtection="1">
      <alignment horizontal="right" vertical="center"/>
    </xf>
    <xf numFmtId="165" fontId="7" fillId="3" borderId="7" xfId="1" applyNumberFormat="1" applyFont="1" applyFill="1" applyBorder="1" applyAlignment="1" applyProtection="1">
      <alignment horizontal="center" vertical="center"/>
    </xf>
    <xf numFmtId="0" fontId="11" fillId="2" borderId="38" xfId="0" applyFont="1" applyFill="1" applyBorder="1" applyAlignment="1">
      <alignment horizontal="center" wrapText="1"/>
    </xf>
    <xf numFmtId="44" fontId="3" fillId="3" borderId="8" xfId="2" applyFont="1" applyFill="1" applyBorder="1" applyAlignment="1" applyProtection="1">
      <alignment vertical="center"/>
    </xf>
    <xf numFmtId="44" fontId="3" fillId="3" borderId="6" xfId="2" applyFont="1" applyFill="1" applyBorder="1" applyAlignment="1" applyProtection="1">
      <alignment vertical="center"/>
    </xf>
    <xf numFmtId="44" fontId="3" fillId="5" borderId="16" xfId="2" applyFont="1" applyFill="1" applyBorder="1" applyAlignment="1" applyProtection="1">
      <alignment vertical="center"/>
      <protection locked="0"/>
    </xf>
    <xf numFmtId="164" fontId="7" fillId="7" borderId="10" xfId="1" applyNumberFormat="1" applyFont="1" applyFill="1" applyBorder="1" applyAlignment="1" applyProtection="1">
      <alignment vertical="center"/>
    </xf>
    <xf numFmtId="164" fontId="7" fillId="7" borderId="13" xfId="1" applyNumberFormat="1" applyFont="1" applyFill="1" applyBorder="1" applyAlignment="1" applyProtection="1">
      <alignment horizontal="left" vertical="center" wrapText="1"/>
    </xf>
    <xf numFmtId="0" fontId="15" fillId="2" borderId="2" xfId="0" applyFont="1" applyFill="1" applyBorder="1" applyAlignment="1">
      <alignment wrapText="1"/>
    </xf>
    <xf numFmtId="165" fontId="7" fillId="3" borderId="0" xfId="1" applyNumberFormat="1" applyFont="1" applyFill="1" applyBorder="1" applyAlignment="1" applyProtection="1">
      <alignment vertical="center"/>
    </xf>
    <xf numFmtId="44" fontId="7" fillId="3" borderId="0" xfId="2" applyFont="1" applyFill="1" applyBorder="1" applyAlignment="1" applyProtection="1">
      <alignment horizontal="right" vertical="center"/>
    </xf>
    <xf numFmtId="164" fontId="3" fillId="0" borderId="0" xfId="1" applyNumberFormat="1" applyFont="1" applyFill="1" applyBorder="1" applyAlignment="1" applyProtection="1">
      <alignment horizontal="left" vertical="center"/>
    </xf>
    <xf numFmtId="165" fontId="7" fillId="2" borderId="39" xfId="1" applyNumberFormat="1" applyFont="1" applyFill="1" applyBorder="1" applyAlignment="1" applyProtection="1">
      <alignment horizontal="center" vertical="center" wrapText="1"/>
    </xf>
    <xf numFmtId="164" fontId="8" fillId="7" borderId="1" xfId="1" applyNumberFormat="1" applyFont="1" applyFill="1" applyBorder="1" applyAlignment="1" applyProtection="1">
      <alignment vertical="center"/>
    </xf>
    <xf numFmtId="164" fontId="7" fillId="7" borderId="11" xfId="1" applyNumberFormat="1" applyFont="1" applyFill="1" applyBorder="1" applyAlignment="1" applyProtection="1">
      <alignment vertical="center"/>
    </xf>
    <xf numFmtId="164" fontId="7" fillId="7" borderId="13" xfId="1" applyNumberFormat="1" applyFont="1" applyFill="1" applyBorder="1" applyAlignment="1" applyProtection="1">
      <alignment vertical="center"/>
    </xf>
    <xf numFmtId="164" fontId="7" fillId="7" borderId="12" xfId="1" applyNumberFormat="1" applyFont="1" applyFill="1" applyBorder="1" applyAlignment="1" applyProtection="1">
      <alignment vertical="center"/>
    </xf>
    <xf numFmtId="0" fontId="2" fillId="0" borderId="0" xfId="0" applyFont="1"/>
    <xf numFmtId="0" fontId="21" fillId="2" borderId="0" xfId="0" applyFont="1" applyFill="1"/>
    <xf numFmtId="0" fontId="17" fillId="3" borderId="0" xfId="0" applyFont="1" applyFill="1" applyAlignment="1">
      <alignment vertical="center" wrapText="1"/>
    </xf>
    <xf numFmtId="43" fontId="0" fillId="0" borderId="0" xfId="1" applyFont="1"/>
    <xf numFmtId="44" fontId="7" fillId="3" borderId="5" xfId="2" applyFont="1" applyFill="1" applyBorder="1" applyAlignment="1" applyProtection="1">
      <alignment vertical="center"/>
    </xf>
    <xf numFmtId="0" fontId="0" fillId="2" borderId="13" xfId="0" applyFill="1" applyBorder="1" applyAlignment="1">
      <alignment horizontal="center" vertical="center" wrapText="1"/>
    </xf>
    <xf numFmtId="0" fontId="11" fillId="2" borderId="6" xfId="0" applyFont="1" applyFill="1" applyBorder="1" applyAlignment="1">
      <alignment horizontal="center" wrapText="1"/>
    </xf>
    <xf numFmtId="164" fontId="7" fillId="0" borderId="17" xfId="1" applyNumberFormat="1" applyFont="1" applyFill="1" applyBorder="1" applyAlignment="1" applyProtection="1">
      <alignment vertical="center"/>
    </xf>
    <xf numFmtId="165" fontId="7" fillId="7" borderId="4" xfId="2" applyNumberFormat="1" applyFont="1" applyFill="1" applyBorder="1" applyAlignment="1" applyProtection="1">
      <alignment horizontal="right" vertical="center"/>
    </xf>
    <xf numFmtId="165" fontId="7" fillId="7" borderId="1" xfId="2" applyNumberFormat="1" applyFont="1" applyFill="1" applyBorder="1" applyAlignment="1" applyProtection="1">
      <alignment horizontal="right" vertical="center"/>
    </xf>
    <xf numFmtId="9" fontId="3" fillId="2" borderId="16" xfId="3" applyFont="1" applyFill="1" applyBorder="1" applyAlignment="1" applyProtection="1">
      <alignment horizontal="center" vertical="center"/>
    </xf>
    <xf numFmtId="44" fontId="3" fillId="3" borderId="29" xfId="2" applyFont="1" applyFill="1" applyBorder="1" applyAlignment="1" applyProtection="1">
      <alignment vertical="center"/>
    </xf>
    <xf numFmtId="44" fontId="0" fillId="0" borderId="0" xfId="2" applyFont="1" applyProtection="1"/>
    <xf numFmtId="0" fontId="6" fillId="3" borderId="28" xfId="1" applyNumberFormat="1" applyFont="1" applyFill="1" applyBorder="1" applyAlignment="1" applyProtection="1">
      <alignment horizontal="right" vertical="center"/>
    </xf>
    <xf numFmtId="165" fontId="7" fillId="3" borderId="29" xfId="1" applyNumberFormat="1" applyFont="1" applyFill="1" applyBorder="1" applyAlignment="1" applyProtection="1">
      <alignment horizontal="center" vertical="center"/>
    </xf>
    <xf numFmtId="166" fontId="3" fillId="0" borderId="16" xfId="2" applyNumberFormat="1" applyFont="1" applyFill="1" applyBorder="1" applyAlignment="1" applyProtection="1">
      <alignment vertical="center"/>
    </xf>
    <xf numFmtId="166" fontId="7" fillId="4" borderId="36" xfId="2" applyNumberFormat="1" applyFont="1" applyFill="1" applyBorder="1" applyAlignment="1" applyProtection="1">
      <alignment vertical="center"/>
    </xf>
    <xf numFmtId="44" fontId="7" fillId="4" borderId="36" xfId="2" applyFont="1" applyFill="1" applyBorder="1" applyAlignment="1" applyProtection="1">
      <alignment vertical="center"/>
    </xf>
    <xf numFmtId="164" fontId="7" fillId="3" borderId="13" xfId="1" applyNumberFormat="1" applyFont="1" applyFill="1" applyBorder="1" applyAlignment="1" applyProtection="1">
      <alignment horizontal="center" vertical="center"/>
    </xf>
    <xf numFmtId="164" fontId="7" fillId="3" borderId="2" xfId="1" applyNumberFormat="1" applyFont="1" applyFill="1" applyBorder="1" applyAlignment="1" applyProtection="1">
      <alignment vertical="center"/>
    </xf>
    <xf numFmtId="164" fontId="7" fillId="7" borderId="17" xfId="1" applyNumberFormat="1" applyFont="1" applyFill="1" applyBorder="1" applyAlignment="1" applyProtection="1">
      <alignment horizontal="left" vertical="center" wrapText="1"/>
    </xf>
    <xf numFmtId="164" fontId="7" fillId="3" borderId="12" xfId="1" applyNumberFormat="1" applyFont="1" applyFill="1" applyBorder="1" applyAlignment="1" applyProtection="1">
      <alignment vertical="center"/>
    </xf>
    <xf numFmtId="164" fontId="7" fillId="7" borderId="6" xfId="1" applyNumberFormat="1" applyFont="1" applyFill="1" applyBorder="1" applyAlignment="1" applyProtection="1">
      <alignment vertical="center"/>
    </xf>
    <xf numFmtId="164" fontId="7" fillId="7" borderId="4" xfId="1" applyNumberFormat="1" applyFont="1" applyFill="1" applyBorder="1" applyAlignment="1" applyProtection="1">
      <alignment vertical="center"/>
    </xf>
    <xf numFmtId="43" fontId="0" fillId="0" borderId="0" xfId="0" applyNumberFormat="1"/>
    <xf numFmtId="164" fontId="9" fillId="0" borderId="0" xfId="1" applyNumberFormat="1" applyFont="1" applyFill="1" applyBorder="1" applyAlignment="1" applyProtection="1">
      <alignment vertical="center"/>
    </xf>
    <xf numFmtId="165" fontId="9" fillId="0" borderId="0" xfId="1" applyNumberFormat="1" applyFont="1" applyFill="1" applyBorder="1" applyAlignment="1" applyProtection="1">
      <alignment vertical="center"/>
    </xf>
    <xf numFmtId="165" fontId="8" fillId="0" borderId="10" xfId="1" applyNumberFormat="1" applyFont="1" applyFill="1" applyBorder="1" applyAlignment="1" applyProtection="1">
      <alignment horizontal="center" vertical="center"/>
    </xf>
    <xf numFmtId="166" fontId="3" fillId="5" borderId="16" xfId="2" applyNumberFormat="1" applyFont="1" applyFill="1" applyBorder="1" applyAlignment="1" applyProtection="1">
      <alignment vertical="center"/>
    </xf>
    <xf numFmtId="166" fontId="3" fillId="5" borderId="32" xfId="2" applyNumberFormat="1" applyFont="1" applyFill="1" applyBorder="1" applyAlignment="1" applyProtection="1">
      <alignment vertical="center"/>
    </xf>
    <xf numFmtId="164" fontId="8" fillId="0" borderId="0" xfId="1" applyNumberFormat="1" applyFont="1" applyFill="1" applyBorder="1" applyAlignment="1" applyProtection="1">
      <alignment vertical="center"/>
    </xf>
    <xf numFmtId="169" fontId="3" fillId="0" borderId="0" xfId="1" applyNumberFormat="1" applyFont="1" applyFill="1" applyBorder="1" applyAlignment="1" applyProtection="1">
      <alignment vertical="center"/>
    </xf>
    <xf numFmtId="167" fontId="3" fillId="0" borderId="0" xfId="1" applyNumberFormat="1" applyFont="1" applyFill="1" applyBorder="1" applyAlignment="1" applyProtection="1">
      <alignment vertical="center"/>
    </xf>
    <xf numFmtId="165" fontId="8" fillId="0" borderId="8" xfId="1" applyNumberFormat="1" applyFont="1" applyFill="1" applyBorder="1" applyAlignment="1" applyProtection="1">
      <alignment horizontal="right" vertical="center"/>
    </xf>
    <xf numFmtId="165" fontId="8" fillId="0" borderId="7" xfId="1" applyNumberFormat="1" applyFont="1" applyFill="1" applyBorder="1" applyAlignment="1" applyProtection="1">
      <alignment horizontal="right" vertical="center"/>
    </xf>
    <xf numFmtId="165" fontId="8" fillId="0" borderId="6" xfId="1" applyNumberFormat="1" applyFont="1" applyFill="1" applyBorder="1" applyAlignment="1" applyProtection="1">
      <alignment horizontal="right" vertical="center"/>
    </xf>
    <xf numFmtId="165" fontId="8" fillId="0" borderId="5" xfId="1" applyNumberFormat="1" applyFont="1" applyFill="1" applyBorder="1" applyAlignment="1" applyProtection="1">
      <alignment horizontal="right" vertical="center"/>
    </xf>
    <xf numFmtId="164" fontId="8" fillId="0" borderId="6" xfId="1" applyNumberFormat="1" applyFont="1" applyFill="1" applyBorder="1" applyAlignment="1" applyProtection="1">
      <alignment vertical="center" wrapText="1"/>
    </xf>
    <xf numFmtId="165" fontId="8" fillId="0" borderId="4" xfId="1" applyNumberFormat="1" applyFont="1" applyFill="1" applyBorder="1" applyAlignment="1" applyProtection="1">
      <alignment horizontal="right" vertical="center"/>
    </xf>
    <xf numFmtId="165" fontId="8" fillId="0" borderId="3" xfId="1" applyNumberFormat="1" applyFont="1" applyFill="1" applyBorder="1" applyAlignment="1" applyProtection="1">
      <alignment horizontal="right" vertical="center"/>
    </xf>
    <xf numFmtId="165" fontId="9" fillId="0" borderId="0" xfId="1" applyNumberFormat="1" applyFont="1" applyFill="1" applyBorder="1" applyAlignment="1" applyProtection="1">
      <alignment horizontal="left" vertical="center"/>
    </xf>
    <xf numFmtId="9" fontId="2" fillId="0" borderId="0" xfId="3" applyFont="1" applyAlignment="1" applyProtection="1"/>
    <xf numFmtId="44" fontId="3" fillId="5" borderId="33" xfId="2" applyFont="1" applyFill="1" applyBorder="1" applyAlignment="1" applyProtection="1">
      <alignment vertical="center"/>
    </xf>
    <xf numFmtId="44" fontId="3" fillId="5" borderId="34" xfId="2" applyFont="1" applyFill="1" applyBorder="1" applyAlignment="1" applyProtection="1">
      <alignment vertical="center"/>
    </xf>
    <xf numFmtId="44" fontId="2" fillId="0" borderId="17" xfId="2" applyFont="1" applyBorder="1" applyProtection="1"/>
    <xf numFmtId="9" fontId="2" fillId="0" borderId="0" xfId="3" applyFont="1" applyBorder="1" applyAlignment="1" applyProtection="1">
      <alignment wrapText="1"/>
    </xf>
    <xf numFmtId="9" fontId="22" fillId="0" borderId="0" xfId="3" applyFont="1" applyFill="1" applyAlignment="1" applyProtection="1"/>
    <xf numFmtId="9" fontId="22" fillId="0" borderId="6" xfId="3" applyFont="1" applyFill="1" applyBorder="1" applyAlignment="1" applyProtection="1"/>
    <xf numFmtId="9" fontId="22" fillId="0" borderId="0" xfId="3" applyFont="1" applyFill="1" applyBorder="1" applyAlignment="1" applyProtection="1"/>
    <xf numFmtId="164" fontId="8" fillId="0" borderId="17" xfId="1" applyNumberFormat="1" applyFont="1" applyFill="1" applyBorder="1" applyAlignment="1" applyProtection="1">
      <alignment horizontal="center" vertical="center"/>
    </xf>
    <xf numFmtId="164" fontId="8" fillId="0" borderId="17" xfId="1" applyNumberFormat="1" applyFont="1" applyFill="1" applyBorder="1" applyAlignment="1" applyProtection="1">
      <alignment horizontal="left" vertical="center"/>
    </xf>
    <xf numFmtId="164" fontId="9" fillId="3" borderId="0" xfId="1" applyNumberFormat="1" applyFont="1" applyFill="1" applyBorder="1" applyAlignment="1" applyProtection="1">
      <alignment horizontal="left" vertical="center"/>
    </xf>
    <xf numFmtId="164" fontId="3" fillId="6" borderId="31" xfId="1" applyNumberFormat="1" applyFont="1" applyFill="1" applyBorder="1" applyAlignment="1" applyProtection="1">
      <alignment horizontal="center" vertical="center"/>
      <protection locked="0"/>
    </xf>
    <xf numFmtId="164" fontId="3" fillId="6" borderId="24" xfId="1" applyNumberFormat="1" applyFont="1" applyFill="1" applyBorder="1" applyAlignment="1" applyProtection="1">
      <alignment horizontal="center"/>
      <protection locked="0"/>
    </xf>
    <xf numFmtId="164" fontId="7" fillId="3" borderId="41" xfId="1" applyNumberFormat="1" applyFont="1" applyFill="1" applyBorder="1" applyAlignment="1" applyProtection="1">
      <alignment vertical="center" wrapText="1"/>
    </xf>
    <xf numFmtId="164" fontId="7" fillId="3" borderId="0" xfId="1" applyNumberFormat="1" applyFont="1" applyFill="1" applyBorder="1" applyAlignment="1" applyProtection="1">
      <alignment vertical="center" wrapText="1"/>
    </xf>
    <xf numFmtId="0" fontId="5" fillId="3" borderId="41" xfId="0" applyFont="1" applyFill="1" applyBorder="1" applyAlignment="1">
      <alignment vertical="center"/>
    </xf>
    <xf numFmtId="0" fontId="5" fillId="3" borderId="0" xfId="0" applyFont="1" applyFill="1" applyAlignment="1">
      <alignment vertical="center"/>
    </xf>
    <xf numFmtId="170" fontId="5" fillId="3" borderId="0" xfId="0" applyNumberFormat="1" applyFont="1" applyFill="1" applyAlignment="1">
      <alignment vertical="center"/>
    </xf>
    <xf numFmtId="0" fontId="5" fillId="3" borderId="46" xfId="0" applyFont="1" applyFill="1" applyBorder="1" applyAlignment="1">
      <alignment vertical="center"/>
    </xf>
    <xf numFmtId="0" fontId="5" fillId="3" borderId="50" xfId="0" applyFont="1" applyFill="1" applyBorder="1" applyAlignment="1">
      <alignment vertical="center"/>
    </xf>
    <xf numFmtId="165" fontId="7" fillId="3" borderId="39" xfId="1" applyNumberFormat="1" applyFont="1" applyFill="1" applyBorder="1" applyAlignment="1" applyProtection="1">
      <alignment horizontal="center" vertical="center"/>
    </xf>
    <xf numFmtId="9" fontId="3" fillId="5" borderId="16" xfId="3" applyFont="1" applyFill="1" applyBorder="1" applyAlignment="1" applyProtection="1">
      <alignment vertical="center"/>
      <protection locked="0"/>
    </xf>
    <xf numFmtId="164" fontId="7" fillId="3" borderId="39" xfId="1" applyNumberFormat="1" applyFont="1" applyFill="1" applyBorder="1" applyAlignment="1" applyProtection="1">
      <alignment horizontal="center" vertical="center"/>
    </xf>
    <xf numFmtId="0" fontId="5" fillId="0" borderId="0" xfId="0" applyFont="1" applyAlignment="1">
      <alignment vertical="center"/>
    </xf>
    <xf numFmtId="0" fontId="5" fillId="3" borderId="12" xfId="0" applyFont="1" applyFill="1" applyBorder="1" applyAlignment="1">
      <alignment vertical="center"/>
    </xf>
    <xf numFmtId="0" fontId="5" fillId="3" borderId="11" xfId="0" applyFont="1" applyFill="1" applyBorder="1" applyAlignment="1">
      <alignment vertical="center"/>
    </xf>
    <xf numFmtId="0" fontId="6" fillId="3" borderId="7" xfId="0" applyFont="1" applyFill="1" applyBorder="1" applyAlignment="1">
      <alignment horizontal="center" vertical="center" wrapText="1"/>
    </xf>
    <xf numFmtId="0" fontId="6" fillId="0" borderId="0" xfId="0" applyFont="1" applyAlignment="1">
      <alignment vertical="center" wrapText="1"/>
    </xf>
    <xf numFmtId="10" fontId="5" fillId="0" borderId="0" xfId="0" applyNumberFormat="1" applyFont="1" applyAlignment="1">
      <alignment vertical="center"/>
    </xf>
    <xf numFmtId="0" fontId="6" fillId="3" borderId="10" xfId="0" applyFont="1" applyFill="1" applyBorder="1" applyAlignment="1">
      <alignment horizontal="center" vertical="center" wrapText="1"/>
    </xf>
    <xf numFmtId="165" fontId="6" fillId="3" borderId="7" xfId="0" applyNumberFormat="1" applyFont="1" applyFill="1" applyBorder="1" applyAlignment="1">
      <alignment horizontal="center" vertical="center" wrapText="1"/>
    </xf>
    <xf numFmtId="9" fontId="5" fillId="0" borderId="0" xfId="0" applyNumberFormat="1" applyFont="1" applyAlignment="1">
      <alignment vertical="center"/>
    </xf>
    <xf numFmtId="165" fontId="8" fillId="0" borderId="0" xfId="1" applyNumberFormat="1" applyFont="1" applyFill="1" applyBorder="1" applyAlignment="1" applyProtection="1">
      <alignment horizontal="center" vertical="center"/>
    </xf>
    <xf numFmtId="49" fontId="6" fillId="3" borderId="10" xfId="0" applyNumberFormat="1" applyFont="1" applyFill="1" applyBorder="1" applyAlignment="1">
      <alignment horizontal="center" vertical="center" wrapText="1"/>
    </xf>
    <xf numFmtId="0" fontId="5" fillId="0" borderId="0" xfId="0" applyFont="1" applyAlignment="1">
      <alignment horizontal="left" vertical="center"/>
    </xf>
    <xf numFmtId="0" fontId="6" fillId="0" borderId="0" xfId="0" applyFont="1" applyAlignment="1">
      <alignment horizontal="right" vertical="center" wrapText="1"/>
    </xf>
    <xf numFmtId="164" fontId="14" fillId="0" borderId="0" xfId="0" applyNumberFormat="1" applyFont="1"/>
    <xf numFmtId="44" fontId="0" fillId="0" borderId="0" xfId="2" applyFont="1" applyBorder="1" applyProtection="1"/>
    <xf numFmtId="168" fontId="0" fillId="0" borderId="0" xfId="0" applyNumberFormat="1"/>
    <xf numFmtId="164" fontId="3" fillId="3" borderId="8" xfId="1" applyNumberFormat="1" applyFont="1" applyFill="1" applyBorder="1" applyAlignment="1" applyProtection="1">
      <alignment horizontal="left" vertical="center"/>
    </xf>
    <xf numFmtId="164" fontId="3" fillId="3" borderId="10" xfId="1" applyNumberFormat="1" applyFont="1" applyFill="1" applyBorder="1" applyAlignment="1" applyProtection="1">
      <alignment horizontal="left" vertical="center"/>
    </xf>
    <xf numFmtId="164" fontId="3" fillId="3" borderId="7" xfId="1" applyNumberFormat="1" applyFont="1" applyFill="1" applyBorder="1" applyAlignment="1" applyProtection="1">
      <alignment horizontal="left" vertical="center"/>
    </xf>
    <xf numFmtId="164" fontId="3" fillId="3" borderId="6" xfId="1" applyNumberFormat="1" applyFont="1" applyFill="1" applyBorder="1" applyAlignment="1" applyProtection="1">
      <alignment horizontal="left" vertical="center"/>
    </xf>
    <xf numFmtId="164" fontId="3" fillId="3" borderId="0" xfId="1" applyNumberFormat="1" applyFont="1" applyFill="1" applyBorder="1" applyAlignment="1" applyProtection="1">
      <alignment horizontal="left" vertical="center"/>
    </xf>
    <xf numFmtId="164" fontId="3" fillId="3" borderId="5" xfId="1" applyNumberFormat="1" applyFont="1" applyFill="1" applyBorder="1" applyAlignment="1" applyProtection="1">
      <alignment horizontal="left" vertical="center"/>
    </xf>
    <xf numFmtId="164" fontId="9" fillId="3" borderId="6" xfId="1" applyNumberFormat="1" applyFont="1" applyFill="1" applyBorder="1" applyAlignment="1" applyProtection="1">
      <alignment horizontal="left" vertical="center"/>
    </xf>
    <xf numFmtId="164" fontId="9" fillId="3" borderId="5" xfId="1" applyNumberFormat="1" applyFont="1" applyFill="1" applyBorder="1" applyAlignment="1" applyProtection="1">
      <alignment horizontal="left" vertical="center"/>
    </xf>
    <xf numFmtId="164" fontId="9" fillId="3" borderId="4" xfId="1" applyNumberFormat="1" applyFont="1" applyFill="1" applyBorder="1" applyAlignment="1" applyProtection="1">
      <alignment horizontal="left" vertical="center"/>
    </xf>
    <xf numFmtId="164" fontId="9" fillId="3" borderId="9" xfId="1" applyNumberFormat="1" applyFont="1" applyFill="1" applyBorder="1" applyAlignment="1" applyProtection="1">
      <alignment horizontal="left" vertical="center"/>
    </xf>
    <xf numFmtId="164" fontId="9" fillId="3" borderId="3" xfId="1" applyNumberFormat="1" applyFont="1" applyFill="1" applyBorder="1" applyAlignment="1" applyProtection="1">
      <alignment horizontal="left" vertical="center"/>
    </xf>
    <xf numFmtId="164" fontId="7" fillId="3" borderId="0" xfId="1" applyNumberFormat="1" applyFont="1" applyFill="1" applyBorder="1" applyAlignment="1" applyProtection="1">
      <alignment horizontal="center" vertical="center" wrapText="1"/>
    </xf>
    <xf numFmtId="0" fontId="0" fillId="0" borderId="0" xfId="0" applyProtection="1">
      <protection locked="0"/>
    </xf>
    <xf numFmtId="9" fontId="22" fillId="0" borderId="0" xfId="3" applyFont="1" applyFill="1" applyBorder="1" applyAlignment="1" applyProtection="1">
      <alignment horizontal="center" wrapText="1"/>
    </xf>
    <xf numFmtId="9" fontId="23" fillId="2" borderId="1" xfId="3" applyFont="1" applyFill="1" applyBorder="1" applyAlignment="1" applyProtection="1">
      <alignment horizontal="center" vertical="center"/>
    </xf>
    <xf numFmtId="9" fontId="23" fillId="2" borderId="17" xfId="3" applyFont="1" applyFill="1" applyBorder="1" applyAlignment="1" applyProtection="1">
      <alignment horizontal="center" vertical="center"/>
    </xf>
    <xf numFmtId="9" fontId="1" fillId="2" borderId="17" xfId="3" applyFont="1" applyFill="1" applyBorder="1" applyAlignment="1" applyProtection="1">
      <alignment horizontal="center" vertical="center"/>
    </xf>
    <xf numFmtId="9" fontId="2" fillId="0" borderId="0" xfId="3" applyFont="1" applyBorder="1" applyAlignment="1" applyProtection="1"/>
    <xf numFmtId="168" fontId="3" fillId="5" borderId="16" xfId="1" applyNumberFormat="1" applyFont="1" applyFill="1" applyBorder="1" applyAlignment="1" applyProtection="1">
      <alignment vertical="center"/>
      <protection locked="0"/>
    </xf>
    <xf numFmtId="0" fontId="3" fillId="5" borderId="16" xfId="2" applyNumberFormat="1" applyFont="1" applyFill="1" applyBorder="1" applyAlignment="1" applyProtection="1">
      <alignment vertical="center"/>
      <protection locked="0"/>
    </xf>
    <xf numFmtId="44" fontId="7" fillId="7" borderId="43" xfId="2" applyFont="1" applyFill="1" applyBorder="1" applyAlignment="1" applyProtection="1">
      <alignment vertical="center"/>
    </xf>
    <xf numFmtId="164" fontId="7" fillId="3" borderId="51" xfId="1" applyNumberFormat="1" applyFont="1" applyFill="1" applyBorder="1" applyAlignment="1" applyProtection="1">
      <alignment vertical="center"/>
    </xf>
    <xf numFmtId="164" fontId="7" fillId="3" borderId="52" xfId="1" applyNumberFormat="1" applyFont="1" applyFill="1" applyBorder="1" applyAlignment="1" applyProtection="1">
      <alignment vertical="center"/>
    </xf>
    <xf numFmtId="165" fontId="7" fillId="3" borderId="53" xfId="1" applyNumberFormat="1" applyFont="1" applyFill="1" applyBorder="1" applyAlignment="1" applyProtection="1">
      <alignment vertical="center"/>
    </xf>
    <xf numFmtId="9" fontId="12" fillId="2" borderId="17" xfId="3" applyFont="1" applyFill="1" applyBorder="1" applyAlignment="1" applyProtection="1">
      <alignment horizontal="center" vertical="center"/>
    </xf>
    <xf numFmtId="44" fontId="7" fillId="7" borderId="43" xfId="2" applyFont="1" applyFill="1" applyBorder="1" applyAlignment="1" applyProtection="1">
      <alignment horizontal="center" vertical="center"/>
    </xf>
    <xf numFmtId="44" fontId="7" fillId="7" borderId="44" xfId="2" applyFont="1" applyFill="1" applyBorder="1" applyAlignment="1" applyProtection="1">
      <alignment horizontal="center" vertical="center"/>
    </xf>
    <xf numFmtId="44" fontId="0" fillId="2" borderId="41" xfId="2" applyFont="1" applyFill="1" applyBorder="1" applyAlignment="1" applyProtection="1">
      <alignment horizontal="center"/>
    </xf>
    <xf numFmtId="44" fontId="0" fillId="2" borderId="0" xfId="2" applyFont="1" applyFill="1" applyBorder="1" applyAlignment="1" applyProtection="1">
      <alignment horizontal="center"/>
    </xf>
    <xf numFmtId="44" fontId="0" fillId="2" borderId="5" xfId="2" applyFont="1" applyFill="1" applyBorder="1" applyAlignment="1" applyProtection="1">
      <alignment horizontal="center"/>
    </xf>
    <xf numFmtId="44" fontId="7" fillId="7" borderId="38" xfId="2" applyFont="1" applyFill="1" applyBorder="1" applyAlignment="1" applyProtection="1">
      <alignment horizontal="center" vertical="center"/>
    </xf>
    <xf numFmtId="164" fontId="7" fillId="3" borderId="8" xfId="1" applyNumberFormat="1" applyFont="1" applyFill="1" applyBorder="1" applyAlignment="1" applyProtection="1">
      <alignment horizontal="center" vertical="center" wrapText="1"/>
    </xf>
    <xf numFmtId="164" fontId="7" fillId="3" borderId="10" xfId="1" applyNumberFormat="1" applyFont="1" applyFill="1" applyBorder="1" applyAlignment="1" applyProtection="1">
      <alignment horizontal="center" vertical="center" wrapText="1"/>
    </xf>
    <xf numFmtId="49" fontId="7" fillId="3" borderId="30" xfId="1" applyNumberFormat="1" applyFont="1" applyFill="1" applyBorder="1" applyAlignment="1" applyProtection="1">
      <alignment horizontal="center" vertical="center"/>
    </xf>
    <xf numFmtId="49" fontId="7" fillId="3" borderId="37" xfId="1" applyNumberFormat="1" applyFont="1" applyFill="1" applyBorder="1" applyAlignment="1" applyProtection="1">
      <alignment horizontal="center" vertical="center"/>
    </xf>
    <xf numFmtId="164" fontId="3" fillId="5" borderId="21" xfId="1" applyNumberFormat="1" applyFont="1" applyFill="1" applyBorder="1" applyAlignment="1" applyProtection="1">
      <alignment horizontal="center" vertical="center"/>
    </xf>
    <xf numFmtId="164" fontId="3" fillId="5" borderId="18" xfId="1" applyNumberFormat="1" applyFont="1" applyFill="1" applyBorder="1" applyAlignment="1" applyProtection="1">
      <alignment horizontal="center" vertical="center"/>
    </xf>
    <xf numFmtId="164" fontId="3" fillId="5" borderId="19" xfId="1" applyNumberFormat="1" applyFont="1" applyFill="1" applyBorder="1" applyAlignment="1" applyProtection="1">
      <alignment horizontal="center" vertical="center"/>
    </xf>
    <xf numFmtId="44" fontId="0" fillId="2" borderId="46" xfId="2" applyFont="1" applyFill="1" applyBorder="1" applyAlignment="1" applyProtection="1">
      <alignment horizontal="center"/>
    </xf>
    <xf numFmtId="44" fontId="0" fillId="2" borderId="47" xfId="2" applyFont="1" applyFill="1" applyBorder="1" applyAlignment="1" applyProtection="1">
      <alignment horizontal="center"/>
    </xf>
    <xf numFmtId="44" fontId="0" fillId="2" borderId="42" xfId="2" applyFont="1" applyFill="1" applyBorder="1" applyAlignment="1" applyProtection="1">
      <alignment horizontal="center"/>
    </xf>
    <xf numFmtId="44" fontId="0" fillId="2" borderId="40" xfId="2" applyFont="1" applyFill="1" applyBorder="1" applyAlignment="1" applyProtection="1">
      <alignment horizontal="center"/>
    </xf>
    <xf numFmtId="44" fontId="0" fillId="2" borderId="45" xfId="2" applyFont="1" applyFill="1" applyBorder="1" applyAlignment="1" applyProtection="1">
      <alignment horizontal="center"/>
    </xf>
    <xf numFmtId="9" fontId="22" fillId="0" borderId="10" xfId="3" applyFont="1" applyFill="1" applyBorder="1" applyAlignment="1" applyProtection="1">
      <alignment horizontal="center" wrapText="1"/>
    </xf>
    <xf numFmtId="9" fontId="22" fillId="0" borderId="0" xfId="3" applyFont="1" applyFill="1" applyBorder="1" applyAlignment="1" applyProtection="1">
      <alignment horizontal="center" wrapText="1"/>
    </xf>
    <xf numFmtId="9" fontId="2" fillId="0" borderId="0" xfId="3" applyFont="1" applyBorder="1" applyAlignment="1" applyProtection="1">
      <alignment horizontal="center"/>
    </xf>
    <xf numFmtId="9" fontId="2" fillId="0" borderId="0" xfId="3" applyFont="1" applyBorder="1" applyAlignment="1" applyProtection="1">
      <alignment horizontal="center" wrapText="1"/>
    </xf>
    <xf numFmtId="165" fontId="8" fillId="0" borderId="0" xfId="1" applyNumberFormat="1" applyFont="1" applyFill="1" applyBorder="1" applyAlignment="1" applyProtection="1">
      <alignment horizontal="center" vertical="center" wrapText="1"/>
    </xf>
    <xf numFmtId="43" fontId="7" fillId="4" borderId="13" xfId="1" applyFont="1" applyFill="1" applyBorder="1" applyAlignment="1" applyProtection="1">
      <alignment horizontal="center" vertical="center"/>
    </xf>
    <xf numFmtId="43" fontId="7" fillId="4" borderId="11" xfId="1" applyFont="1" applyFill="1" applyBorder="1" applyAlignment="1" applyProtection="1">
      <alignment horizontal="center" vertical="center"/>
    </xf>
    <xf numFmtId="164" fontId="7" fillId="3" borderId="13" xfId="1" applyNumberFormat="1" applyFont="1" applyFill="1" applyBorder="1" applyAlignment="1" applyProtection="1">
      <alignment horizontal="center" vertical="center"/>
    </xf>
    <xf numFmtId="164" fontId="7" fillId="3" borderId="11" xfId="1" applyNumberFormat="1" applyFont="1" applyFill="1" applyBorder="1" applyAlignment="1" applyProtection="1">
      <alignment horizontal="center" vertical="center"/>
    </xf>
    <xf numFmtId="44" fontId="0" fillId="2" borderId="48" xfId="2" applyFont="1" applyFill="1" applyBorder="1" applyAlignment="1" applyProtection="1">
      <alignment horizontal="center"/>
    </xf>
    <xf numFmtId="44" fontId="0" fillId="2" borderId="49" xfId="2" applyFont="1" applyFill="1" applyBorder="1" applyAlignment="1" applyProtection="1">
      <alignment horizontal="center"/>
    </xf>
  </cellXfs>
  <cellStyles count="4">
    <cellStyle name="Komma" xfId="1" builtinId="3"/>
    <cellStyle name="Procent" xfId="3" builtinId="5"/>
    <cellStyle name="Standaard" xfId="0" builtinId="0"/>
    <cellStyle name="Valuta" xfId="2" builtinId="4"/>
  </cellStyles>
  <dxfs count="396">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b/>
        <i/>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color theme="0"/>
      </font>
      <fill>
        <patternFill>
          <bgColor rgb="FFFF0000"/>
        </patternFill>
      </fill>
    </dxf>
    <dxf>
      <font>
        <b/>
        <i val="0"/>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b/>
        <i val="0"/>
        <color theme="0"/>
      </font>
      <fill>
        <patternFill>
          <bgColor rgb="FFFF0000"/>
        </patternFill>
      </fill>
    </dxf>
    <dxf>
      <fill>
        <patternFill>
          <bgColor indexed="13"/>
        </patternFill>
      </fill>
    </dxf>
    <dxf>
      <fill>
        <patternFill>
          <bgColor indexed="13"/>
        </patternFill>
      </fill>
    </dxf>
    <dxf>
      <fill>
        <patternFill>
          <bgColor indexed="13"/>
        </patternFill>
      </fill>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indexed="64"/>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indexed="64"/>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indexed="64"/>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numFmt numFmtId="0" formatCode="General"/>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indexed="64"/>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11"/>
        <color rgb="FFFF0000"/>
        <name val="Calibri"/>
        <family val="2"/>
        <scheme val="minor"/>
      </font>
      <numFmt numFmtId="13" formatCode="0%"/>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style="medium">
          <color indexed="64"/>
        </right>
        <top style="medium">
          <color indexed="64"/>
        </top>
        <bottom style="medium">
          <color indexed="64"/>
        </bottom>
        <vertical/>
        <horizontal/>
      </border>
      <protection locked="1" hidden="0"/>
    </dxf>
    <dxf>
      <font>
        <b val="0"/>
        <i val="0"/>
        <strike val="0"/>
        <condense val="0"/>
        <extend val="0"/>
        <outline val="0"/>
        <shadow val="0"/>
        <u val="none"/>
        <vertAlign val="baseline"/>
        <sz val="11"/>
        <color theme="0"/>
        <name val="Calibri"/>
        <family val="2"/>
        <scheme val="minor"/>
      </font>
      <fill>
        <patternFill patternType="solid">
          <fgColor indexed="64"/>
          <bgColor theme="0"/>
        </patternFill>
      </fill>
      <protection locked="1" hidden="0"/>
    </dxf>
    <dxf>
      <font>
        <b val="0"/>
        <i val="0"/>
        <strike val="0"/>
        <condense val="0"/>
        <extend val="0"/>
        <outline val="0"/>
        <shadow val="0"/>
        <u val="none"/>
        <vertAlign val="baseline"/>
        <sz val="11"/>
        <color rgb="FFFF0000"/>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style="medium">
          <color indexed="64"/>
        </right>
        <top/>
        <bottom/>
      </border>
      <protection locked="1" hidden="0"/>
    </dxf>
    <dxf>
      <font>
        <b val="0"/>
        <i val="0"/>
        <strike val="0"/>
        <condense val="0"/>
        <extend val="0"/>
        <outline val="0"/>
        <shadow val="0"/>
        <u val="none"/>
        <vertAlign val="baseline"/>
        <sz val="9"/>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style="medium">
          <color indexed="64"/>
        </right>
        <top style="medium">
          <color indexed="64"/>
        </top>
        <bottom style="medium">
          <color indexed="64"/>
        </bottom>
      </border>
      <protection locked="1"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theme="9" tint="0.79998168889431442"/>
        </patternFill>
      </fill>
      <alignment horizontal="center" vertical="center"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theme="9" tint="0.79998168889431442"/>
        </patternFill>
      </fill>
      <alignment horizontal="center" vertical="center" textRotation="0" wrapText="0" indent="0" justifyLastLine="0" shrinkToFit="0" readingOrder="0"/>
      <border diagonalUp="0" diagonalDown="0">
        <left style="medium">
          <color indexed="64"/>
        </left>
        <right style="medium">
          <color indexed="64"/>
        </right>
        <top/>
        <bottom style="medium">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theme="9" tint="0.79998168889431442"/>
        </patternFill>
      </fill>
      <alignment horizontal="center" vertical="center" textRotation="0" wrapText="0" indent="0" justifyLastLine="0" shrinkToFit="0" readingOrder="0"/>
      <border diagonalUp="0" diagonalDown="0" outline="0">
        <left/>
        <right style="medium">
          <color indexed="64"/>
        </right>
        <top style="medium">
          <color indexed="64"/>
        </top>
        <bottom style="medium">
          <color indexed="64"/>
        </bottom>
      </border>
      <protection locked="0" hidden="0"/>
    </dxf>
    <dxf>
      <fill>
        <patternFill patternType="solid">
          <fgColor indexed="64"/>
          <bgColor theme="0"/>
        </patternFill>
      </fill>
      <alignment horizontal="center" vertical="bottom" textRotation="0" indent="0" justifyLastLine="0" shrinkToFit="0" readingOrder="0"/>
      <border diagonalUp="0" diagonalDown="0" outline="0">
        <left/>
        <right style="medium">
          <color indexed="64"/>
        </right>
        <top style="medium">
          <color indexed="64"/>
        </top>
        <bottom style="medium">
          <color indexed="64"/>
        </bottom>
      </border>
    </dxf>
    <dxf>
      <border outline="0">
        <left style="medium">
          <color indexed="64"/>
        </left>
        <bottom style="medium">
          <color indexed="64"/>
        </bottom>
      </border>
    </dxf>
    <dxf>
      <font>
        <strike val="0"/>
        <outline val="0"/>
        <shadow val="0"/>
        <u val="none"/>
        <vertAlign val="baseline"/>
        <sz val="11"/>
        <color auto="1"/>
        <name val="Calibri"/>
        <family val="2"/>
        <scheme val="minor"/>
      </font>
      <alignment vertical="bottom"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06/relationships/rdRichValueTypes" Target="richData/rdRichValueTypes.xml"/><Relationship Id="rId38"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06/relationships/rdRichValueStructure" Target="richData/rdrichvaluestructure.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sheetMetadata" Target="metadata.xml"/><Relationship Id="rId35"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552451</xdr:colOff>
      <xdr:row>0</xdr:row>
      <xdr:rowOff>82549</xdr:rowOff>
    </xdr:from>
    <xdr:to>
      <xdr:col>12</xdr:col>
      <xdr:colOff>114300</xdr:colOff>
      <xdr:row>69</xdr:row>
      <xdr:rowOff>142875</xdr:rowOff>
    </xdr:to>
    <xdr:sp macro="" textlink="">
      <xdr:nvSpPr>
        <xdr:cNvPr id="7" name="Tekstvak 1">
          <a:extLst>
            <a:ext uri="{FF2B5EF4-FFF2-40B4-BE49-F238E27FC236}">
              <a16:creationId xmlns:a16="http://schemas.microsoft.com/office/drawing/2014/main" id="{81D87570-DE08-4FF2-ADA0-0B0F8621ECD1}"/>
            </a:ext>
          </a:extLst>
        </xdr:cNvPr>
        <xdr:cNvSpPr txBox="1"/>
      </xdr:nvSpPr>
      <xdr:spPr>
        <a:xfrm>
          <a:off x="1162051" y="82549"/>
          <a:ext cx="6267449" cy="132048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nl-NL" sz="1100">
              <a:solidFill>
                <a:schemeClr val="dk1"/>
              </a:solidFill>
              <a:effectLst/>
              <a:latin typeface="+mn-lt"/>
              <a:ea typeface="+mn-ea"/>
              <a:cs typeface="+mn-cs"/>
            </a:rPr>
            <a:t> </a:t>
          </a:r>
          <a:endParaRPr lang="nl-NL" sz="1600">
            <a:solidFill>
              <a:schemeClr val="dk1"/>
            </a:solidFill>
            <a:effectLst/>
            <a:latin typeface="+mn-lt"/>
            <a:ea typeface="+mn-ea"/>
            <a:cs typeface="+mn-cs"/>
          </a:endParaRPr>
        </a:p>
        <a:p>
          <a:r>
            <a:rPr lang="nl-NL" sz="1100" b="1">
              <a:solidFill>
                <a:schemeClr val="dk1"/>
              </a:solidFill>
              <a:effectLst/>
              <a:latin typeface="+mn-lt"/>
              <a:ea typeface="+mn-ea"/>
              <a:cs typeface="+mn-cs"/>
            </a:rPr>
            <a:t>Instructie begroting</a:t>
          </a:r>
          <a:r>
            <a:rPr lang="nl-NL" sz="1100" b="1" baseline="0">
              <a:solidFill>
                <a:schemeClr val="dk1"/>
              </a:solidFill>
              <a:effectLst/>
              <a:latin typeface="+mn-lt"/>
              <a:ea typeface="+mn-ea"/>
              <a:cs typeface="+mn-cs"/>
            </a:rPr>
            <a:t> Koplopersregeling Maritiem Masterplan 2026</a:t>
          </a:r>
          <a:endParaRPr lang="nl-NL" sz="1100" b="1">
            <a:solidFill>
              <a:schemeClr val="dk1"/>
            </a:solidFill>
            <a:effectLst/>
            <a:latin typeface="+mn-lt"/>
            <a:ea typeface="+mn-ea"/>
            <a:cs typeface="+mn-cs"/>
          </a:endParaRPr>
        </a:p>
        <a:p>
          <a:endParaRPr lang="nl-NL" sz="1100" b="1">
            <a:solidFill>
              <a:schemeClr val="dk1"/>
            </a:solidFill>
            <a:effectLst/>
            <a:latin typeface="+mn-lt"/>
            <a:ea typeface="+mn-ea"/>
            <a:cs typeface="+mn-cs"/>
          </a:endParaRPr>
        </a:p>
        <a:p>
          <a:r>
            <a:rPr lang="nl-NL" sz="1100" b="1">
              <a:solidFill>
                <a:schemeClr val="dk1"/>
              </a:solidFill>
              <a:effectLst/>
              <a:latin typeface="+mn-lt"/>
              <a:ea typeface="+mn-ea"/>
              <a:cs typeface="+mn-cs"/>
            </a:rPr>
            <a:t>Bij de tabbladen vult u in:</a:t>
          </a:r>
        </a:p>
        <a:p>
          <a:r>
            <a:rPr lang="nl-NL" sz="1100">
              <a:solidFill>
                <a:schemeClr val="dk1"/>
              </a:solidFill>
              <a:effectLst/>
              <a:latin typeface="+mn-lt"/>
              <a:ea typeface="+mn-ea"/>
              <a:cs typeface="+mn-cs"/>
            </a:rPr>
            <a:t> </a:t>
          </a:r>
        </a:p>
        <a:p>
          <a:pPr lvl="0"/>
          <a:r>
            <a:rPr lang="nl-NL" sz="1100" b="1" i="1">
              <a:solidFill>
                <a:schemeClr val="dk1"/>
              </a:solidFill>
              <a:effectLst/>
              <a:latin typeface="+mn-lt"/>
              <a:ea typeface="+mn-ea"/>
              <a:cs typeface="+mn-cs"/>
            </a:rPr>
            <a:t>Basisgegevens begroting: </a:t>
          </a:r>
          <a:br>
            <a:rPr lang="nl-NL" sz="1100">
              <a:solidFill>
                <a:schemeClr val="dk1"/>
              </a:solidFill>
              <a:effectLst/>
              <a:latin typeface="+mn-lt"/>
              <a:ea typeface="+mn-ea"/>
              <a:cs typeface="+mn-cs"/>
            </a:rPr>
          </a:br>
          <a:br>
            <a:rPr lang="nl-NL" sz="1100">
              <a:solidFill>
                <a:schemeClr val="dk1"/>
              </a:solidFill>
              <a:effectLst/>
              <a:latin typeface="+mn-lt"/>
              <a:ea typeface="+mn-ea"/>
              <a:cs typeface="+mn-cs"/>
            </a:rPr>
          </a:br>
          <a:r>
            <a:rPr lang="nl-NL" sz="1100">
              <a:solidFill>
                <a:schemeClr val="dk1"/>
              </a:solidFill>
              <a:effectLst/>
              <a:latin typeface="+mn-lt"/>
              <a:ea typeface="+mn-ea"/>
              <a:cs typeface="+mn-cs"/>
            </a:rPr>
            <a:t>Hier vult u de groengekleurde velden in, al dan niet via het rolmenu.</a:t>
          </a:r>
          <a:br>
            <a:rPr lang="nl-NL" sz="1100">
              <a:solidFill>
                <a:schemeClr val="dk1"/>
              </a:solidFill>
              <a:effectLst/>
              <a:latin typeface="+mn-lt"/>
              <a:ea typeface="+mn-ea"/>
              <a:cs typeface="+mn-cs"/>
            </a:rPr>
          </a:br>
          <a:br>
            <a:rPr lang="nl-NL" sz="1100">
              <a:solidFill>
                <a:schemeClr val="dk1"/>
              </a:solidFill>
              <a:effectLst/>
              <a:latin typeface="+mn-lt"/>
              <a:ea typeface="+mn-ea"/>
              <a:cs typeface="+mn-cs"/>
            </a:rPr>
          </a:br>
          <a:r>
            <a:rPr lang="nl-NL" sz="1100" b="1" i="1">
              <a:solidFill>
                <a:schemeClr val="dk1"/>
              </a:solidFill>
              <a:effectLst/>
              <a:latin typeface="+mn-lt"/>
              <a:ea typeface="+mn-ea"/>
              <a:cs typeface="+mn-cs"/>
            </a:rPr>
            <a:t>Totaal:</a:t>
          </a:r>
          <a:br>
            <a:rPr lang="nl-NL" sz="1100">
              <a:solidFill>
                <a:schemeClr val="dk1"/>
              </a:solidFill>
              <a:effectLst/>
              <a:latin typeface="+mn-lt"/>
              <a:ea typeface="+mn-ea"/>
              <a:cs typeface="+mn-cs"/>
            </a:rPr>
          </a:br>
          <a:r>
            <a:rPr lang="nl-NL" sz="1100">
              <a:solidFill>
                <a:schemeClr val="dk1"/>
              </a:solidFill>
              <a:effectLst/>
              <a:latin typeface="+mn-lt"/>
              <a:ea typeface="+mn-ea"/>
              <a:cs typeface="+mn-cs"/>
            </a:rPr>
            <a:t>Hier hoeft u niets in te vullen.</a:t>
          </a:r>
          <a:r>
            <a:rPr lang="nl-NL" sz="1100" baseline="0">
              <a:solidFill>
                <a:schemeClr val="dk1"/>
              </a:solidFill>
              <a:effectLst/>
              <a:latin typeface="+mn-lt"/>
              <a:ea typeface="+mn-ea"/>
              <a:cs typeface="+mn-cs"/>
            </a:rPr>
            <a:t> Sommige cellen kunnen roodgekleurd zijn. Dan dient u nog enkele gegevens te corrigeren. </a:t>
          </a:r>
          <a:br>
            <a:rPr lang="nl-NL" sz="1100">
              <a:solidFill>
                <a:schemeClr val="dk1"/>
              </a:solidFill>
              <a:effectLst/>
              <a:latin typeface="+mn-lt"/>
              <a:ea typeface="+mn-ea"/>
              <a:cs typeface="+mn-cs"/>
            </a:rPr>
          </a:br>
          <a:endParaRPr lang="nl-NL" sz="1100">
            <a:solidFill>
              <a:schemeClr val="dk1"/>
            </a:solidFill>
            <a:effectLst/>
            <a:latin typeface="+mn-lt"/>
            <a:ea typeface="+mn-ea"/>
            <a:cs typeface="+mn-cs"/>
          </a:endParaRPr>
        </a:p>
        <a:p>
          <a:r>
            <a:rPr lang="nl-NL" sz="1100" b="1" i="1">
              <a:solidFill>
                <a:schemeClr val="dk1"/>
              </a:solidFill>
              <a:effectLst/>
              <a:latin typeface="+mn-lt"/>
              <a:ea typeface="+mn-ea"/>
              <a:cs typeface="+mn-cs"/>
            </a:rPr>
            <a:t>Kosten deelnemer:</a:t>
          </a:r>
        </a:p>
        <a:p>
          <a:r>
            <a:rPr lang="nl-NL" sz="1100">
              <a:solidFill>
                <a:schemeClr val="dk1"/>
              </a:solidFill>
              <a:effectLst/>
              <a:latin typeface="+mn-lt"/>
              <a:ea typeface="+mn-ea"/>
              <a:cs typeface="+mn-cs"/>
            </a:rPr>
            <a:t> </a:t>
          </a:r>
          <a:r>
            <a:rPr lang="nl-NL" sz="1100" b="1">
              <a:solidFill>
                <a:schemeClr val="dk1"/>
              </a:solidFill>
              <a:effectLst/>
              <a:latin typeface="+mn-lt"/>
              <a:ea typeface="+mn-ea"/>
              <a:cs typeface="+mn-cs"/>
            </a:rPr>
            <a:t>Toelichting kostenposten</a:t>
          </a:r>
          <a:endParaRPr lang="nl-NL" sz="1100">
            <a:effectLst/>
            <a:latin typeface="+mn-lt"/>
          </a:endParaRPr>
        </a:p>
        <a:p>
          <a:r>
            <a:rPr lang="nl-NL" sz="1100">
              <a:solidFill>
                <a:schemeClr val="dk1"/>
              </a:solidFill>
              <a:effectLst/>
              <a:latin typeface="+mn-lt"/>
              <a:ea typeface="+mn-ea"/>
              <a:cs typeface="+mn-cs"/>
            </a:rPr>
            <a:t>De begroting per deelnemer heeft 5 verschillende project-specifieke kostenposten:</a:t>
          </a:r>
          <a:endParaRPr lang="nl-NL" sz="1100">
            <a:effectLst/>
            <a:latin typeface="+mn-lt"/>
          </a:endParaRPr>
        </a:p>
        <a:p>
          <a:r>
            <a:rPr lang="nl-NL" sz="1100">
              <a:solidFill>
                <a:schemeClr val="dk1"/>
              </a:solidFill>
              <a:effectLst/>
              <a:latin typeface="+mn-lt"/>
              <a:ea typeface="+mn-ea"/>
              <a:cs typeface="+mn-cs"/>
            </a:rPr>
            <a:t>- </a:t>
          </a:r>
          <a:r>
            <a:rPr lang="nl-NL" sz="1100" b="1">
              <a:solidFill>
                <a:schemeClr val="dk1"/>
              </a:solidFill>
              <a:effectLst/>
              <a:latin typeface="+mn-lt"/>
              <a:ea typeface="+mn-ea"/>
              <a:cs typeface="+mn-cs"/>
            </a:rPr>
            <a:t>personeelskosten</a:t>
          </a:r>
          <a:r>
            <a:rPr lang="nl-NL" sz="1100">
              <a:solidFill>
                <a:schemeClr val="dk1"/>
              </a:solidFill>
              <a:effectLst/>
              <a:latin typeface="+mn-lt"/>
              <a:ea typeface="+mn-ea"/>
              <a:cs typeface="+mn-cs"/>
            </a:rPr>
            <a:t>; schrijf hier de</a:t>
          </a:r>
          <a:r>
            <a:rPr lang="nl-NL" sz="1100" baseline="0">
              <a:solidFill>
                <a:schemeClr val="dk1"/>
              </a:solidFill>
              <a:effectLst/>
              <a:latin typeface="+mn-lt"/>
              <a:ea typeface="+mn-ea"/>
              <a:cs typeface="+mn-cs"/>
            </a:rPr>
            <a:t> functie, aantal FTE's en aantal bestede uren per FTE neer. Zet ook het uurtarief in de daarvoor bestemde kolom neer.</a:t>
          </a:r>
          <a:endParaRPr lang="nl-NL" sz="1100">
            <a:effectLst/>
            <a:latin typeface="+mn-lt"/>
          </a:endParaRPr>
        </a:p>
        <a:p>
          <a:r>
            <a:rPr lang="nl-NL" sz="1100">
              <a:solidFill>
                <a:schemeClr val="dk1"/>
              </a:solidFill>
              <a:effectLst/>
              <a:latin typeface="+mn-lt"/>
              <a:ea typeface="+mn-ea"/>
              <a:cs typeface="+mn-cs"/>
            </a:rPr>
            <a:t>- </a:t>
          </a:r>
          <a:r>
            <a:rPr lang="nl-NL" sz="1100" b="1">
              <a:solidFill>
                <a:schemeClr val="dk1"/>
              </a:solidFill>
              <a:effectLst/>
              <a:latin typeface="+mn-lt"/>
              <a:ea typeface="+mn-ea"/>
              <a:cs typeface="+mn-cs"/>
            </a:rPr>
            <a:t>brandstofkosten; </a:t>
          </a:r>
          <a:r>
            <a:rPr lang="nl-NL" sz="1100">
              <a:solidFill>
                <a:schemeClr val="dk1"/>
              </a:solidFill>
              <a:effectLst/>
              <a:latin typeface="+mn-lt"/>
              <a:ea typeface="+mn-ea"/>
              <a:cs typeface="+mn-cs"/>
            </a:rPr>
            <a:t>van de totaal verleende subsidie bestaat maximaal 15% uit subsidiëring van meerkosten brandstof in de opstartfase met uitzondering van LNG.</a:t>
          </a:r>
        </a:p>
        <a:p>
          <a:r>
            <a:rPr lang="nl-NL" sz="1100">
              <a:solidFill>
                <a:schemeClr val="dk1"/>
              </a:solidFill>
              <a:effectLst/>
              <a:latin typeface="+mn-lt"/>
              <a:ea typeface="+mn-ea"/>
              <a:cs typeface="+mn-cs"/>
            </a:rPr>
            <a:t>- </a:t>
          </a:r>
          <a:r>
            <a:rPr lang="nl-NL" sz="1100" b="1">
              <a:solidFill>
                <a:schemeClr val="dk1"/>
              </a:solidFill>
              <a:effectLst/>
              <a:latin typeface="+mn-lt"/>
              <a:ea typeface="+mn-ea"/>
              <a:cs typeface="+mn-cs"/>
            </a:rPr>
            <a:t>overige subsidiabele kosten</a:t>
          </a:r>
          <a:r>
            <a:rPr lang="nl-NL" sz="1100">
              <a:solidFill>
                <a:schemeClr val="dk1"/>
              </a:solidFill>
              <a:effectLst/>
              <a:latin typeface="+mn-lt"/>
              <a:ea typeface="+mn-ea"/>
              <a:cs typeface="+mn-cs"/>
            </a:rPr>
            <a:t>; hier kunt u bijvoorbeeld de kosten voor het inhuren van een consultant opgeven.</a:t>
          </a: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mn-lt"/>
              <a:ea typeface="+mn-ea"/>
              <a:cs typeface="+mn-cs"/>
            </a:rPr>
            <a:t>-  </a:t>
          </a:r>
          <a:r>
            <a:rPr lang="nl-NL" sz="1100" b="1">
              <a:solidFill>
                <a:schemeClr val="dk1"/>
              </a:solidFill>
              <a:effectLst/>
              <a:latin typeface="+mn-lt"/>
              <a:ea typeface="+mn-ea"/>
              <a:cs typeface="+mn-cs"/>
            </a:rPr>
            <a:t>kosten om voor demonstratie noodzakelijke infrastructuur </a:t>
          </a:r>
          <a:r>
            <a:rPr lang="nl-NL" sz="1100">
              <a:solidFill>
                <a:schemeClr val="dk1"/>
              </a:solidFill>
              <a:effectLst/>
              <a:latin typeface="+mn-lt"/>
              <a:ea typeface="+mn-ea"/>
              <a:cs typeface="+mn-cs"/>
            </a:rPr>
            <a:t>van de totaal verleende subsidie bestaat maximaal 10% uit subsidiëring van kosten om voor demonstratie noodzakelijke infrastructuur aan te leggen.</a:t>
          </a:r>
        </a:p>
        <a:p>
          <a:r>
            <a:rPr lang="nl-NL" sz="1100" b="1" i="0">
              <a:solidFill>
                <a:schemeClr val="dk1"/>
              </a:solidFill>
              <a:effectLst/>
              <a:latin typeface="+mn-lt"/>
              <a:ea typeface="+mn-ea"/>
              <a:cs typeface="+mn-cs"/>
            </a:rPr>
            <a:t>-speciaal voor het project aan te schaffen materialen en hulpmiddelen </a:t>
          </a:r>
          <a:r>
            <a:rPr lang="nl-NL" sz="1100">
              <a:solidFill>
                <a:schemeClr val="dk1"/>
              </a:solidFill>
              <a:effectLst/>
              <a:latin typeface="+mn-lt"/>
              <a:ea typeface="+mn-ea"/>
              <a:cs typeface="+mn-cs"/>
            </a:rPr>
            <a:t> </a:t>
          </a:r>
          <a:endParaRPr lang="nl-NL">
            <a:effectLst/>
          </a:endParaRPr>
        </a:p>
        <a:p>
          <a:r>
            <a:rPr lang="nl-NL" sz="1100">
              <a:solidFill>
                <a:schemeClr val="dk1"/>
              </a:solidFill>
              <a:effectLst/>
              <a:latin typeface="+mn-lt"/>
              <a:ea typeface="+mn-ea"/>
              <a:cs typeface="+mn-cs"/>
            </a:rPr>
            <a:t>Geef hier aan of de materialen en hulpmiddelen voor de volle 100% aan het project worden toegekend; zo niet, dan moet het</a:t>
          </a:r>
          <a:r>
            <a:rPr lang="nl-NL" sz="1100" baseline="0">
              <a:solidFill>
                <a:schemeClr val="dk1"/>
              </a:solidFill>
              <a:effectLst/>
              <a:latin typeface="+mn-lt"/>
              <a:ea typeface="+mn-ea"/>
              <a:cs typeface="+mn-cs"/>
            </a:rPr>
            <a:t> percentage</a:t>
          </a:r>
          <a:r>
            <a:rPr lang="nl-NL" sz="1100">
              <a:solidFill>
                <a:schemeClr val="dk1"/>
              </a:solidFill>
              <a:effectLst/>
              <a:latin typeface="+mn-lt"/>
              <a:ea typeface="+mn-ea"/>
              <a:cs typeface="+mn-cs"/>
            </a:rPr>
            <a:t> in kolom E gewijzigd worden naar het percentage waarvoor de hulpmiddelen binnen het project worden ingezet (in vergelijking met het percentage waarvoor</a:t>
          </a:r>
          <a:r>
            <a:rPr lang="nl-NL" sz="1100" baseline="0">
              <a:solidFill>
                <a:schemeClr val="dk1"/>
              </a:solidFill>
              <a:effectLst/>
              <a:latin typeface="+mn-lt"/>
              <a:ea typeface="+mn-ea"/>
              <a:cs typeface="+mn-cs"/>
            </a:rPr>
            <a:t> ze elders worden ingezet)</a:t>
          </a:r>
          <a:r>
            <a:rPr lang="nl-NL" sz="1100">
              <a:solidFill>
                <a:schemeClr val="dk1"/>
              </a:solidFill>
              <a:effectLst/>
              <a:latin typeface="+mn-lt"/>
              <a:ea typeface="+mn-ea"/>
              <a:cs typeface="+mn-cs"/>
            </a:rPr>
            <a:t>. </a:t>
          </a:r>
          <a:endParaRPr lang="nl-N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l-NL">
            <a:effectLst/>
          </a:endParaRP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Toelichting projectkosten</a:t>
          </a:r>
        </a:p>
        <a:p>
          <a:r>
            <a:rPr lang="nl-NL" sz="1100">
              <a:solidFill>
                <a:schemeClr val="dk1"/>
              </a:solidFill>
              <a:effectLst/>
              <a:latin typeface="+mn-lt"/>
              <a:ea typeface="+mn-ea"/>
              <a:cs typeface="+mn-cs"/>
            </a:rPr>
            <a:t>Als projectkosten worden uitsluitend die kostenposten in aanmerking genomen die in deze modelbegroting zijn opgenomen. De kosten van aanvragers dienen per deelnemer te worden opgenomen. In het totaaloverzicht worden de totale subsidiabele projectkosten weergegeven.</a:t>
          </a:r>
        </a:p>
        <a:p>
          <a:r>
            <a:rPr lang="nl-NL" sz="1100">
              <a:solidFill>
                <a:schemeClr val="dk1"/>
              </a:solidFill>
              <a:effectLst/>
              <a:latin typeface="+mn-lt"/>
              <a:ea typeface="+mn-ea"/>
              <a:cs typeface="+mn-cs"/>
            </a:rPr>
            <a:t>Voer alleen kosten op die :</a:t>
          </a:r>
        </a:p>
        <a:p>
          <a:r>
            <a:rPr lang="nl-NL" sz="1100">
              <a:solidFill>
                <a:schemeClr val="dk1"/>
              </a:solidFill>
              <a:effectLst/>
              <a:latin typeface="+mn-lt"/>
              <a:ea typeface="+mn-ea"/>
              <a:cs typeface="+mn-cs"/>
            </a:rPr>
            <a:t>- Rechtstreeks zijn toe te rekenen aan het project;</a:t>
          </a:r>
        </a:p>
        <a:p>
          <a:r>
            <a:rPr lang="nl-NL" sz="1100">
              <a:solidFill>
                <a:schemeClr val="dk1"/>
              </a:solidFill>
              <a:effectLst/>
              <a:latin typeface="+mn-lt"/>
              <a:ea typeface="+mn-ea"/>
              <a:cs typeface="+mn-cs"/>
            </a:rPr>
            <a:t>- Worden gemaakt ná indiening van de aanvraag en vóór het einde van het project.</a:t>
          </a:r>
        </a:p>
        <a:p>
          <a:r>
            <a:rPr lang="nl-NL" sz="1100">
              <a:solidFill>
                <a:schemeClr val="dk1"/>
              </a:solidFill>
              <a:effectLst/>
              <a:latin typeface="+mn-lt"/>
              <a:ea typeface="+mn-ea"/>
              <a:cs typeface="+mn-cs"/>
            </a:rPr>
            <a:t>De kosten worden in aanmerking genomen exclusief omzetbelasting, tenzij u de omzetbelasting niet in aftrek kunt brengen. </a:t>
          </a:r>
          <a:br>
            <a:rPr lang="nl-NL" sz="1100">
              <a:solidFill>
                <a:schemeClr val="dk1"/>
              </a:solidFill>
              <a:effectLst/>
              <a:latin typeface="+mn-lt"/>
              <a:ea typeface="+mn-ea"/>
              <a:cs typeface="+mn-cs"/>
            </a:rPr>
          </a:br>
          <a:br>
            <a:rPr lang="nl-NL" sz="1100">
              <a:solidFill>
                <a:schemeClr val="dk1"/>
              </a:solidFill>
              <a:effectLst/>
              <a:latin typeface="+mn-lt"/>
              <a:ea typeface="+mn-ea"/>
              <a:cs typeface="+mn-cs"/>
            </a:rPr>
          </a:br>
          <a:r>
            <a:rPr lang="nl-NL" sz="1100" b="1">
              <a:solidFill>
                <a:schemeClr val="dk1"/>
              </a:solidFill>
              <a:effectLst/>
              <a:latin typeface="+mn-lt"/>
              <a:ea typeface="+mn-ea"/>
              <a:cs typeface="+mn-cs"/>
            </a:rPr>
            <a:t>Toelichting maximale subsidie</a:t>
          </a:r>
          <a:br>
            <a:rPr lang="nl-NL" sz="1100" b="1">
              <a:solidFill>
                <a:schemeClr val="dk1"/>
              </a:solidFill>
              <a:effectLst/>
              <a:latin typeface="+mn-lt"/>
              <a:ea typeface="+mn-ea"/>
              <a:cs typeface="+mn-cs"/>
            </a:rPr>
          </a:br>
          <a:r>
            <a:rPr lang="nl-NL" sz="1100" b="0">
              <a:solidFill>
                <a:schemeClr val="dk1"/>
              </a:solidFill>
              <a:effectLst/>
              <a:latin typeface="+mn-lt"/>
              <a:ea typeface="+mn-ea"/>
              <a:cs typeface="+mn-cs"/>
            </a:rPr>
            <a:t>Er mag maximaal </a:t>
          </a:r>
          <a:r>
            <a:rPr lang="nl-NL" sz="1100">
              <a:solidFill>
                <a:schemeClr val="dk1"/>
              </a:solidFill>
              <a:effectLst/>
              <a:latin typeface="+mn-lt"/>
              <a:ea typeface="+mn-ea"/>
              <a:cs typeface="+mn-cs"/>
            </a:rPr>
            <a:t>€ 8</a:t>
          </a:r>
          <a:r>
            <a:rPr lang="nl-NL" sz="1100" baseline="0">
              <a:solidFill>
                <a:schemeClr val="dk1"/>
              </a:solidFill>
              <a:effectLst/>
              <a:latin typeface="+mn-lt"/>
              <a:ea typeface="+mn-ea"/>
              <a:cs typeface="+mn-cs"/>
            </a:rPr>
            <a:t> miljoen aan subsidie worden uitgekeerd per project. </a:t>
          </a:r>
          <a:br>
            <a:rPr lang="nl-NL" sz="1100" baseline="0">
              <a:solidFill>
                <a:schemeClr val="dk1"/>
              </a:solidFill>
              <a:effectLst/>
              <a:latin typeface="+mn-lt"/>
              <a:ea typeface="+mn-ea"/>
              <a:cs typeface="+mn-cs"/>
            </a:rPr>
          </a:br>
          <a:r>
            <a:rPr lang="nl-NL" sz="1100" baseline="0">
              <a:solidFill>
                <a:schemeClr val="dk1"/>
              </a:solidFill>
              <a:effectLst/>
              <a:latin typeface="+mn-lt"/>
              <a:ea typeface="+mn-ea"/>
              <a:cs typeface="+mn-cs"/>
            </a:rPr>
            <a:t>Een enkele deelnemer mag maximaal 80% van de gehele subsidie ontvangen.</a:t>
          </a:r>
          <a:endParaRPr lang="nl-NL" sz="1100" b="1">
            <a:solidFill>
              <a:schemeClr val="dk1"/>
            </a:solidFill>
            <a:effectLst/>
            <a:latin typeface="+mn-lt"/>
            <a:ea typeface="+mn-ea"/>
            <a:cs typeface="+mn-cs"/>
          </a:endParaRP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Vergoedingspercentages</a:t>
          </a:r>
        </a:p>
        <a:p>
          <a:r>
            <a:rPr lang="nl-NL" sz="1100">
              <a:solidFill>
                <a:schemeClr val="dk1"/>
              </a:solidFill>
              <a:effectLst/>
              <a:latin typeface="+mn-lt"/>
              <a:ea typeface="+mn-ea"/>
              <a:cs typeface="+mn-cs"/>
            </a:rPr>
            <a:t>De subsidie bedraagt 50% van de subsidiabele kosten, voor zover deze betrekking hebben op industrieel onderzoek door een onderneming;</a:t>
          </a:r>
        </a:p>
        <a:p>
          <a:r>
            <a:rPr lang="nl-NL" sz="1100">
              <a:solidFill>
                <a:schemeClr val="dk1"/>
              </a:solidFill>
              <a:effectLst/>
              <a:latin typeface="+mn-lt"/>
              <a:ea typeface="+mn-ea"/>
              <a:cs typeface="+mn-cs"/>
            </a:rPr>
            <a:t>De subsidie bedraagt 25% van de subsidiabele kosten, voor zover deze betrekking hebben op experimentele ontwikkeling door een onderneming.</a:t>
          </a:r>
        </a:p>
        <a:p>
          <a:r>
            <a:rPr lang="nl-NL" sz="1100">
              <a:solidFill>
                <a:schemeClr val="dk1"/>
              </a:solidFill>
              <a:effectLst/>
              <a:latin typeface="+mn-lt"/>
              <a:ea typeface="+mn-ea"/>
              <a:cs typeface="+mn-cs"/>
            </a:rPr>
            <a:t>De subsidie bedraagt </a:t>
          </a:r>
          <a:r>
            <a:rPr lang="nl-NL" sz="1100" b="0" i="0" u="none" strike="noStrike" baseline="0">
              <a:solidFill>
                <a:schemeClr val="dk1"/>
              </a:solidFill>
              <a:effectLst/>
              <a:latin typeface="+mn-lt"/>
              <a:ea typeface="+mn-ea"/>
              <a:cs typeface="+mn-cs"/>
            </a:rPr>
            <a:t>100%</a:t>
          </a:r>
          <a:r>
            <a:rPr lang="nl-NL" sz="1100" b="0" i="0" u="none" strike="noStrike" baseline="0">
              <a:solidFill>
                <a:schemeClr val="dk1"/>
              </a:solidFill>
              <a:latin typeface="+mn-lt"/>
              <a:ea typeface="+mn-ea"/>
              <a:cs typeface="+mn-cs"/>
            </a:rPr>
            <a:t> van de subsidiabele kosten, voor zover deze betrekking hebben op niet-economisch industrieel onderzoek of experimentele ontwikkeling door een onderzoeksorganisatie waarvan het totaal niet meer mag zijn dan 20% van de totaal verleende subsidie.</a:t>
          </a:r>
        </a:p>
        <a:p>
          <a:r>
            <a:rPr lang="nl-NL" sz="1100">
              <a:solidFill>
                <a:schemeClr val="dk1"/>
              </a:solidFill>
              <a:effectLst/>
              <a:latin typeface="+mn-lt"/>
              <a:ea typeface="+mn-ea"/>
              <a:cs typeface="+mn-cs"/>
            </a:rPr>
            <a:t>Deze percentages worden verhoogd met:</a:t>
          </a:r>
        </a:p>
        <a:p>
          <a:pPr lvl="1"/>
          <a:r>
            <a:rPr lang="nl-NL" sz="1100">
              <a:solidFill>
                <a:schemeClr val="dk1"/>
              </a:solidFill>
              <a:effectLst/>
              <a:latin typeface="+mn-lt"/>
              <a:ea typeface="+mn-ea"/>
              <a:cs typeface="+mn-cs"/>
            </a:rPr>
            <a:t>10 procentpunten voor middelgrote ondernemingen en met 20 procentpunten voor kleine ondernemingen;</a:t>
          </a:r>
        </a:p>
        <a:p>
          <a:pPr lvl="1"/>
          <a:r>
            <a:rPr lang="nl-NL" sz="1100">
              <a:solidFill>
                <a:schemeClr val="dk1"/>
              </a:solidFill>
              <a:effectLst/>
              <a:latin typeface="+mn-lt"/>
              <a:ea typeface="+mn-ea"/>
              <a:cs typeface="+mn-cs"/>
            </a:rPr>
            <a:t>15 procentpunten, indien voldaan wordt aan ten minste één van de voorwaarden, bedoeld in artikel 25, zesde lid, onderdeel b, van de algemene groepsvrijstellingsverordening.</a:t>
          </a:r>
        </a:p>
        <a:p>
          <a:r>
            <a:rPr lang="nl-NL" sz="1100">
              <a:solidFill>
                <a:schemeClr val="dk1"/>
              </a:solidFill>
              <a:effectLst/>
              <a:latin typeface="+mn-lt"/>
              <a:ea typeface="+mn-ea"/>
              <a:cs typeface="+mn-cs"/>
            </a:rPr>
            <a:t> </a:t>
          </a:r>
        </a:p>
        <a:p>
          <a:pPr marL="0" indent="0"/>
          <a:r>
            <a:rPr lang="en-US" sz="1100" b="1">
              <a:solidFill>
                <a:schemeClr val="dk1"/>
              </a:solidFill>
              <a:latin typeface="+mn-lt"/>
              <a:ea typeface="+mn-lt"/>
              <a:cs typeface="+mn-lt"/>
            </a:rPr>
            <a:t>Niet-subsidiabel</a:t>
          </a:r>
          <a:endParaRPr lang="en-US" sz="1100">
            <a:solidFill>
              <a:schemeClr val="dk1"/>
            </a:solidFill>
            <a:latin typeface="+mn-lt"/>
            <a:ea typeface="+mn-lt"/>
            <a:cs typeface="+mn-lt"/>
          </a:endParaRPr>
        </a:p>
        <a:p>
          <a:pPr marL="0" indent="0"/>
          <a:r>
            <a:rPr lang="en-US" sz="1100">
              <a:solidFill>
                <a:schemeClr val="dk1"/>
              </a:solidFill>
              <a:latin typeface="+mn-lt"/>
              <a:ea typeface="+mn-lt"/>
              <a:cs typeface="+mn-lt"/>
            </a:rPr>
            <a:t>De volgende kosten zijn in ieder geval niet subsidiabel:</a:t>
          </a:r>
        </a:p>
        <a:p>
          <a:pPr marL="0" indent="0"/>
          <a:r>
            <a:rPr lang="en-US" sz="1100">
              <a:solidFill>
                <a:schemeClr val="dk1"/>
              </a:solidFill>
              <a:latin typeface="+mn-lt"/>
              <a:ea typeface="+mn-lt"/>
              <a:cs typeface="+mn-lt"/>
            </a:rPr>
            <a:t> - kosten accountant om de controleverklaring op te stellen. </a:t>
          </a:r>
        </a:p>
        <a:p>
          <a:pPr marL="0" indent="0"/>
          <a:r>
            <a:rPr lang="en-US" sz="1100">
              <a:solidFill>
                <a:schemeClr val="dk1"/>
              </a:solidFill>
              <a:latin typeface="+mn-lt"/>
              <a:ea typeface="+mn-lt"/>
              <a:cs typeface="+mn-lt"/>
            </a:rPr>
            <a:t> - kosten voor (administratief) projectmanagement, zoals voortgang monitoring, contracten opstellen tussen samenwerkingspartijen, de voortgangsrapportages voor RVO, planning, budgettering, escaleren naar stuurgroep, projectbesturing, projectbewaking.     </a:t>
          </a:r>
        </a:p>
        <a:p>
          <a:pPr marL="0" indent="0"/>
          <a:r>
            <a:rPr lang="en-US" sz="1100">
              <a:solidFill>
                <a:schemeClr val="dk1"/>
              </a:solidFill>
              <a:latin typeface="+mn-lt"/>
              <a:ea typeface="+mn-lt"/>
              <a:cs typeface="+mn-lt"/>
            </a:rPr>
            <a:t> - kosten voor binnenlandse reiskosten.  </a:t>
          </a:r>
        </a:p>
        <a:p>
          <a:pPr marL="0" indent="0"/>
          <a:r>
            <a:rPr lang="en-US" sz="1100">
              <a:solidFill>
                <a:schemeClr val="dk1"/>
              </a:solidFill>
              <a:latin typeface="+mn-lt"/>
              <a:ea typeface="+mn-lt"/>
              <a:cs typeface="+mn-lt"/>
            </a:rPr>
            <a:t> - kosten voor kennisverspreidingsactiviteiten, omdat kennisverspreiding niet past binnen de definitie van experimentele ontwikkeling.</a:t>
          </a:r>
        </a:p>
        <a:p>
          <a:pPr marL="0" indent="0"/>
          <a:endParaRPr lang="en-US" sz="1100">
            <a:solidFill>
              <a:schemeClr val="dk1"/>
            </a:solidFill>
            <a:latin typeface="+mn-lt"/>
            <a:ea typeface="+mn-lt"/>
            <a:cs typeface="+mn-l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nedrive.ez.cloud-wp.nl/agnl/data%20-%20R-schijf%20op%20Fil07/IN/Taakveld%20projecten/Programmas/R&amp;D%20Mobiliteitssectoren/Voorbeeld%20formats/Format%20Begroting%20R&amp;D%20Mobiliteitssector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Toelichting"/>
      <sheetName val="Toelichting kostenposten"/>
      <sheetName val="Penvoerder-aanvrager 1"/>
      <sheetName val="Aanvrager 2"/>
      <sheetName val="Aanvrager 3"/>
      <sheetName val="Aanvrager 4"/>
      <sheetName val="Aanvrager 5"/>
      <sheetName val="Aanvrager 6"/>
      <sheetName val="Aanvrager 7"/>
      <sheetName val="Totaalbegroting"/>
      <sheetName val="Specificatie apparatuur"/>
    </sheetNames>
    <sheetDataSet>
      <sheetData sheetId="0"/>
      <sheetData sheetId="1"/>
      <sheetData sheetId="2"/>
      <sheetData sheetId="3">
        <row r="12">
          <cell r="Q12" t="str">
            <v>[Maak een keuze]</v>
          </cell>
        </row>
        <row r="13">
          <cell r="Q13" t="str">
            <v>Integrale kostensystematiek</v>
          </cell>
        </row>
        <row r="14">
          <cell r="Q14" t="str">
            <v>Directe loonkosten plus vaste opslag-systematiek (50%)</v>
          </cell>
        </row>
        <row r="17">
          <cell r="Q17" t="str">
            <v>Vaste uurtarief-systematiek (vast uurtarief van 60 euro)</v>
          </cell>
        </row>
      </sheetData>
      <sheetData sheetId="4"/>
      <sheetData sheetId="5"/>
      <sheetData sheetId="6"/>
      <sheetData sheetId="7"/>
      <sheetData sheetId="8"/>
      <sheetData sheetId="9"/>
      <sheetData sheetId="10"/>
      <sheetData sheetId="1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CE991F-BE20-4801-8F2C-2D50DA9FC35B}" name="Deelnemers" displayName="Deelnemers" ref="B8:I28" totalsRowShown="0" headerRowDxfId="385" tableBorderDxfId="384">
  <tableColumns count="8">
    <tableColumn id="1" xr3:uid="{65784659-85B5-43BA-83D5-86073142ECCF}" name="Gegevens deelnemers Nederland" dataDxfId="383"/>
    <tableColumn id="2" xr3:uid="{39104A45-4F4B-4B78-A56F-1A3C795B3BB5}" name="Naam organisatie" dataDxfId="382"/>
    <tableColumn id="7" xr3:uid="{6E7B85F4-5165-459C-B8C6-5ECD84FF367D}" name="Vestigingsland" dataDxfId="381"/>
    <tableColumn id="4" xr3:uid="{03E32B2F-8C92-457A-A7B2-B18D65ACC401}" name="Soort onderneming  (MKB/Grote onderneming)" dataDxfId="380"/>
    <tableColumn id="8" xr3:uid="{33C3E6D8-BEA9-43E6-9729-74E9F00EBAB7}" name="Subsidie-Percentage algemeen" dataDxfId="379">
      <calculatedColumnFormula>VLOOKUP(Deelnemers[[#This Row],[Soort onderneming  (MKB/Grote onderneming)]],Blad1!$D$45:$E$48,2,FALSE)+VLOOKUP($C$6,Blad1!$D$37:$E$39,2,FALSE)</calculatedColumnFormula>
    </tableColumn>
    <tableColumn id="5" xr3:uid="{7468766C-D0A0-4A7B-8100-8EB2C3457E37}" name="Subsidie-Percentage experimentele ontwikkeling" dataDxfId="378">
      <calculatedColumnFormula>VLOOKUP(Deelnemers[[#This Row],[Soort onderneming  (MKB/Grote onderneming)]],Blad1!$D$45:$E$48,2,FALSE)+VLOOKUP($C$6,Blad1!$D$37:$E$39,2,FALSE)</calculatedColumnFormula>
    </tableColumn>
    <tableColumn id="3" xr3:uid="{17BA11DC-5A55-4D2E-950A-643A3887E99F}" name="Subsidie-Percentage Industrieel onderzoek" dataDxfId="377">
      <calculatedColumnFormula array="1">_xlfn.IFS(Deelnemers[[#This Row],[Subsidie-Percentage experimentele ontwikkeling]]=0,0,Deelnemers[[#This Row],[Subsidie-Percentage experimentele ontwikkeling]]&gt;0,Deelnemers[[#This Row],[Subsidie-Percentage experimentele ontwikkeling]]+0.25)</calculatedColumnFormula>
    </tableColumn>
    <tableColumn id="6" xr3:uid="{766A7762-CCB9-4D79-9A87-468D108DF311}" name="Subsidie-Percentage niet-economisch industrieel onderzoek of experimenteel onderzoek" dataDxfId="376">
      <calculatedColumnFormula>IF(Deelnemers[[#This Row],[Soort onderneming  (MKB/Grote onderneming)]]=Blad1!$D$48,100%,0)</calculatedColumnFormula>
    </tableColumn>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2684C7F-7358-4B55-B328-7EC944CD1F50}" name="EigenPersoneel" displayName="EigenPersoneel" ref="A4:I22" totalsRowShown="0" headerRowDxfId="375" tableBorderDxfId="374">
  <autoFilter ref="A4:I22" xr:uid="{42684C7F-7358-4B55-B328-7EC944CD1F50}"/>
  <tableColumns count="9">
    <tableColumn id="1" xr3:uid="{00161EAD-2F65-498A-88AA-0D281544FCF0}" name="Kolom1" dataDxfId="373"/>
    <tableColumn id="2" xr3:uid="{FD4CEE90-2892-48BF-8296-12C565653BB1}" name="Kolom2" dataDxfId="372"/>
    <tableColumn id="10" xr3:uid="{1985254A-B8B2-47AA-A797-A1C8F4A54CAF}" name="Kolom22" dataDxfId="371"/>
    <tableColumn id="3" xr3:uid="{8609A5DD-D76E-4F9B-93DB-C8E60B2BF171}" name="Kolom3" dataDxfId="370"/>
    <tableColumn id="5" xr3:uid="{55408576-004E-4EC4-AAD7-3FC38EAC7549}" name="Kolom5" dataDxfId="369"/>
    <tableColumn id="6" xr3:uid="{AE7A3D44-761B-4EED-BB25-025E1BAE0416}" name="Kolom6" dataDxfId="368"/>
    <tableColumn id="8" xr3:uid="{F2C57D1A-10A3-4A3E-8DB1-FF4781D7DA0A}" name="Kolom8" dataDxfId="367"/>
    <tableColumn id="9" xr3:uid="{A13472B4-1F4E-4CFB-B9A7-BAC50EA86E36}" name="Kolom9" dataDxfId="366"/>
    <tableColumn id="4" xr3:uid="{DA51A709-834D-42A4-B66E-F898859DE153}" name="Kolom10" dataDxfId="365">
      <calculatedColumnFormula>IF(EigenPersoneel[[#This Row],[Kolom8]]=100%,EigenPersoneel[[#This Row],[Kolom9]],"")</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26CAB08-B149-462F-848B-EB82B6A3F65D}" name="EigenPersoneel7" displayName="EigenPersoneel7" ref="A4:H22" totalsRowShown="0" headerRowDxfId="364" tableBorderDxfId="363">
  <autoFilter ref="A4:H22" xr:uid="{126CAB08-B149-462F-848B-EB82B6A3F65D}"/>
  <tableColumns count="8">
    <tableColumn id="1" xr3:uid="{03AD4134-3A0A-4FB2-BBAE-95E8C2E2D99C}" name="Kolom1" dataDxfId="362"/>
    <tableColumn id="2" xr3:uid="{80011A02-5EBC-4C27-89C9-858BFE89F945}" name="Kolom2" dataDxfId="361"/>
    <tableColumn id="10" xr3:uid="{BC6D5FD3-FAE7-4DF3-AFA1-BB473565E980}" name="Kolom22" dataDxfId="360"/>
    <tableColumn id="3" xr3:uid="{EECF81B3-E45C-494E-8DD7-D0E3D408FC8F}" name="Kolom3" dataDxfId="359"/>
    <tableColumn id="5" xr3:uid="{8D87DD3F-33B7-425A-B35A-F2F9F867C212}" name="Kolom5" dataDxfId="358"/>
    <tableColumn id="6" xr3:uid="{BEC8BE91-9A30-40BF-9611-75DBAF93CA6F}" name="Kolom6" dataDxfId="357"/>
    <tableColumn id="8" xr3:uid="{6C2C0663-6E82-4824-8B03-DA84B78998E9}" name="Kolom8" dataDxfId="356"/>
    <tableColumn id="9" xr3:uid="{99E66888-93A1-4590-A220-994061D16767}" name="Kolom9" dataDxfId="35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545203D-931D-4BC9-A7F0-101FB4598299}" name="EigenPersoneel78" displayName="EigenPersoneel78" ref="A4:H22" totalsRowShown="0" headerRowDxfId="354" tableBorderDxfId="353">
  <autoFilter ref="A4:H22" xr:uid="{C545203D-931D-4BC9-A7F0-101FB4598299}"/>
  <tableColumns count="8">
    <tableColumn id="1" xr3:uid="{385C49B5-6B62-4ED8-B656-564739C1EC49}" name="Kolom1" dataDxfId="352"/>
    <tableColumn id="2" xr3:uid="{745EEAF9-1EC5-415A-AC07-A099F5B9B4D6}" name="Kolom2" dataDxfId="351"/>
    <tableColumn id="10" xr3:uid="{39B9B0BB-C0E7-4AD9-84A1-5097FE3520CC}" name="Kolom22" dataDxfId="350"/>
    <tableColumn id="3" xr3:uid="{5171C384-FDB9-4B4B-86CE-810DB5820DAE}" name="Kolom3" dataDxfId="349"/>
    <tableColumn id="5" xr3:uid="{5E0CC023-E7E3-483D-B03D-B2B5D010799F}" name="Kolom5" dataDxfId="348"/>
    <tableColumn id="6" xr3:uid="{A7B42051-8386-450E-BAB6-7617FD1717FE}" name="Kolom6" dataDxfId="347"/>
    <tableColumn id="8" xr3:uid="{7938A58B-2DBA-4DF5-8705-B7FD5A291FAE}" name="Kolom8" dataDxfId="346"/>
    <tableColumn id="9" xr3:uid="{47568FB1-ABD6-4860-AD53-3447E07499FB}" name="Kolom9" dataDxfId="34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100DB30-AD0B-43A1-ADD6-D5297FA14B82}" name="EigenPersoneel789" displayName="EigenPersoneel789" ref="A4:H22" totalsRowShown="0" headerRowDxfId="344" tableBorderDxfId="343">
  <autoFilter ref="A4:H22" xr:uid="{8100DB30-AD0B-43A1-ADD6-D5297FA14B82}"/>
  <tableColumns count="8">
    <tableColumn id="1" xr3:uid="{0ADCDA0B-9F3A-47B8-8317-71003EA5E40B}" name="Kolom1" dataDxfId="342"/>
    <tableColumn id="2" xr3:uid="{F888408D-119B-46C9-BEB7-8A85B1DCA7C7}" name="Kolom2" dataDxfId="341"/>
    <tableColumn id="10" xr3:uid="{81D5CFF4-EAC0-4A7A-9A31-3283B34B8A8F}" name="Kolom22" dataDxfId="340"/>
    <tableColumn id="3" xr3:uid="{4DD9DB50-6A94-4090-9FD4-3DD041A2E8DD}" name="Kolom3" dataDxfId="339"/>
    <tableColumn id="5" xr3:uid="{202DA234-79B4-470B-992D-32C0E6643A64}" name="Kolom5" dataDxfId="338"/>
    <tableColumn id="6" xr3:uid="{321714AD-C7E7-4258-845A-2DBFAEC07AE2}" name="Kolom6" dataDxfId="337"/>
    <tableColumn id="8" xr3:uid="{276574B6-6689-43DE-80C8-181A7BA38CD7}" name="Kolom8" dataDxfId="336"/>
    <tableColumn id="9" xr3:uid="{E8E5C3E3-62B7-4B6C-A0E2-667599A74BA5}" name="Kolom9" dataDxfId="33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6E3205D-3754-4F73-9D80-AD149F657878}" name="EigenPersoneel7894" displayName="EigenPersoneel7894" ref="A4:H22" totalsRowShown="0" headerRowDxfId="334" tableBorderDxfId="333">
  <autoFilter ref="A4:H22" xr:uid="{8100DB30-AD0B-43A1-ADD6-D5297FA14B82}"/>
  <tableColumns count="8">
    <tableColumn id="1" xr3:uid="{37E2BFF5-9BC0-43C8-AA98-F87892BE9CD6}" name="Kolom1" dataDxfId="332"/>
    <tableColumn id="2" xr3:uid="{8708DD4C-53F2-4EAB-9382-59B40A2CFDD9}" name="Kolom2" dataDxfId="331"/>
    <tableColumn id="10" xr3:uid="{68D6096A-298F-49D2-9BB5-9F16E61FAA60}" name="Kolom22" dataDxfId="330"/>
    <tableColumn id="3" xr3:uid="{D0B37882-80DC-4401-A498-CC78747E3208}" name="Kolom3" dataDxfId="329"/>
    <tableColumn id="5" xr3:uid="{C045BC2B-9166-4D5D-AF9D-9B2CA4982536}" name="Kolom5" dataDxfId="328"/>
    <tableColumn id="6" xr3:uid="{916511FA-E173-461A-A8AB-9AB080F5B976}" name="Kolom6" dataDxfId="327"/>
    <tableColumn id="8" xr3:uid="{9598C60E-3166-4B23-8412-5FF45E82066E}" name="Kolom8" dataDxfId="326"/>
    <tableColumn id="9" xr3:uid="{A60704F2-C370-4E23-BFF9-7C2CC8A4D212}" name="Kolom9" dataDxfId="325"/>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B8DAF48-A475-4935-BD5B-A8E53CD9939E}" name="EigenPersoneel78945" displayName="EigenPersoneel78945" ref="A4:H22" totalsRowShown="0" headerRowDxfId="324" tableBorderDxfId="323">
  <autoFilter ref="A4:H22" xr:uid="{3B8DAF48-A475-4935-BD5B-A8E53CD9939E}"/>
  <tableColumns count="8">
    <tableColumn id="1" xr3:uid="{2505AC82-7CC2-4E5B-BA19-9F3BED0108FD}" name="Kolom1" dataDxfId="322"/>
    <tableColumn id="2" xr3:uid="{67A41D9F-1BEB-4D81-AE74-84CC5CF206D7}" name="Kolom2" dataDxfId="321"/>
    <tableColumn id="10" xr3:uid="{6539D479-5363-494E-AFD0-B73724D090D9}" name="Kolom22" dataDxfId="320"/>
    <tableColumn id="3" xr3:uid="{D5687CB1-7DD7-48CA-BA39-2C68768BA22D}" name="Kolom3" dataDxfId="319"/>
    <tableColumn id="5" xr3:uid="{003D6281-D8AC-4272-8E46-FBD8A044D464}" name="Kolom5" dataDxfId="318"/>
    <tableColumn id="6" xr3:uid="{435CA630-4027-414C-8CE4-CDF7584F0CA2}" name="Kolom6" dataDxfId="317"/>
    <tableColumn id="8" xr3:uid="{55B405C0-B746-4606-AA1D-018CBE5DE5EF}" name="Kolom8" dataDxfId="316"/>
    <tableColumn id="9" xr3:uid="{B3BB90EF-CA52-493D-92B8-02F18C03C383}" name="Kolom9" dataDxfId="31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B18F4AF-2D2A-4F19-8EF7-84C7E7BDC0C0}" name="EigenPersoneel789456" displayName="EigenPersoneel789456" ref="A4:H22" totalsRowShown="0" headerRowDxfId="314" tableBorderDxfId="313">
  <autoFilter ref="A4:H22" xr:uid="{AB18F4AF-2D2A-4F19-8EF7-84C7E7BDC0C0}"/>
  <tableColumns count="8">
    <tableColumn id="1" xr3:uid="{AD6CC039-1D2D-44BE-BEAA-81F0AA5AD826}" name="Kolom1" dataDxfId="312"/>
    <tableColumn id="2" xr3:uid="{BB2CDAC8-1622-480C-9F5F-54080BFB841F}" name="Kolom2" dataDxfId="311"/>
    <tableColumn id="10" xr3:uid="{D43C27D3-15E5-4C88-AB9D-569374EF6947}" name="Kolom22" dataDxfId="310"/>
    <tableColumn id="3" xr3:uid="{B7D2C3A8-E21A-42D2-9A9B-2697D9E59224}" name="Kolom3" dataDxfId="309"/>
    <tableColumn id="5" xr3:uid="{106E1455-DB16-4586-829E-819E819BBEE1}" name="Kolom5" dataDxfId="308"/>
    <tableColumn id="6" xr3:uid="{63B5ECCD-0765-4F12-843F-ECCE00496716}" name="Kolom6" dataDxfId="307"/>
    <tableColumn id="8" xr3:uid="{B4CE9711-C370-4FD3-8144-0FAA32C11283}" name="Kolom8" dataDxfId="306"/>
    <tableColumn id="9" xr3:uid="{27AEA4F8-5CEB-4040-A4CC-6481EE2BBA94}" name="Kolom9" dataDxfId="305"/>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808D345-800D-4746-9E7F-BA6B1C272F1E}" name="EigenPersoneel78945612" displayName="EigenPersoneel78945612" ref="A4:H22" totalsRowShown="0" headerRowDxfId="304" tableBorderDxfId="303">
  <autoFilter ref="A4:H22" xr:uid="{AB18F4AF-2D2A-4F19-8EF7-84C7E7BDC0C0}"/>
  <tableColumns count="8">
    <tableColumn id="1" xr3:uid="{339CB83E-41AC-4B2B-AAF4-2E7BBAB24D83}" name="Kolom1" dataDxfId="302"/>
    <tableColumn id="2" xr3:uid="{AF186E43-CC22-47E4-BBB2-6D91405C890D}" name="Kolom2" dataDxfId="301"/>
    <tableColumn id="10" xr3:uid="{A6B272A1-4519-4725-917E-717847C6E82D}" name="Kolom22" dataDxfId="300"/>
    <tableColumn id="3" xr3:uid="{2D6603BE-972B-46B2-BBAE-691A508DB06A}" name="Kolom3" dataDxfId="299"/>
    <tableColumn id="5" xr3:uid="{DB40DA6E-5168-43C3-9F26-26A3A8131312}" name="Kolom5" dataDxfId="298"/>
    <tableColumn id="6" xr3:uid="{044AA125-7898-4B0B-A430-D9A964461D06}" name="Kolom6" dataDxfId="297"/>
    <tableColumn id="8" xr3:uid="{4DA24CBF-3F0E-4392-BB95-C09734185C18}" name="Kolom8" dataDxfId="296"/>
    <tableColumn id="9" xr3:uid="{7D899E47-B6D2-4007-9629-F66C7FC74D1C}" name="Kolom9" dataDxfId="29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7100165-B89A-43FD-8F53-8639C50B83E8}" name="EigenPersoneel7894510" displayName="EigenPersoneel7894510" ref="A4:H22" totalsRowShown="0" headerRowDxfId="294" tableBorderDxfId="293">
  <autoFilter ref="A4:H22" xr:uid="{37100165-B89A-43FD-8F53-8639C50B83E8}"/>
  <tableColumns count="8">
    <tableColumn id="1" xr3:uid="{5FA6DFBC-5B44-4866-BE80-DCC9E400083A}" name="Kolom1" dataDxfId="292"/>
    <tableColumn id="2" xr3:uid="{DDE9DB34-D2FD-4CB6-82C1-A325D138DAC1}" name="Kolom2" dataDxfId="291"/>
    <tableColumn id="10" xr3:uid="{7DF86876-416B-4145-8DD5-3BFE684B3543}" name="Kolom22" dataDxfId="290"/>
    <tableColumn id="3" xr3:uid="{1EB88EDF-FB20-4CFE-8057-71850C8E88A8}" name="Kolom3" dataDxfId="289"/>
    <tableColumn id="5" xr3:uid="{9E355913-21BD-4169-9170-0AEA5104CFDE}" name="Kolom5" dataDxfId="288"/>
    <tableColumn id="6" xr3:uid="{C1BD3315-301C-48B9-8377-2A84F440BAD2}" name="Kolom6" dataDxfId="287"/>
    <tableColumn id="8" xr3:uid="{2F675733-E287-4314-A25E-3166CB7DABF9}" name="Kolom8" dataDxfId="286"/>
    <tableColumn id="9" xr3:uid="{0B23853C-E5FC-43F4-9365-53C9E4E93318}" name="Kolom9" dataDxfId="285"/>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318C005-EE5A-48C7-9A33-E763967D21A7}" name="EigenPersoneel7894511" displayName="EigenPersoneel7894511" ref="A4:H22" totalsRowShown="0" headerRowDxfId="284" tableBorderDxfId="283">
  <autoFilter ref="A4:H22" xr:uid="{D318C005-EE5A-48C7-9A33-E763967D21A7}"/>
  <tableColumns count="8">
    <tableColumn id="1" xr3:uid="{D0B6C12B-9CFD-4DB0-B448-838ED1ECBA09}" name="Kolom1" dataDxfId="282"/>
    <tableColumn id="2" xr3:uid="{377040E1-A3E9-4C48-84B5-10BAB7E45978}" name="Kolom2" dataDxfId="281"/>
    <tableColumn id="10" xr3:uid="{D77012C7-18C2-42CC-9A41-17ACF3421FF9}" name="Kolom22" dataDxfId="280"/>
    <tableColumn id="3" xr3:uid="{5AE1A7FB-6B39-40A7-B60D-EF2F48CA5A7D}" name="Kolom3" dataDxfId="279"/>
    <tableColumn id="5" xr3:uid="{E44C6988-7893-47D7-BBBE-10E08C94EBC4}" name="Kolom5" dataDxfId="278"/>
    <tableColumn id="6" xr3:uid="{9BAF3D49-2DBA-4E9C-9F85-EE5E5ADBC82D}" name="Kolom6" dataDxfId="277"/>
    <tableColumn id="8" xr3:uid="{5EB2F00F-DACC-4E5D-8698-B1B70DF0B057}" name="Kolom8" dataDxfId="276"/>
    <tableColumn id="9" xr3:uid="{5F50BD79-F981-443B-8CE5-C7EA9E0A4E4F}" name="Kolom9" dataDxfId="275"/>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65D12AA-6F9D-4CB2-80E5-F9C1F82168E6}" name="EigenPersoneel789451113" displayName="EigenPersoneel789451113" ref="A4:H22" totalsRowShown="0" headerRowDxfId="274" tableBorderDxfId="273">
  <autoFilter ref="A4:H22" xr:uid="{E65D12AA-6F9D-4CB2-80E5-F9C1F82168E6}"/>
  <tableColumns count="8">
    <tableColumn id="1" xr3:uid="{5C76DB73-F676-41B8-89BD-740E1A48402E}" name="Kolom1" dataDxfId="272"/>
    <tableColumn id="2" xr3:uid="{67B817BB-DC1E-4845-B193-48E6F4C1C6C0}" name="Kolom2" dataDxfId="271"/>
    <tableColumn id="10" xr3:uid="{25FEA37C-DC0F-4EA3-A04D-E361914C2BDB}" name="Kolom22" dataDxfId="270"/>
    <tableColumn id="3" xr3:uid="{B0AEBBDA-8370-451F-B923-793FB7543B78}" name="Kolom3" dataDxfId="269"/>
    <tableColumn id="5" xr3:uid="{A0900517-1B24-4D77-9977-74AFC5149658}" name="Kolom5" dataDxfId="268"/>
    <tableColumn id="6" xr3:uid="{12689692-4230-4B0F-87E7-B7A1E172B801}" name="Kolom6" dataDxfId="267"/>
    <tableColumn id="8" xr3:uid="{2791227A-7FCD-49A4-9EAD-B7B7F2EFC533}" name="Kolom8" dataDxfId="266"/>
    <tableColumn id="9" xr3:uid="{5160B8C9-238C-4F6D-BE82-FA2329C97BC9}" name="Kolom9" dataDxfId="265"/>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58742D9-6E67-4CB2-8294-421ED82B6934}" name="EigenPersoneel789451114" displayName="EigenPersoneel789451114" ref="A4:H22" totalsRowShown="0" headerRowDxfId="264" tableBorderDxfId="263">
  <autoFilter ref="A4:H22" xr:uid="{F58742D9-6E67-4CB2-8294-421ED82B6934}"/>
  <tableColumns count="8">
    <tableColumn id="1" xr3:uid="{0F93A7BD-97F5-4251-97E2-0582482AD5CC}" name="Kolom1" dataDxfId="262"/>
    <tableColumn id="2" xr3:uid="{E498992B-6F7F-4898-BBD8-3048059D9FD3}" name="Kolom2" dataDxfId="261"/>
    <tableColumn id="10" xr3:uid="{51081E4A-AB98-4F2A-8529-F8C560D86101}" name="Kolom22" dataDxfId="260"/>
    <tableColumn id="3" xr3:uid="{EAEA08B9-E2FC-43CC-BACF-4AE9D6C6751D}" name="Kolom3" dataDxfId="259"/>
    <tableColumn id="5" xr3:uid="{D2B9FC6B-97A4-462E-B126-8AADD71CB0A0}" name="Kolom5" dataDxfId="258"/>
    <tableColumn id="6" xr3:uid="{AE55593B-5B97-44B2-877F-EF5D45B49584}" name="Kolom6" dataDxfId="257"/>
    <tableColumn id="8" xr3:uid="{19CB582A-3A1A-4884-BBEB-03D1A979EE9C}" name="Kolom8" dataDxfId="256"/>
    <tableColumn id="9" xr3:uid="{ABCAD296-DB8F-4B4B-A4F7-E77C68EFF0B0}" name="Kolom9" dataDxfId="255"/>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542BB6B-13C8-44F4-B9CF-CBD3E550538F}" name="EigenPersoneel789451115" displayName="EigenPersoneel789451115" ref="A4:H22" totalsRowShown="0" headerRowDxfId="254" tableBorderDxfId="253">
  <autoFilter ref="A4:H22" xr:uid="{A542BB6B-13C8-44F4-B9CF-CBD3E550538F}"/>
  <tableColumns count="8">
    <tableColumn id="1" xr3:uid="{33B186F7-A29C-4C7A-82D8-FFB23DC20516}" name="Kolom1" dataDxfId="252"/>
    <tableColumn id="2" xr3:uid="{58A1BF47-9BF7-450C-B0B7-6DE318BCE7D4}" name="Kolom2" dataDxfId="251"/>
    <tableColumn id="10" xr3:uid="{BC5A5200-A2B6-4246-93EC-09BCD8719F12}" name="Kolom22" dataDxfId="250"/>
    <tableColumn id="3" xr3:uid="{320FC680-C4EB-4462-BC9B-A68762FC77B1}" name="Kolom3" dataDxfId="249"/>
    <tableColumn id="5" xr3:uid="{EC6A6CAD-EB3E-4831-A536-6D3EA89BAAE6}" name="Kolom5" dataDxfId="248"/>
    <tableColumn id="6" xr3:uid="{2B956108-C376-4969-ACDA-E543581F50BE}" name="Kolom6" dataDxfId="247"/>
    <tableColumn id="8" xr3:uid="{42F1CD90-42DB-4BF3-B2EF-DED97C98A2B1}" name="Kolom8" dataDxfId="246"/>
    <tableColumn id="9" xr3:uid="{BD43792F-9942-4877-9E25-E7AA629754AD}" name="Kolom9" dataDxfId="245"/>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BF69BDF-95A8-476F-81E7-737C7856D77E}" name="EigenPersoneel789451116" displayName="EigenPersoneel789451116" ref="A4:H22" totalsRowShown="0" headerRowDxfId="244" tableBorderDxfId="243">
  <autoFilter ref="A4:H22" xr:uid="{8BF69BDF-95A8-476F-81E7-737C7856D77E}"/>
  <tableColumns count="8">
    <tableColumn id="1" xr3:uid="{F76696E3-3D86-4D5B-8A5B-39B9ED5AB3D2}" name="Kolom1" dataDxfId="242"/>
    <tableColumn id="2" xr3:uid="{26BE20C1-5873-4883-9DA8-E173B53D20AE}" name="Kolom2" dataDxfId="241"/>
    <tableColumn id="10" xr3:uid="{B082DB14-0F9F-4003-B28D-FB5700D754E0}" name="Kolom22" dataDxfId="240"/>
    <tableColumn id="3" xr3:uid="{16546D55-BB19-4CA9-83CA-A63E9BF121FD}" name="Kolom3" dataDxfId="239"/>
    <tableColumn id="5" xr3:uid="{58B309CB-E242-4637-B31B-10A303BF8D8B}" name="Kolom5" dataDxfId="238"/>
    <tableColumn id="6" xr3:uid="{B5E59044-9F6D-427E-9AEE-4FE541946022}" name="Kolom6" dataDxfId="237"/>
    <tableColumn id="8" xr3:uid="{5F6DA531-6353-4D51-AC8E-88BB01B7E8BC}" name="Kolom8" dataDxfId="236"/>
    <tableColumn id="9" xr3:uid="{126BE0DA-CC97-4BDD-B79E-0A968025787E}" name="Kolom9" dataDxfId="235"/>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65A2C503-098D-4461-A6F0-F004936BB9E9}" name="EigenPersoneel789451117" displayName="EigenPersoneel789451117" ref="A4:H22" totalsRowShown="0" headerRowDxfId="234" tableBorderDxfId="233">
  <autoFilter ref="A4:H22" xr:uid="{65A2C503-098D-4461-A6F0-F004936BB9E9}"/>
  <tableColumns count="8">
    <tableColumn id="1" xr3:uid="{97D8A03D-00A6-4F10-92BA-82DA8C995C09}" name="Kolom1" dataDxfId="232"/>
    <tableColumn id="2" xr3:uid="{CA489573-36E9-4257-9409-44828971D589}" name="Kolom2" dataDxfId="231"/>
    <tableColumn id="10" xr3:uid="{FF5C7B22-D0C0-4246-BB00-9941F7E43382}" name="Kolom22" dataDxfId="230"/>
    <tableColumn id="3" xr3:uid="{0A27854D-AA97-46C7-B1A6-77AD287E79C9}" name="Kolom3" dataDxfId="229"/>
    <tableColumn id="5" xr3:uid="{814CA444-2B94-42EE-B315-1EFCC4093504}" name="Kolom5" dataDxfId="228"/>
    <tableColumn id="6" xr3:uid="{74C3E7BF-DCA6-4F19-850D-ED1C8088BCFD}" name="Kolom6" dataDxfId="227"/>
    <tableColumn id="8" xr3:uid="{923976CF-C768-4DD1-BE3C-A7512FD5D7DB}" name="Kolom8" dataDxfId="226"/>
    <tableColumn id="9" xr3:uid="{62CECED6-AFC1-42C5-8C47-6C01B4045826}" name="Kolom9" dataDxfId="225"/>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6B961FE8-A95C-4357-847E-156934A1DA1D}" name="EigenPersoneel789451118" displayName="EigenPersoneel789451118" ref="A4:H22" totalsRowShown="0" headerRowDxfId="224" tableBorderDxfId="223">
  <autoFilter ref="A4:H22" xr:uid="{6B961FE8-A95C-4357-847E-156934A1DA1D}"/>
  <tableColumns count="8">
    <tableColumn id="1" xr3:uid="{19859FF1-59A9-4704-B060-05B0CE7F4400}" name="Kolom1" dataDxfId="222"/>
    <tableColumn id="2" xr3:uid="{F419E94E-685A-4997-8B06-7A3F30C27463}" name="Kolom2" dataDxfId="221"/>
    <tableColumn id="10" xr3:uid="{049E8521-3DA3-4D9F-B90A-7B4AB4396C97}" name="Kolom22" dataDxfId="220"/>
    <tableColumn id="3" xr3:uid="{F259389E-AAE8-46A7-87C1-87DDE0306788}" name="Kolom3" dataDxfId="219"/>
    <tableColumn id="5" xr3:uid="{04D71FF7-2C50-45EA-8F25-5DD2AE68C489}" name="Kolom5" dataDxfId="218"/>
    <tableColumn id="6" xr3:uid="{3C607AC4-F984-40B4-BC7F-09B09C54815D}" name="Kolom6" dataDxfId="217"/>
    <tableColumn id="8" xr3:uid="{A6552ECA-849C-415B-8CB4-D54A9465D3ED}" name="Kolom8" dataDxfId="216"/>
    <tableColumn id="9" xr3:uid="{8B5100B8-A095-451A-9691-9E2D2C6A4815}" name="Kolom9" dataDxfId="215"/>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AA829E5-ED98-4CF4-8B9C-044E316242A6}" name="EigenPersoneel78945111819" displayName="EigenPersoneel78945111819" ref="A4:H22" totalsRowShown="0" headerRowDxfId="214" tableBorderDxfId="213">
  <autoFilter ref="A4:H22" xr:uid="{3AA829E5-ED98-4CF4-8B9C-044E316242A6}"/>
  <tableColumns count="8">
    <tableColumn id="1" xr3:uid="{9FA95780-D38B-4325-9D09-99F230EAFDE2}" name="Kolom1" dataDxfId="212"/>
    <tableColumn id="2" xr3:uid="{D81E6681-6DE8-4BCF-8A8A-2449E4CBEF84}" name="Kolom2" dataDxfId="211"/>
    <tableColumn id="10" xr3:uid="{E0835FB6-6ACE-440F-9088-2B2DD0E3A7B4}" name="Kolom22" dataDxfId="210"/>
    <tableColumn id="3" xr3:uid="{E3403575-7EF1-44CC-BDA5-615A85D1D8AB}" name="Kolom3" dataDxfId="209"/>
    <tableColumn id="5" xr3:uid="{8AF885CE-5EDE-48EB-8398-F1D1A5205462}" name="Kolom5" dataDxfId="208"/>
    <tableColumn id="6" xr3:uid="{9319AF2A-CBA6-4330-B603-357983518E72}" name="Kolom6" dataDxfId="207"/>
    <tableColumn id="8" xr3:uid="{EF724905-248D-45DC-924C-5563C9B62102}" name="Kolom8" dataDxfId="206"/>
    <tableColumn id="9" xr3:uid="{3E58FE97-3E64-44CD-BF25-143062A20854}" name="Kolom9" dataDxfId="205"/>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27F4CC6-A469-47D4-A07F-3080A4189184}" name="EigenPersoneel78945111820" displayName="EigenPersoneel78945111820" ref="A4:H22" totalsRowShown="0" headerRowDxfId="204" tableBorderDxfId="203">
  <autoFilter ref="A4:H22" xr:uid="{627F4CC6-A469-47D4-A07F-3080A4189184}"/>
  <tableColumns count="8">
    <tableColumn id="1" xr3:uid="{CA3F3487-FF14-4E79-AFEC-629E3249E59B}" name="Kolom1" dataDxfId="202"/>
    <tableColumn id="2" xr3:uid="{6CBC4357-F09E-4100-BC91-6EB9A696B5E9}" name="Kolom2" dataDxfId="201"/>
    <tableColumn id="10" xr3:uid="{01BE63F4-D1A2-4A2A-870E-BB6A1E05807D}" name="Kolom22" dataDxfId="200"/>
    <tableColumn id="3" xr3:uid="{95D33BDB-1B06-4863-9C2E-6C2136F79D0D}" name="Kolom3" dataDxfId="199"/>
    <tableColumn id="5" xr3:uid="{A4079D1A-84CB-4574-A812-3E2347D6AFB9}" name="Kolom5" dataDxfId="198"/>
    <tableColumn id="6" xr3:uid="{78634A0D-2EBE-4426-9823-5D0F542BD763}" name="Kolom6" dataDxfId="197"/>
    <tableColumn id="8" xr3:uid="{0A955546-FA8C-4874-8B3D-9430B94CB72E}" name="Kolom8" dataDxfId="196"/>
    <tableColumn id="9" xr3:uid="{33AC3A29-755F-4387-A9BD-9052CB5BBBC3}" name="Kolom9" dataDxfId="195"/>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A96EFC4-7793-48C8-B6C7-054FF947AF11}" name="EigenPersoneel78945111821" displayName="EigenPersoneel78945111821" ref="A4:H22" totalsRowShown="0" headerRowDxfId="194" tableBorderDxfId="193">
  <autoFilter ref="A4:H22" xr:uid="{EA96EFC4-7793-48C8-B6C7-054FF947AF11}"/>
  <tableColumns count="8">
    <tableColumn id="1" xr3:uid="{F820E24B-436D-4839-9068-D38584F996F0}" name="Kolom1" dataDxfId="192"/>
    <tableColumn id="2" xr3:uid="{29FA823C-713B-4E7C-B5CE-5B7A66CCD3AD}" name="Kolom2" dataDxfId="191"/>
    <tableColumn id="10" xr3:uid="{0E9BFCEC-7CCE-458F-8BA3-E0A7F7214184}" name="Kolom22" dataDxfId="190"/>
    <tableColumn id="3" xr3:uid="{B2F3E8D8-AA99-4893-B8BE-D74265C3A4B2}" name="Kolom3" dataDxfId="189"/>
    <tableColumn id="5" xr3:uid="{7B101961-5214-4BAC-B4FF-653C293EAFD6}" name="Kolom5" dataDxfId="188"/>
    <tableColumn id="6" xr3:uid="{79818386-A2F6-44F7-807F-E7A7269A7576}" name="Kolom6" dataDxfId="187"/>
    <tableColumn id="8" xr3:uid="{DBD30331-F36B-4EA8-8300-024DCA451BB7}" name="Kolom8" dataDxfId="186"/>
    <tableColumn id="9" xr3:uid="{1F3ACE04-51E8-4932-B43E-7CBB951B4617}" name="Kolom9" dataDxfId="185"/>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B7BF117-F9B2-49BE-A3BF-E78849EFC078}" name="EigenPersoneel78945111822" displayName="EigenPersoneel78945111822" ref="A4:H22" totalsRowShown="0" headerRowDxfId="395" tableBorderDxfId="394">
  <autoFilter ref="A4:H22" xr:uid="{FB7BF117-F9B2-49BE-A3BF-E78849EFC078}"/>
  <tableColumns count="8">
    <tableColumn id="1" xr3:uid="{6775E061-C8AB-49DF-9C7B-A27621B23141}" name="Kolom1" dataDxfId="393"/>
    <tableColumn id="2" xr3:uid="{97418D90-3302-42DA-A477-8C4E5BABB0F8}" name="Kolom2" dataDxfId="392"/>
    <tableColumn id="10" xr3:uid="{E815C6EC-6371-4152-82FE-4703E4E44790}" name="Kolom22" dataDxfId="391"/>
    <tableColumn id="3" xr3:uid="{3221E462-3979-4DE0-ABC0-2C3823ABF86A}" name="Kolom3" dataDxfId="390"/>
    <tableColumn id="5" xr3:uid="{6F3D49A6-2BAE-4AA6-AE9B-9B81DB0D7AC3}" name="Kolom5" dataDxfId="389"/>
    <tableColumn id="6" xr3:uid="{CFDFD9FC-E424-4217-BE10-9625E8D31622}" name="Kolom6" dataDxfId="388"/>
    <tableColumn id="8" xr3:uid="{917B8B32-4976-4A7C-B354-2A737A66557F}" name="Kolom8" dataDxfId="387"/>
    <tableColumn id="9" xr3:uid="{D15A18CC-A279-4F60-B81C-D804787A2BA2}" name="Kolom9" dataDxfId="386"/>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B24F6-9A82-4385-82C8-864C93A5692A}">
  <dimension ref="A1:N49"/>
  <sheetViews>
    <sheetView workbookViewId="0">
      <selection activeCell="N12" sqref="N12"/>
    </sheetView>
  </sheetViews>
  <sheetFormatPr defaultRowHeight="14.4" x14ac:dyDescent="0.3"/>
  <cols>
    <col min="1" max="1" width="9.109375" style="40"/>
  </cols>
  <sheetData>
    <row r="1" spans="1:1" x14ac:dyDescent="0.3">
      <c r="A1" s="40" t="e" cm="1" vm="1">
        <f t="array" ref="A1">_xlfn._xlws.FILTER(Deelnemers[Naam organisatie],Deelnemers[Naam organisatie]&lt;&gt;"")</f>
        <v>#VALUE!</v>
      </c>
    </row>
    <row r="49" spans="14:14" x14ac:dyDescent="0.3">
      <c r="N49" s="4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D2D29-1902-4346-BA6C-B886A0A6DA81}">
  <sheetPr codeName="Blad1">
    <pageSetUpPr fitToPage="1"/>
  </sheetPr>
  <dimension ref="B1:N33"/>
  <sheetViews>
    <sheetView topLeftCell="C1" zoomScaleNormal="100" workbookViewId="0">
      <selection activeCell="G18" sqref="G18"/>
    </sheetView>
  </sheetViews>
  <sheetFormatPr defaultColWidth="9.109375" defaultRowHeight="14.4" x14ac:dyDescent="0.3"/>
  <cols>
    <col min="1" max="1" width="4.5546875" style="1" customWidth="1"/>
    <col min="2" max="2" width="32.44140625" style="1" customWidth="1"/>
    <col min="3" max="3" width="45.44140625" style="1" customWidth="1"/>
    <col min="4" max="4" width="39" style="1" customWidth="1"/>
    <col min="5" max="6" width="26.6640625" style="60" customWidth="1"/>
    <col min="7" max="7" width="21.88671875" style="1" customWidth="1"/>
    <col min="8" max="8" width="26.109375" style="41" customWidth="1"/>
    <col min="9" max="9" width="48.44140625" style="41" customWidth="1"/>
    <col min="10" max="10" width="24.88671875" style="39" bestFit="1" customWidth="1"/>
    <col min="11" max="11" width="4.5546875" style="1" bestFit="1" customWidth="1"/>
    <col min="12" max="12" width="21.6640625" style="1" bestFit="1" customWidth="1"/>
    <col min="13" max="16384" width="9.109375" style="1"/>
  </cols>
  <sheetData>
    <row r="1" spans="2:14" ht="25.8" x14ac:dyDescent="0.5">
      <c r="B1" s="3" t="s">
        <v>0</v>
      </c>
      <c r="G1" s="35"/>
      <c r="H1" s="39"/>
      <c r="I1" s="39"/>
      <c r="J1" s="43"/>
    </row>
    <row r="2" spans="2:14" x14ac:dyDescent="0.3">
      <c r="G2" s="35"/>
    </row>
    <row r="3" spans="2:14" ht="15" thickBot="1" x14ac:dyDescent="0.35">
      <c r="B3" s="2" t="s">
        <v>1</v>
      </c>
      <c r="C3" s="26"/>
      <c r="D3" s="26"/>
      <c r="G3" s="35"/>
      <c r="K3" s="44"/>
      <c r="L3" s="39"/>
    </row>
    <row r="4" spans="2:14" ht="15" thickBot="1" x14ac:dyDescent="0.35">
      <c r="B4" s="75" t="s">
        <v>2</v>
      </c>
      <c r="C4" s="77" t="s">
        <v>3</v>
      </c>
      <c r="D4" s="26"/>
      <c r="G4" s="35"/>
      <c r="K4" s="44"/>
      <c r="L4" s="39"/>
    </row>
    <row r="5" spans="2:14" ht="15" thickBot="1" x14ac:dyDescent="0.35">
      <c r="B5" s="76" t="s">
        <v>4</v>
      </c>
      <c r="C5" s="166"/>
      <c r="D5" s="26"/>
      <c r="G5" s="35"/>
      <c r="K5" s="45"/>
      <c r="L5" s="39"/>
    </row>
    <row r="6" spans="2:14" ht="72.599999999999994" thickBot="1" x14ac:dyDescent="0.35">
      <c r="B6" s="118" t="s">
        <v>5</v>
      </c>
      <c r="C6" s="165"/>
      <c r="D6" s="26"/>
      <c r="E6" s="61"/>
      <c r="F6" s="61"/>
      <c r="G6" s="39"/>
      <c r="K6"/>
      <c r="L6" s="39"/>
    </row>
    <row r="7" spans="2:14" ht="15" thickBot="1" x14ac:dyDescent="0.35">
      <c r="B7" s="2"/>
      <c r="G7" s="35"/>
    </row>
    <row r="8" spans="2:14" ht="42.75" customHeight="1" thickBot="1" x14ac:dyDescent="0.35">
      <c r="B8" s="57" t="s">
        <v>6</v>
      </c>
      <c r="C8" s="55" t="s">
        <v>7</v>
      </c>
      <c r="D8" s="98" t="s">
        <v>8</v>
      </c>
      <c r="E8" s="56" t="s">
        <v>9</v>
      </c>
      <c r="F8" s="119" t="s">
        <v>10</v>
      </c>
      <c r="G8" s="67" t="s">
        <v>11</v>
      </c>
      <c r="H8" s="67" t="s">
        <v>12</v>
      </c>
      <c r="I8" s="104" t="s">
        <v>13</v>
      </c>
      <c r="L8" s="39"/>
    </row>
    <row r="9" spans="2:14" ht="15" thickBot="1" x14ac:dyDescent="0.35">
      <c r="B9" s="58" t="s">
        <v>14</v>
      </c>
      <c r="C9" s="68"/>
      <c r="D9" s="68"/>
      <c r="E9" s="68" t="s">
        <v>15</v>
      </c>
      <c r="F9" s="209">
        <f>VLOOKUP(Deelnemers[[#This Row],[Soort onderneming  (MKB/Grote onderneming)]],Blad1!$D$45:$E$48,2,FALSE)+VLOOKUP($C$6,Blad1!$D$37:$E$39,2,FALSE)</f>
        <v>0.25</v>
      </c>
      <c r="G9" s="217">
        <f>VLOOKUP(Deelnemers[[#This Row],[Soort onderneming  (MKB/Grote onderneming)]],Blad1!$D$45:$E$48,2,FALSE)+VLOOKUP($C$6,Blad1!$D$37:$E$39,2,FALSE)</f>
        <v>0.25</v>
      </c>
      <c r="H9" s="217" cm="1">
        <f t="array" ref="H9">_xlfn.IFS(Deelnemers[[#This Row],[Subsidie-Percentage experimentele ontwikkeling]]=0,0,Deelnemers[[#This Row],[Subsidie-Percentage experimentele ontwikkeling]]&gt;0,Deelnemers[[#This Row],[Subsidie-Percentage experimentele ontwikkeling]]+0.25)</f>
        <v>0.5</v>
      </c>
      <c r="I9" s="217">
        <f>IF(Deelnemers[[#This Row],[Soort onderneming  (MKB/Grote onderneming)]]=Blad1!$D$48,100%,0)</f>
        <v>0</v>
      </c>
      <c r="L9" s="39"/>
      <c r="N9" s="90"/>
    </row>
    <row r="10" spans="2:14" ht="15" thickBot="1" x14ac:dyDescent="0.35">
      <c r="B10" s="59" t="s">
        <v>16</v>
      </c>
      <c r="C10" s="78"/>
      <c r="D10" s="68"/>
      <c r="E10" s="68" t="s">
        <v>15</v>
      </c>
      <c r="F10" s="207">
        <f>VLOOKUP(Deelnemers[[#This Row],[Soort onderneming  (MKB/Grote onderneming)]],Blad1!$D$45:$E$48,2,FALSE)+VLOOKUP($C$6,Blad1!$D$37:$E$39,2,FALSE)</f>
        <v>0.25</v>
      </c>
      <c r="G10" s="217">
        <f>VLOOKUP(Deelnemers[[#This Row],[Soort onderneming  (MKB/Grote onderneming)]],Blad1!$D$45:$E$48,2,FALSE)+VLOOKUP($C$6,Blad1!$D$37:$E$39,2,FALSE)</f>
        <v>0.25</v>
      </c>
      <c r="H10" s="217" cm="1">
        <f t="array" ref="H10">_xlfn.IFS(Deelnemers[[#This Row],[Subsidie-Percentage experimentele ontwikkeling]]=0,0,Deelnemers[[#This Row],[Subsidie-Percentage experimentele ontwikkeling]]&gt;0,Deelnemers[[#This Row],[Subsidie-Percentage experimentele ontwikkeling]]+0.25)</f>
        <v>0.5</v>
      </c>
      <c r="I10" s="217">
        <f>IF(Deelnemers[[#This Row],[Soort onderneming  (MKB/Grote onderneming)]]=Blad1!$D$48,100%,0)</f>
        <v>0</v>
      </c>
      <c r="L10" s="44"/>
    </row>
    <row r="11" spans="2:14" ht="15" thickBot="1" x14ac:dyDescent="0.35">
      <c r="B11" s="59" t="s">
        <v>17</v>
      </c>
      <c r="C11" s="68"/>
      <c r="D11" s="68"/>
      <c r="E11" s="68" t="s">
        <v>15</v>
      </c>
      <c r="F11" s="207">
        <f>VLOOKUP(Deelnemers[[#This Row],[Soort onderneming  (MKB/Grote onderneming)]],Blad1!$D$45:$E$48,2,FALSE)+VLOOKUP($C$6,Blad1!$D$37:$E$39,2,FALSE)</f>
        <v>0.25</v>
      </c>
      <c r="G11" s="217">
        <f>VLOOKUP(Deelnemers[[#This Row],[Soort onderneming  (MKB/Grote onderneming)]],Blad1!$D$45:$E$48,2,FALSE)+VLOOKUP($C$6,Blad1!$D$37:$E$39,2,FALSE)</f>
        <v>0.25</v>
      </c>
      <c r="H11" s="217" cm="1">
        <f t="array" ref="H11">_xlfn.IFS(Deelnemers[[#This Row],[Subsidie-Percentage experimentele ontwikkeling]]=0,0,Deelnemers[[#This Row],[Subsidie-Percentage experimentele ontwikkeling]]&gt;0,Deelnemers[[#This Row],[Subsidie-Percentage experimentele ontwikkeling]]+0.25)</f>
        <v>0.5</v>
      </c>
      <c r="I11" s="217">
        <f>IF(Deelnemers[[#This Row],[Soort onderneming  (MKB/Grote onderneming)]]=Blad1!$D$48,100%,0)</f>
        <v>0</v>
      </c>
      <c r="L11" s="44"/>
    </row>
    <row r="12" spans="2:14" ht="15" thickBot="1" x14ac:dyDescent="0.35">
      <c r="B12" s="59" t="s">
        <v>18</v>
      </c>
      <c r="C12" s="78"/>
      <c r="D12" s="68"/>
      <c r="E12" s="68" t="s">
        <v>15</v>
      </c>
      <c r="F12" s="207">
        <f>VLOOKUP(Deelnemers[[#This Row],[Soort onderneming  (MKB/Grote onderneming)]],Blad1!$D$45:$E$48,2,FALSE)+VLOOKUP($C$6,Blad1!$D$37:$E$39,2,FALSE)</f>
        <v>0.25</v>
      </c>
      <c r="G12" s="217">
        <f>VLOOKUP(Deelnemers[[#This Row],[Soort onderneming  (MKB/Grote onderneming)]],Blad1!$D$45:$E$48,2,FALSE)+VLOOKUP($C$6,Blad1!$D$37:$E$39,2,FALSE)</f>
        <v>0.25</v>
      </c>
      <c r="H12" s="217" cm="1">
        <f t="array" ref="H12">_xlfn.IFS(Deelnemers[[#This Row],[Subsidie-Percentage experimentele ontwikkeling]]=0,0,Deelnemers[[#This Row],[Subsidie-Percentage experimentele ontwikkeling]]&gt;0,Deelnemers[[#This Row],[Subsidie-Percentage experimentele ontwikkeling]]+0.25)</f>
        <v>0.5</v>
      </c>
      <c r="I12" s="217">
        <f>IF(Deelnemers[[#This Row],[Soort onderneming  (MKB/Grote onderneming)]]=Blad1!$D$48,100%,0)</f>
        <v>0</v>
      </c>
      <c r="L12" s="44"/>
    </row>
    <row r="13" spans="2:14" x14ac:dyDescent="0.3">
      <c r="B13" s="59" t="s">
        <v>19</v>
      </c>
      <c r="C13" s="78"/>
      <c r="D13" s="68"/>
      <c r="E13" s="78" t="s">
        <v>15</v>
      </c>
      <c r="F13" s="208">
        <f>VLOOKUP(Deelnemers[[#This Row],[Soort onderneming  (MKB/Grote onderneming)]],Blad1!$D$45:$E$48,2,FALSE)+VLOOKUP($C$6,Blad1!$D$37:$E$39,2,FALSE)</f>
        <v>0.25</v>
      </c>
      <c r="G13" s="217">
        <f>VLOOKUP(Deelnemers[[#This Row],[Soort onderneming  (MKB/Grote onderneming)]],Blad1!$D$45:$E$48,2,FALSE)+VLOOKUP($C$6,Blad1!$D$37:$E$39,2,FALSE)</f>
        <v>0.25</v>
      </c>
      <c r="H13" s="217" cm="1">
        <f t="array" ref="H13">_xlfn.IFS(Deelnemers[[#This Row],[Subsidie-Percentage experimentele ontwikkeling]]=0,0,Deelnemers[[#This Row],[Subsidie-Percentage experimentele ontwikkeling]]&gt;0,Deelnemers[[#This Row],[Subsidie-Percentage experimentele ontwikkeling]]+0.25)</f>
        <v>0.5</v>
      </c>
      <c r="I13" s="217">
        <f>IF(Deelnemers[[#This Row],[Soort onderneming  (MKB/Grote onderneming)]]=Blad1!$D$48,100%,0)</f>
        <v>0</v>
      </c>
      <c r="L13" s="44"/>
    </row>
    <row r="14" spans="2:14" ht="15" thickBot="1" x14ac:dyDescent="0.35">
      <c r="B14" s="59" t="s">
        <v>20</v>
      </c>
      <c r="C14" s="78"/>
      <c r="D14" s="68"/>
      <c r="E14" s="78" t="s">
        <v>15</v>
      </c>
      <c r="F14" s="208">
        <f>VLOOKUP(Deelnemers[[#This Row],[Soort onderneming  (MKB/Grote onderneming)]],Blad1!$D$45:$E$48,2,FALSE)+VLOOKUP($C$6,Blad1!$D$37:$E$39,2,FALSE)</f>
        <v>0.25</v>
      </c>
      <c r="G14" s="217">
        <f>VLOOKUP(Deelnemers[[#This Row],[Soort onderneming  (MKB/Grote onderneming)]],Blad1!$D$45:$E$48,2,FALSE)+VLOOKUP($C$6,Blad1!$D$37:$E$39,2,FALSE)</f>
        <v>0.25</v>
      </c>
      <c r="H14" s="217" cm="1">
        <f t="array" ref="H14">_xlfn.IFS(Deelnemers[[#This Row],[Subsidie-Percentage experimentele ontwikkeling]]=0,0,Deelnemers[[#This Row],[Subsidie-Percentage experimentele ontwikkeling]]&gt;0,Deelnemers[[#This Row],[Subsidie-Percentage experimentele ontwikkeling]]+0.25)</f>
        <v>0.5</v>
      </c>
      <c r="I14" s="217">
        <f>IF(Deelnemers[[#This Row],[Soort onderneming  (MKB/Grote onderneming)]]=Blad1!$D$48,100%,0)</f>
        <v>0</v>
      </c>
      <c r="J14" s="1"/>
    </row>
    <row r="15" spans="2:14" ht="15" thickBot="1" x14ac:dyDescent="0.35">
      <c r="B15" s="59" t="s">
        <v>21</v>
      </c>
      <c r="C15" s="78"/>
      <c r="D15" s="68"/>
      <c r="E15" s="78" t="s">
        <v>15</v>
      </c>
      <c r="F15" s="208">
        <f>VLOOKUP(Deelnemers[[#This Row],[Soort onderneming  (MKB/Grote onderneming)]],Blad1!$D$45:$E$48,2,FALSE)+VLOOKUP($C$6,Blad1!$D$37:$E$39,2,FALSE)</f>
        <v>0.25</v>
      </c>
      <c r="G15" s="217">
        <f>VLOOKUP(Deelnemers[[#This Row],[Soort onderneming  (MKB/Grote onderneming)]],Blad1!$D$45:$E$48,2,FALSE)+VLOOKUP($C$6,Blad1!$D$37:$E$39,2,FALSE)</f>
        <v>0.25</v>
      </c>
      <c r="H15" s="217" cm="1">
        <f t="array" ref="H15">_xlfn.IFS(Deelnemers[[#This Row],[Subsidie-Percentage experimentele ontwikkeling]]=0,0,Deelnemers[[#This Row],[Subsidie-Percentage experimentele ontwikkeling]]&gt;0,Deelnemers[[#This Row],[Subsidie-Percentage experimentele ontwikkeling]]+0.25)</f>
        <v>0.5</v>
      </c>
      <c r="I15" s="217">
        <f>IF(Deelnemers[[#This Row],[Soort onderneming  (MKB/Grote onderneming)]]=Blad1!$D$48,100%,0)</f>
        <v>0</v>
      </c>
    </row>
    <row r="16" spans="2:14" x14ac:dyDescent="0.3">
      <c r="B16" s="59" t="s">
        <v>22</v>
      </c>
      <c r="C16" s="78"/>
      <c r="D16" s="68"/>
      <c r="E16" s="78" t="s">
        <v>15</v>
      </c>
      <c r="F16" s="208">
        <f>VLOOKUP(Deelnemers[[#This Row],[Soort onderneming  (MKB/Grote onderneming)]],Blad1!$D$45:$E$48,2,FALSE)+VLOOKUP($C$6,Blad1!$D$37:$E$39,2,FALSE)</f>
        <v>0.25</v>
      </c>
      <c r="G16" s="217">
        <f>VLOOKUP(Deelnemers[[#This Row],[Soort onderneming  (MKB/Grote onderneming)]],Blad1!$D$45:$E$48,2,FALSE)+VLOOKUP($C$6,Blad1!$D$37:$E$39,2,FALSE)</f>
        <v>0.25</v>
      </c>
      <c r="H16" s="217" cm="1">
        <f t="array" ref="H16">_xlfn.IFS(Deelnemers[[#This Row],[Subsidie-Percentage experimentele ontwikkeling]]=0,0,Deelnemers[[#This Row],[Subsidie-Percentage experimentele ontwikkeling]]&gt;0,Deelnemers[[#This Row],[Subsidie-Percentage experimentele ontwikkeling]]+0.25)</f>
        <v>0.5</v>
      </c>
      <c r="I16" s="217">
        <f>IF(Deelnemers[[#This Row],[Soort onderneming  (MKB/Grote onderneming)]]=Blad1!$D$48,100%,0)</f>
        <v>0</v>
      </c>
    </row>
    <row r="17" spans="2:9" x14ac:dyDescent="0.3">
      <c r="B17" s="59" t="s">
        <v>23</v>
      </c>
      <c r="C17" s="78"/>
      <c r="D17" s="78"/>
      <c r="E17" s="78" t="s">
        <v>15</v>
      </c>
      <c r="F17" s="208">
        <f>VLOOKUP(Deelnemers[[#This Row],[Soort onderneming  (MKB/Grote onderneming)]],Blad1!$D$45:$E$48,2,FALSE)+VLOOKUP($C$6,Blad1!$D$37:$E$39,2,FALSE)</f>
        <v>0.25</v>
      </c>
      <c r="G17" s="217">
        <f>VLOOKUP(Deelnemers[[#This Row],[Soort onderneming  (MKB/Grote onderneming)]],Blad1!$D$45:$E$48,2,FALSE)+VLOOKUP($C$6,Blad1!$D$37:$E$39,2,FALSE)</f>
        <v>0.25</v>
      </c>
      <c r="H17" s="217" cm="1">
        <f t="array" ref="H17">_xlfn.IFS(Deelnemers[[#This Row],[Subsidie-Percentage experimentele ontwikkeling]]=0,0,Deelnemers[[#This Row],[Subsidie-Percentage experimentele ontwikkeling]]&gt;0,Deelnemers[[#This Row],[Subsidie-Percentage experimentele ontwikkeling]]+0.25)</f>
        <v>0.5</v>
      </c>
      <c r="I17" s="217">
        <f>IF(Deelnemers[[#This Row],[Soort onderneming  (MKB/Grote onderneming)]]=Blad1!$D$48,100%,0)</f>
        <v>0</v>
      </c>
    </row>
    <row r="18" spans="2:9" ht="15" thickBot="1" x14ac:dyDescent="0.35">
      <c r="B18" s="59" t="s">
        <v>24</v>
      </c>
      <c r="C18" s="78"/>
      <c r="D18" s="68"/>
      <c r="E18" s="78" t="s">
        <v>15</v>
      </c>
      <c r="F18" s="208">
        <f>VLOOKUP(Deelnemers[[#This Row],[Soort onderneming  (MKB/Grote onderneming)]],Blad1!$D$45:$E$48,2,FALSE)+VLOOKUP($C$6,Blad1!$D$37:$E$39,2,FALSE)</f>
        <v>0.25</v>
      </c>
      <c r="G18" s="217">
        <f>VLOOKUP(Deelnemers[[#This Row],[Soort onderneming  (MKB/Grote onderneming)]],Blad1!$D$45:$E$48,2,FALSE)+VLOOKUP($C$6,Blad1!$D$37:$E$39,2,FALSE)</f>
        <v>0.25</v>
      </c>
      <c r="H18" s="217" cm="1">
        <f t="array" ref="H18">_xlfn.IFS(Deelnemers[[#This Row],[Subsidie-Percentage experimentele ontwikkeling]]=0,0,Deelnemers[[#This Row],[Subsidie-Percentage experimentele ontwikkeling]]&gt;0,Deelnemers[[#This Row],[Subsidie-Percentage experimentele ontwikkeling]]+0.25)</f>
        <v>0.5</v>
      </c>
      <c r="I18" s="217">
        <f>IF(Deelnemers[[#This Row],[Soort onderneming  (MKB/Grote onderneming)]]=Blad1!$D$48,100%,0)</f>
        <v>0</v>
      </c>
    </row>
    <row r="19" spans="2:9" ht="15" thickBot="1" x14ac:dyDescent="0.35">
      <c r="B19" s="59" t="s">
        <v>112</v>
      </c>
      <c r="C19" s="78"/>
      <c r="D19" s="68"/>
      <c r="E19" s="68" t="s">
        <v>15</v>
      </c>
      <c r="F19" s="209">
        <f>VLOOKUP(Deelnemers[[#This Row],[Soort onderneming  (MKB/Grote onderneming)]],Blad1!$D$45:$E$48,2,FALSE)+VLOOKUP($C$6,Blad1!$D$37:$E$39,2,FALSE)</f>
        <v>0.25</v>
      </c>
      <c r="G19" s="217">
        <f>VLOOKUP(Deelnemers[[#This Row],[Soort onderneming  (MKB/Grote onderneming)]],Blad1!$D$45:$E$48,2,FALSE)+VLOOKUP($C$6,Blad1!$D$37:$E$39,2,FALSE)</f>
        <v>0.25</v>
      </c>
      <c r="H19" s="217" cm="1">
        <f t="array" ref="H19">_xlfn.IFS(Deelnemers[[#This Row],[Subsidie-Percentage experimentele ontwikkeling]]=0,0,Deelnemers[[#This Row],[Subsidie-Percentage experimentele ontwikkeling]]&gt;0,Deelnemers[[#This Row],[Subsidie-Percentage experimentele ontwikkeling]]+0.25)</f>
        <v>0.5</v>
      </c>
      <c r="I19" s="217">
        <f>IF(Deelnemers[[#This Row],[Soort onderneming  (MKB/Grote onderneming)]]=Blad1!$D$48,100%,0)</f>
        <v>0</v>
      </c>
    </row>
    <row r="20" spans="2:9" ht="15" thickBot="1" x14ac:dyDescent="0.35">
      <c r="B20" s="59" t="s">
        <v>113</v>
      </c>
      <c r="C20" s="68"/>
      <c r="D20" s="68"/>
      <c r="E20" s="68" t="s">
        <v>15</v>
      </c>
      <c r="F20" s="207">
        <f>VLOOKUP(Deelnemers[[#This Row],[Soort onderneming  (MKB/Grote onderneming)]],Blad1!$D$45:$E$48,2,FALSE)+VLOOKUP($C$6,Blad1!$D$37:$E$39,2,FALSE)</f>
        <v>0.25</v>
      </c>
      <c r="G20" s="217">
        <f>VLOOKUP(Deelnemers[[#This Row],[Soort onderneming  (MKB/Grote onderneming)]],Blad1!$D$45:$E$48,2,FALSE)+VLOOKUP($C$6,Blad1!$D$37:$E$39,2,FALSE)</f>
        <v>0.25</v>
      </c>
      <c r="H20" s="217" cm="1">
        <f t="array" ref="H20">_xlfn.IFS(Deelnemers[[#This Row],[Subsidie-Percentage experimentele ontwikkeling]]=0,0,Deelnemers[[#This Row],[Subsidie-Percentage experimentele ontwikkeling]]&gt;0,Deelnemers[[#This Row],[Subsidie-Percentage experimentele ontwikkeling]]+0.25)</f>
        <v>0.5</v>
      </c>
      <c r="I20" s="217">
        <f>IF(Deelnemers[[#This Row],[Soort onderneming  (MKB/Grote onderneming)]]=Blad1!$D$48,100%,0)</f>
        <v>0</v>
      </c>
    </row>
    <row r="21" spans="2:9" ht="15" thickBot="1" x14ac:dyDescent="0.35">
      <c r="B21" s="59" t="s">
        <v>114</v>
      </c>
      <c r="C21" s="78"/>
      <c r="D21" s="68"/>
      <c r="E21" s="68" t="s">
        <v>15</v>
      </c>
      <c r="F21" s="207">
        <f>VLOOKUP(Deelnemers[[#This Row],[Soort onderneming  (MKB/Grote onderneming)]],Blad1!$D$45:$E$48,2,FALSE)+VLOOKUP($C$6,Blad1!$D$37:$E$39,2,FALSE)</f>
        <v>0.25</v>
      </c>
      <c r="G21" s="217">
        <f>VLOOKUP(Deelnemers[[#This Row],[Soort onderneming  (MKB/Grote onderneming)]],Blad1!$D$45:$E$48,2,FALSE)+VLOOKUP($C$6,Blad1!$D$37:$E$39,2,FALSE)</f>
        <v>0.25</v>
      </c>
      <c r="H21" s="217" cm="1">
        <f t="array" ref="H21">_xlfn.IFS(Deelnemers[[#This Row],[Subsidie-Percentage experimentele ontwikkeling]]=0,0,Deelnemers[[#This Row],[Subsidie-Percentage experimentele ontwikkeling]]&gt;0,Deelnemers[[#This Row],[Subsidie-Percentage experimentele ontwikkeling]]+0.25)</f>
        <v>0.5</v>
      </c>
      <c r="I21" s="217">
        <f>IF(Deelnemers[[#This Row],[Soort onderneming  (MKB/Grote onderneming)]]=Blad1!$D$48,100%,0)</f>
        <v>0</v>
      </c>
    </row>
    <row r="22" spans="2:9" ht="15" thickBot="1" x14ac:dyDescent="0.35">
      <c r="B22" s="59" t="s">
        <v>115</v>
      </c>
      <c r="C22" s="78"/>
      <c r="D22" s="68"/>
      <c r="E22" s="78" t="s">
        <v>15</v>
      </c>
      <c r="F22" s="207">
        <f>VLOOKUP(Deelnemers[[#This Row],[Soort onderneming  (MKB/Grote onderneming)]],Blad1!$D$45:$E$48,2,FALSE)+VLOOKUP($C$6,Blad1!$D$37:$E$39,2,FALSE)</f>
        <v>0.25</v>
      </c>
      <c r="G22" s="217">
        <f>VLOOKUP(Deelnemers[[#This Row],[Soort onderneming  (MKB/Grote onderneming)]],Blad1!$D$45:$E$48,2,FALSE)+VLOOKUP($C$6,Blad1!$D$37:$E$39,2,FALSE)</f>
        <v>0.25</v>
      </c>
      <c r="H22" s="217" cm="1">
        <f t="array" ref="H22">_xlfn.IFS(Deelnemers[[#This Row],[Subsidie-Percentage experimentele ontwikkeling]]=0,0,Deelnemers[[#This Row],[Subsidie-Percentage experimentele ontwikkeling]]&gt;0,Deelnemers[[#This Row],[Subsidie-Percentage experimentele ontwikkeling]]+0.25)</f>
        <v>0.5</v>
      </c>
      <c r="I22" s="217">
        <f>IF(Deelnemers[[#This Row],[Soort onderneming  (MKB/Grote onderneming)]]=Blad1!$D$48,100%,0)</f>
        <v>0</v>
      </c>
    </row>
    <row r="23" spans="2:9" ht="15" thickBot="1" x14ac:dyDescent="0.35">
      <c r="B23" s="59" t="s">
        <v>116</v>
      </c>
      <c r="C23" s="78"/>
      <c r="D23" s="68"/>
      <c r="E23" s="78" t="s">
        <v>15</v>
      </c>
      <c r="F23" s="208">
        <f>VLOOKUP(Deelnemers[[#This Row],[Soort onderneming  (MKB/Grote onderneming)]],Blad1!$D$45:$E$48,2,FALSE)+VLOOKUP($C$6,Blad1!$D$37:$E$39,2,FALSE)</f>
        <v>0.25</v>
      </c>
      <c r="G23" s="217">
        <f>VLOOKUP(Deelnemers[[#This Row],[Soort onderneming  (MKB/Grote onderneming)]],Blad1!$D$45:$E$48,2,FALSE)+VLOOKUP($C$6,Blad1!$D$37:$E$39,2,FALSE)</f>
        <v>0.25</v>
      </c>
      <c r="H23" s="217" cm="1">
        <f t="array" ref="H23">_xlfn.IFS(Deelnemers[[#This Row],[Subsidie-Percentage experimentele ontwikkeling]]=0,0,Deelnemers[[#This Row],[Subsidie-Percentage experimentele ontwikkeling]]&gt;0,Deelnemers[[#This Row],[Subsidie-Percentage experimentele ontwikkeling]]+0.25)</f>
        <v>0.5</v>
      </c>
      <c r="I23" s="217">
        <f>IF(Deelnemers[[#This Row],[Soort onderneming  (MKB/Grote onderneming)]]=Blad1!$D$48,100%,0)</f>
        <v>0</v>
      </c>
    </row>
    <row r="24" spans="2:9" ht="15" thickBot="1" x14ac:dyDescent="0.35">
      <c r="B24" s="59" t="s">
        <v>117</v>
      </c>
      <c r="C24" s="78"/>
      <c r="D24" s="68"/>
      <c r="E24" s="78" t="s">
        <v>15</v>
      </c>
      <c r="F24" s="208">
        <f>VLOOKUP(Deelnemers[[#This Row],[Soort onderneming  (MKB/Grote onderneming)]],Blad1!$D$45:$E$48,2,FALSE)+VLOOKUP($C$6,Blad1!$D$37:$E$39,2,FALSE)</f>
        <v>0.25</v>
      </c>
      <c r="G24" s="217">
        <f>VLOOKUP(Deelnemers[[#This Row],[Soort onderneming  (MKB/Grote onderneming)]],Blad1!$D$45:$E$48,2,FALSE)+VLOOKUP($C$6,Blad1!$D$37:$E$39,2,FALSE)</f>
        <v>0.25</v>
      </c>
      <c r="H24" s="217" cm="1">
        <f t="array" ref="H24">_xlfn.IFS(Deelnemers[[#This Row],[Subsidie-Percentage experimentele ontwikkeling]]=0,0,Deelnemers[[#This Row],[Subsidie-Percentage experimentele ontwikkeling]]&gt;0,Deelnemers[[#This Row],[Subsidie-Percentage experimentele ontwikkeling]]+0.25)</f>
        <v>0.5</v>
      </c>
      <c r="I24" s="217">
        <f>IF(Deelnemers[[#This Row],[Soort onderneming  (MKB/Grote onderneming)]]=Blad1!$D$48,100%,0)</f>
        <v>0</v>
      </c>
    </row>
    <row r="25" spans="2:9" ht="15" thickBot="1" x14ac:dyDescent="0.35">
      <c r="B25" s="59" t="s">
        <v>118</v>
      </c>
      <c r="C25" s="78"/>
      <c r="D25" s="68"/>
      <c r="E25" s="78" t="s">
        <v>15</v>
      </c>
      <c r="F25" s="208">
        <f>VLOOKUP(Deelnemers[[#This Row],[Soort onderneming  (MKB/Grote onderneming)]],Blad1!$D$45:$E$48,2,FALSE)+VLOOKUP($C$6,Blad1!$D$37:$E$39,2,FALSE)</f>
        <v>0.25</v>
      </c>
      <c r="G25" s="217">
        <f>VLOOKUP(Deelnemers[[#This Row],[Soort onderneming  (MKB/Grote onderneming)]],Blad1!$D$45:$E$48,2,FALSE)+VLOOKUP($C$6,Blad1!$D$37:$E$39,2,FALSE)</f>
        <v>0.25</v>
      </c>
      <c r="H25" s="217" cm="1">
        <f t="array" ref="H25">_xlfn.IFS(Deelnemers[[#This Row],[Subsidie-Percentage experimentele ontwikkeling]]=0,0,Deelnemers[[#This Row],[Subsidie-Percentage experimentele ontwikkeling]]&gt;0,Deelnemers[[#This Row],[Subsidie-Percentage experimentele ontwikkeling]]+0.25)</f>
        <v>0.5</v>
      </c>
      <c r="I25" s="217">
        <f>IF(Deelnemers[[#This Row],[Soort onderneming  (MKB/Grote onderneming)]]=Blad1!$D$48,100%,0)</f>
        <v>0</v>
      </c>
    </row>
    <row r="26" spans="2:9" ht="15" thickBot="1" x14ac:dyDescent="0.35">
      <c r="B26" s="59" t="s">
        <v>119</v>
      </c>
      <c r="C26" s="78"/>
      <c r="D26" s="78"/>
      <c r="E26" s="78" t="s">
        <v>15</v>
      </c>
      <c r="F26" s="208">
        <f>VLOOKUP(Deelnemers[[#This Row],[Soort onderneming  (MKB/Grote onderneming)]],Blad1!$D$45:$E$48,2,FALSE)+VLOOKUP($C$6,Blad1!$D$37:$E$39,2,FALSE)</f>
        <v>0.25</v>
      </c>
      <c r="G26" s="217">
        <f>VLOOKUP(Deelnemers[[#This Row],[Soort onderneming  (MKB/Grote onderneming)]],Blad1!$D$45:$E$48,2,FALSE)+VLOOKUP($C$6,Blad1!$D$37:$E$39,2,FALSE)</f>
        <v>0.25</v>
      </c>
      <c r="H26" s="217" cm="1">
        <f t="array" ref="H26">_xlfn.IFS(Deelnemers[[#This Row],[Subsidie-Percentage experimentele ontwikkeling]]=0,0,Deelnemers[[#This Row],[Subsidie-Percentage experimentele ontwikkeling]]&gt;0,Deelnemers[[#This Row],[Subsidie-Percentage experimentele ontwikkeling]]+0.25)</f>
        <v>0.5</v>
      </c>
      <c r="I26" s="217">
        <f>IF(Deelnemers[[#This Row],[Soort onderneming  (MKB/Grote onderneming)]]=Blad1!$D$48,100%,0)</f>
        <v>0</v>
      </c>
    </row>
    <row r="27" spans="2:9" ht="15" thickBot="1" x14ac:dyDescent="0.35">
      <c r="B27" s="59" t="s">
        <v>120</v>
      </c>
      <c r="C27" s="78"/>
      <c r="D27" s="68"/>
      <c r="E27" s="78" t="s">
        <v>15</v>
      </c>
      <c r="F27" s="208">
        <f>VLOOKUP(Deelnemers[[#This Row],[Soort onderneming  (MKB/Grote onderneming)]],Blad1!$D$45:$E$48,2,FALSE)+VLOOKUP($C$6,Blad1!$D$37:$E$39,2,FALSE)</f>
        <v>0.25</v>
      </c>
      <c r="G27" s="217">
        <f>VLOOKUP(Deelnemers[[#This Row],[Soort onderneming  (MKB/Grote onderneming)]],Blad1!$D$45:$E$48,2,FALSE)+VLOOKUP($C$6,Blad1!$D$37:$E$39,2,FALSE)</f>
        <v>0.25</v>
      </c>
      <c r="H27" s="217" cm="1">
        <f t="array" ref="H27">_xlfn.IFS(Deelnemers[[#This Row],[Subsidie-Percentage experimentele ontwikkeling]]=0,0,Deelnemers[[#This Row],[Subsidie-Percentage experimentele ontwikkeling]]&gt;0,Deelnemers[[#This Row],[Subsidie-Percentage experimentele ontwikkeling]]+0.25)</f>
        <v>0.5</v>
      </c>
      <c r="I27" s="217">
        <f>IF(Deelnemers[[#This Row],[Soort onderneming  (MKB/Grote onderneming)]]=Blad1!$D$48,100%,0)</f>
        <v>0</v>
      </c>
    </row>
    <row r="28" spans="2:9" ht="15" thickBot="1" x14ac:dyDescent="0.35">
      <c r="B28" s="59" t="s">
        <v>121</v>
      </c>
      <c r="C28" s="78"/>
      <c r="D28" s="68"/>
      <c r="E28" s="68" t="s">
        <v>15</v>
      </c>
      <c r="F28" s="208">
        <f>VLOOKUP(Deelnemers[[#This Row],[Soort onderneming  (MKB/Grote onderneming)]],Blad1!$D$45:$E$48,2,FALSE)+VLOOKUP($C$6,Blad1!$D$37:$E$39,2,FALSE)</f>
        <v>0.25</v>
      </c>
      <c r="G28" s="217">
        <f>VLOOKUP(Deelnemers[[#This Row],[Soort onderneming  (MKB/Grote onderneming)]],Blad1!$D$45:$E$48,2,FALSE)+VLOOKUP($C$6,Blad1!$D$37:$E$39,2,FALSE)</f>
        <v>0.25</v>
      </c>
      <c r="H28" s="217" cm="1">
        <f t="array" ref="H28">_xlfn.IFS(Deelnemers[[#This Row],[Subsidie-Percentage experimentele ontwikkeling]]=0,0,Deelnemers[[#This Row],[Subsidie-Percentage experimentele ontwikkeling]]&gt;0,Deelnemers[[#This Row],[Subsidie-Percentage experimentele ontwikkeling]]+0.25)</f>
        <v>0.5</v>
      </c>
      <c r="I28" s="217">
        <f>IF(Deelnemers[[#This Row],[Soort onderneming  (MKB/Grote onderneming)]]=Blad1!$D$48,100%,0)</f>
        <v>0</v>
      </c>
    </row>
    <row r="29" spans="2:9" x14ac:dyDescent="0.3">
      <c r="B29" s="60"/>
      <c r="C29" s="83"/>
      <c r="D29" s="83"/>
      <c r="E29" s="83"/>
      <c r="F29" s="83"/>
      <c r="H29" s="39"/>
      <c r="I29" s="39"/>
    </row>
    <row r="30" spans="2:9" x14ac:dyDescent="0.3">
      <c r="B30" s="60"/>
      <c r="C30" s="83"/>
      <c r="D30" s="83"/>
      <c r="E30" s="83"/>
      <c r="F30" s="83"/>
      <c r="H30" s="39"/>
      <c r="I30" s="39"/>
    </row>
    <row r="31" spans="2:9" x14ac:dyDescent="0.3">
      <c r="B31" s="60"/>
      <c r="C31" s="83"/>
      <c r="D31" s="83"/>
      <c r="E31" s="83"/>
      <c r="F31" s="83"/>
      <c r="H31" s="39"/>
      <c r="I31" s="39"/>
    </row>
    <row r="32" spans="2:9" x14ac:dyDescent="0.3">
      <c r="H32" s="39"/>
      <c r="I32" s="39"/>
    </row>
    <row r="33" spans="8:9" x14ac:dyDescent="0.3">
      <c r="H33" s="39"/>
      <c r="I33" s="39"/>
    </row>
  </sheetData>
  <sheetProtection algorithmName="SHA-512" hashValue="cpjwYCIUSaU2kpPek+BWSw2w0mZXU7oCYk8zBLen0LATZ2S2qwmJVcd0vUarbw1uqO6vUT+dAK8YaNYFT6rlIw==" saltValue="sHBysB0BezNorMhhHsJmTQ==" spinCount="100000" sheet="1" objects="1" scenarios="1"/>
  <phoneticPr fontId="10" type="noConversion"/>
  <dataValidations xWindow="664" yWindow="486" count="2">
    <dataValidation type="list" allowBlank="1" showInputMessage="1" showErrorMessage="1" errorTitle="Fout" error="Kies tussen Havenbedrijf, Rederij, Brandstofleverancier of Kennisinstelling. Kies anders voor &quot;Overig.&quot;" promptTitle="Soort onderneming" prompt="Kies tussen Havenbedrijf, Rederij, Brandstofleverancier of Kennisinstelling. Kies anders voor &quot;Overig.&quot;" sqref="E29:F31" xr:uid="{706655FF-7E4C-42DE-AFB6-9EC40D3D10E2}">
      <formula1>$J$3:$J$7</formula1>
    </dataValidation>
    <dataValidation type="custom" allowBlank="1" showInputMessage="1" showErrorMessage="1" errorTitle="Vestigingsland incorrect" error="Vestigingsland van de aanvraager/deelnemer 1 kan alleen &quot;Nederland&quot; zijn." sqref="D9" xr:uid="{7D4D0D6D-49B7-4637-BE9E-2E974E9C8B08}">
      <formula1>OR(D9="Nederland",D9="nederland")</formula1>
    </dataValidation>
  </dataValidations>
  <printOptions headings="1"/>
  <pageMargins left="0.25" right="0.25" top="0.75" bottom="0.75" header="0.3" footer="0.3"/>
  <pageSetup paperSize="9" scale="52" orientation="landscape" r:id="rId1"/>
  <colBreaks count="1" manualBreakCount="1">
    <brk id="12" max="1048575" man="1"/>
  </colBreaks>
  <tableParts count="1">
    <tablePart r:id="rId2"/>
  </tableParts>
  <extLst>
    <ext xmlns:x14="http://schemas.microsoft.com/office/spreadsheetml/2009/9/main" uri="{CCE6A557-97BC-4b89-ADB6-D9C93CAAB3DF}">
      <x14:dataValidations xmlns:xm="http://schemas.microsoft.com/office/excel/2006/main" xWindow="664" yWindow="486" count="2">
        <x14:dataValidation type="list" allowBlank="1" showInputMessage="1" showErrorMessage="1" xr:uid="{EDB800BC-9303-47E0-9CB6-4A7C41DCE9B5}">
          <x14:formula1>
            <xm:f>Blad1!$D$37:$D$39</xm:f>
          </x14:formula1>
          <xm:sqref>C6</xm:sqref>
        </x14:dataValidation>
        <x14:dataValidation type="list" allowBlank="1" showInputMessage="1" showErrorMessage="1" errorTitle="Fout" error="Kies tussen een kleine, middelgrote of een grote onderneming" promptTitle="Soort onderneming" prompt="Kies tussen een kleine, middelgrote of een grote onderneming" xr:uid="{891D5B86-546F-4DF6-9BA3-E3834362290F}">
          <x14:formula1>
            <xm:f>Blad1!$D$45:$D$48</xm:f>
          </x14:formula1>
          <xm:sqref>E9:E28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52A9D-AAFA-40E6-8CF2-D59A4010E785}">
  <sheetPr codeName="Blad7"/>
  <dimension ref="A1:R187"/>
  <sheetViews>
    <sheetView topLeftCell="A29" zoomScaleNormal="100" workbookViewId="0">
      <selection activeCell="F47" sqref="F47"/>
    </sheetView>
  </sheetViews>
  <sheetFormatPr defaultColWidth="9.109375" defaultRowHeight="14.4" x14ac:dyDescent="0.3"/>
  <cols>
    <col min="1" max="1" width="4.109375" style="164" customWidth="1"/>
    <col min="2" max="2" width="80.88671875" style="138" customWidth="1"/>
    <col min="3" max="3" width="27.44140625" style="138" customWidth="1"/>
    <col min="4" max="4" width="25.44140625" style="139" customWidth="1"/>
    <col min="5" max="5" width="21.109375" style="139" customWidth="1"/>
    <col min="6" max="6" width="22.44140625" style="139" customWidth="1"/>
    <col min="7" max="7" width="26.6640625" style="139" customWidth="1"/>
    <col min="8" max="8" width="44.33203125" style="139" bestFit="1" customWidth="1"/>
    <col min="9" max="9" width="16.109375" style="139" customWidth="1"/>
    <col min="10" max="10" width="20.44140625" style="139" customWidth="1"/>
    <col min="11" max="11" width="26.88671875" style="139" customWidth="1"/>
    <col min="12" max="12" width="25.88671875" style="138" customWidth="1"/>
    <col min="13" max="13" width="13.88671875" style="139" bestFit="1" customWidth="1"/>
    <col min="14" max="14" width="43.5546875" style="186" bestFit="1" customWidth="1"/>
    <col min="15" max="15" width="26" customWidth="1"/>
    <col min="16" max="16" width="12.6640625" bestFit="1" customWidth="1"/>
    <col min="17" max="17" width="10.88671875" customWidth="1"/>
    <col min="18" max="18" width="37.44140625" bestFit="1" customWidth="1"/>
    <col min="19" max="19" width="12.6640625" bestFit="1" customWidth="1"/>
    <col min="20" max="20" width="62" customWidth="1"/>
  </cols>
  <sheetData>
    <row r="1" spans="1:18" ht="15" thickBot="1" x14ac:dyDescent="0.35">
      <c r="A1"/>
      <c r="N1" s="139"/>
      <c r="O1" s="139"/>
    </row>
    <row r="2" spans="1:18" ht="15" thickBot="1" x14ac:dyDescent="0.35">
      <c r="A2"/>
      <c r="B2" s="25" t="s">
        <v>2</v>
      </c>
      <c r="C2" s="241" t="str">
        <f>'Basisgegevens Begroting'!C4</f>
        <v>Koplopersregeling Maritiem Masterplan</v>
      </c>
      <c r="D2" s="242"/>
      <c r="N2" s="139"/>
      <c r="O2" s="139"/>
    </row>
    <row r="3" spans="1:18" ht="15" thickBot="1" x14ac:dyDescent="0.35">
      <c r="A3"/>
      <c r="B3" s="25" t="s">
        <v>25</v>
      </c>
      <c r="C3" s="241">
        <f>+'Basisgegevens Begroting'!C5</f>
        <v>0</v>
      </c>
      <c r="D3" s="242"/>
      <c r="E3" s="177"/>
      <c r="F3" s="177"/>
      <c r="G3" s="177"/>
      <c r="H3" s="177"/>
      <c r="I3" s="177"/>
      <c r="J3" s="177"/>
      <c r="K3" s="177"/>
      <c r="N3" s="139"/>
      <c r="O3" s="139"/>
      <c r="P3" s="138"/>
    </row>
    <row r="4" spans="1:18" ht="15" thickBot="1" x14ac:dyDescent="0.35">
      <c r="A4"/>
      <c r="B4" s="25" t="s">
        <v>26</v>
      </c>
      <c r="C4" s="241">
        <f>+'Basisgegevens Begroting'!C9</f>
        <v>0</v>
      </c>
      <c r="D4" s="242"/>
      <c r="E4" s="177"/>
      <c r="F4" s="177"/>
      <c r="G4" s="177"/>
      <c r="H4" s="177"/>
      <c r="I4" s="177"/>
      <c r="J4" s="177"/>
      <c r="K4" s="177"/>
      <c r="N4" s="139"/>
      <c r="O4" s="139"/>
      <c r="P4" s="138"/>
    </row>
    <row r="5" spans="1:18" ht="15" thickBot="1" x14ac:dyDescent="0.35">
      <c r="A5"/>
      <c r="B5" s="177"/>
      <c r="C5" s="177"/>
      <c r="D5" s="177"/>
      <c r="E5" s="177"/>
      <c r="F5" s="177"/>
      <c r="G5" s="177"/>
      <c r="H5" s="177"/>
      <c r="I5" s="177"/>
      <c r="J5" s="177"/>
      <c r="K5" s="177"/>
      <c r="N5" s="139"/>
      <c r="O5" s="139"/>
      <c r="P5" s="138"/>
    </row>
    <row r="6" spans="1:18" ht="15" thickBot="1" x14ac:dyDescent="0.35">
      <c r="A6"/>
      <c r="B6" s="243" t="s">
        <v>27</v>
      </c>
      <c r="C6" s="244"/>
      <c r="D6" s="177"/>
      <c r="E6" s="177"/>
      <c r="F6" s="177"/>
      <c r="G6" s="177"/>
      <c r="H6" s="177"/>
      <c r="I6" s="177"/>
      <c r="J6" s="177"/>
      <c r="K6" s="177"/>
      <c r="N6" s="139"/>
      <c r="O6" s="139"/>
      <c r="P6" s="138"/>
    </row>
    <row r="7" spans="1:18" ht="15" thickBot="1" x14ac:dyDescent="0.35">
      <c r="A7"/>
      <c r="B7"/>
      <c r="C7"/>
      <c r="D7"/>
      <c r="E7"/>
      <c r="F7"/>
      <c r="G7"/>
      <c r="H7" s="177"/>
      <c r="I7" s="177"/>
      <c r="J7" s="177"/>
      <c r="K7" s="138"/>
      <c r="L7"/>
      <c r="M7"/>
      <c r="N7"/>
    </row>
    <row r="8" spans="1:18" ht="15" thickBot="1" x14ac:dyDescent="0.35">
      <c r="A8" s="113" t="s">
        <v>28</v>
      </c>
      <c r="B8" s="42">
        <f>+'Basisgegevens Begroting'!C9</f>
        <v>0</v>
      </c>
      <c r="C8" s="178"/>
      <c r="D8" s="178"/>
      <c r="E8" s="178"/>
      <c r="F8" s="179"/>
      <c r="H8" s="177"/>
      <c r="I8" s="177"/>
      <c r="J8" s="177"/>
      <c r="K8" s="138"/>
      <c r="L8" s="46"/>
      <c r="M8" s="11"/>
      <c r="N8"/>
    </row>
    <row r="9" spans="1:18" ht="21.75" customHeight="1" x14ac:dyDescent="0.3">
      <c r="A9" s="113"/>
      <c r="B9" s="224" t="str">
        <f>"Deze subsidie is conform de bedragen van " &amp;E10</f>
        <v>Deze subsidie is conform de bedragen van 0</v>
      </c>
      <c r="C9" s="225"/>
      <c r="D9" s="225"/>
      <c r="E9" s="140" t="s">
        <v>29</v>
      </c>
      <c r="F9" s="180" t="s">
        <v>30</v>
      </c>
      <c r="H9" s="177"/>
      <c r="I9" s="177"/>
      <c r="J9" s="177"/>
      <c r="K9" s="138"/>
      <c r="L9" s="181"/>
      <c r="M9" s="47"/>
      <c r="N9"/>
    </row>
    <row r="10" spans="1:18" x14ac:dyDescent="0.3">
      <c r="A10" s="113"/>
      <c r="B10" s="29"/>
      <c r="C10" s="10"/>
      <c r="D10" s="21"/>
      <c r="E10" s="226">
        <f>+B8</f>
        <v>0</v>
      </c>
      <c r="F10" s="227"/>
      <c r="H10" s="177"/>
      <c r="I10" s="177"/>
      <c r="J10" s="177"/>
      <c r="K10" s="138"/>
      <c r="L10" s="11"/>
      <c r="M10" s="11"/>
      <c r="N10"/>
    </row>
    <row r="11" spans="1:18" x14ac:dyDescent="0.3">
      <c r="A11" s="113"/>
      <c r="B11" s="228" t="str">
        <f xml:space="preserve"> "Kosten van "&amp;E10</f>
        <v>Kosten van 0</v>
      </c>
      <c r="C11" s="229"/>
      <c r="D11" s="230"/>
      <c r="E11" s="141">
        <f>+'Kosten Deelnemer 1'!F86</f>
        <v>0</v>
      </c>
      <c r="F11" s="142">
        <f>+'Kosten Deelnemer 1'!H86</f>
        <v>0</v>
      </c>
      <c r="G11" s="143" t="str" cm="1">
        <f t="array" ref="G11">_xlfn.IFS(E11=0,"",E11&lt;25000,"De subsidiabele kosten mogen niet minder bedragen dan € 25.000,- per deelnemer aan het samenwerkingsverband",E11&gt;=25000,"")</f>
        <v/>
      </c>
      <c r="H11" s="144"/>
      <c r="I11" s="182"/>
      <c r="J11" s="177"/>
      <c r="L11" s="6"/>
      <c r="M11" s="11"/>
      <c r="N11"/>
    </row>
    <row r="12" spans="1:18" ht="15" thickBot="1" x14ac:dyDescent="0.35">
      <c r="A12" s="113"/>
      <c r="B12" s="32"/>
      <c r="C12" s="15"/>
      <c r="D12" s="15"/>
      <c r="E12" s="14"/>
      <c r="F12" s="94"/>
      <c r="G12" s="138"/>
      <c r="H12" s="144"/>
      <c r="I12" s="177"/>
      <c r="J12" s="177"/>
      <c r="L12" s="6"/>
      <c r="M12" s="7"/>
      <c r="N12"/>
    </row>
    <row r="13" spans="1:18" ht="15" thickBot="1" x14ac:dyDescent="0.35">
      <c r="A13" s="113"/>
      <c r="B13" s="95"/>
      <c r="C13" s="8"/>
      <c r="D13" s="8"/>
      <c r="E13" s="73"/>
      <c r="F13" s="96"/>
      <c r="G13" s="138"/>
      <c r="H13" s="177"/>
      <c r="I13" s="177"/>
      <c r="J13" s="177"/>
      <c r="L13" s="6"/>
      <c r="M13" s="11"/>
      <c r="N13"/>
    </row>
    <row r="14" spans="1:18" ht="15" thickBot="1" x14ac:dyDescent="0.35">
      <c r="A14" s="113" t="s">
        <v>31</v>
      </c>
      <c r="B14" s="51">
        <f>+'Basisgegevens Begroting'!C10</f>
        <v>0</v>
      </c>
      <c r="C14" s="65"/>
      <c r="D14" s="53"/>
      <c r="E14" s="53"/>
      <c r="F14" s="66"/>
      <c r="G14" s="138"/>
      <c r="H14" s="177"/>
      <c r="I14" s="177"/>
      <c r="J14" s="177"/>
      <c r="L14" s="6"/>
      <c r="M14" s="7"/>
      <c r="N14"/>
    </row>
    <row r="15" spans="1:18" ht="21" customHeight="1" x14ac:dyDescent="0.3">
      <c r="A15" s="113"/>
      <c r="B15" s="224" t="str">
        <f>"Deze subsidie is conform de bedragen van " &amp;B14</f>
        <v>Deze subsidie is conform de bedragen van 0</v>
      </c>
      <c r="C15" s="225"/>
      <c r="D15" s="225"/>
      <c r="E15" s="183" t="str">
        <f>+E9</f>
        <v>Kosten</v>
      </c>
      <c r="F15" s="184" t="str">
        <f>+F9</f>
        <v xml:space="preserve">Subsidie </v>
      </c>
      <c r="G15" s="138"/>
      <c r="I15" s="177"/>
      <c r="J15" s="177"/>
      <c r="L15" s="6"/>
      <c r="M15" s="11"/>
      <c r="N15"/>
      <c r="R15" s="125"/>
    </row>
    <row r="16" spans="1:18" ht="15" customHeight="1" x14ac:dyDescent="0.3">
      <c r="A16" s="113"/>
      <c r="B16" s="72"/>
      <c r="C16" s="9"/>
      <c r="D16" s="9"/>
      <c r="E16" s="226">
        <f>+B14</f>
        <v>0</v>
      </c>
      <c r="F16" s="227"/>
      <c r="G16" s="138"/>
      <c r="I16" s="177"/>
      <c r="J16" s="177"/>
      <c r="L16" s="6"/>
      <c r="M16" s="7"/>
      <c r="N16"/>
      <c r="R16" s="125"/>
    </row>
    <row r="17" spans="1:18" x14ac:dyDescent="0.3">
      <c r="A17" s="113"/>
      <c r="B17" s="228" t="str">
        <f>"Kosten van "&amp;E16</f>
        <v>Kosten van 0</v>
      </c>
      <c r="C17" s="229"/>
      <c r="D17" s="230"/>
      <c r="E17" s="141">
        <f>+'Kosten Deelnemer 2'!F86</f>
        <v>0</v>
      </c>
      <c r="F17" s="142">
        <f>+'Kosten Deelnemer 2'!H86</f>
        <v>0</v>
      </c>
      <c r="G17" s="143" t="str" cm="1">
        <f t="array" ref="G17">_xlfn.IFS(E17=0,"",E17&lt;25000,"De subsidiabele kosten mogen niet minder bedragen dan € 25.000,- per deelnemer aan het samenwerkingsverband",E17&gt;=25000,"")</f>
        <v/>
      </c>
      <c r="H17" s="145"/>
      <c r="I17" s="185"/>
      <c r="J17" s="177"/>
      <c r="L17" s="6"/>
      <c r="M17" s="11"/>
      <c r="N17"/>
      <c r="R17" s="125"/>
    </row>
    <row r="18" spans="1:18" ht="15" thickBot="1" x14ac:dyDescent="0.35">
      <c r="A18" s="113"/>
      <c r="B18" s="32"/>
      <c r="C18" s="15"/>
      <c r="D18" s="15"/>
      <c r="E18" s="14"/>
      <c r="F18" s="94"/>
      <c r="G18" s="138"/>
      <c r="I18" s="177"/>
      <c r="L18" s="6"/>
      <c r="M18" s="7"/>
      <c r="N18"/>
      <c r="R18" s="125"/>
    </row>
    <row r="19" spans="1:18" ht="15" thickBot="1" x14ac:dyDescent="0.35">
      <c r="A19" s="113"/>
      <c r="B19" s="95"/>
      <c r="C19" s="8"/>
      <c r="D19" s="8"/>
      <c r="E19" s="73"/>
      <c r="F19" s="96"/>
      <c r="G19" s="138"/>
      <c r="I19" s="177"/>
      <c r="L19" s="6"/>
      <c r="M19" s="11"/>
      <c r="N19"/>
      <c r="R19" s="125"/>
    </row>
    <row r="20" spans="1:18" ht="15" thickBot="1" x14ac:dyDescent="0.35">
      <c r="A20" s="113" t="s">
        <v>32</v>
      </c>
      <c r="B20" s="51">
        <f>+'Basisgegevens Begroting'!C11</f>
        <v>0</v>
      </c>
      <c r="C20" s="65"/>
      <c r="D20" s="53"/>
      <c r="E20" s="53"/>
      <c r="F20" s="66"/>
      <c r="G20" s="138"/>
      <c r="I20" s="177"/>
      <c r="L20" s="6"/>
      <c r="M20" s="7"/>
      <c r="N20"/>
      <c r="R20" s="125"/>
    </row>
    <row r="21" spans="1:18" x14ac:dyDescent="0.3">
      <c r="A21" s="113"/>
      <c r="B21" s="224" t="str">
        <f>"Deze subsidie is conform de bedragen van " &amp;B20</f>
        <v>Deze subsidie is conform de bedragen van 0</v>
      </c>
      <c r="C21" s="225"/>
      <c r="D21" s="225"/>
      <c r="E21" s="183" t="str">
        <f>+E15</f>
        <v>Kosten</v>
      </c>
      <c r="F21" s="184" t="str">
        <f>+F15</f>
        <v xml:space="preserve">Subsidie </v>
      </c>
      <c r="G21" s="138"/>
      <c r="I21" s="177"/>
      <c r="L21" s="6"/>
      <c r="M21" s="11"/>
      <c r="N21"/>
      <c r="R21" s="125"/>
    </row>
    <row r="22" spans="1:18" x14ac:dyDescent="0.3">
      <c r="A22" s="113"/>
      <c r="B22" s="72"/>
      <c r="C22" s="9"/>
      <c r="D22" s="9"/>
      <c r="E22" s="226">
        <f>+B20</f>
        <v>0</v>
      </c>
      <c r="F22" s="227"/>
      <c r="G22" s="138"/>
      <c r="I22" s="177"/>
      <c r="L22" s="6"/>
      <c r="M22" s="7"/>
      <c r="N22"/>
      <c r="R22" s="125"/>
    </row>
    <row r="23" spans="1:18" x14ac:dyDescent="0.3">
      <c r="A23" s="113"/>
      <c r="B23" s="228" t="str">
        <f>"Kosten van "&amp;E22</f>
        <v>Kosten van 0</v>
      </c>
      <c r="C23" s="229"/>
      <c r="D23" s="230"/>
      <c r="E23" s="141">
        <f>+'Kosten Deelnemer 3'!F86</f>
        <v>0</v>
      </c>
      <c r="F23" s="142">
        <f>+'Kosten Deelnemer 3'!H86</f>
        <v>0</v>
      </c>
      <c r="G23" s="143" t="str" cm="1">
        <f t="array" ref="G23">_xlfn.IFS(E23=0,"",E23&lt;25000,"De subsidiabele kosten mogen niet minder bedragen dan € 25.000,- per deelnemer aan het samenwerkingsverband",E23&gt;=25000,"")</f>
        <v/>
      </c>
      <c r="I23" s="177"/>
      <c r="L23" s="6"/>
      <c r="M23" s="11"/>
      <c r="N23"/>
      <c r="R23" s="125"/>
    </row>
    <row r="24" spans="1:18" ht="15" thickBot="1" x14ac:dyDescent="0.35">
      <c r="A24" s="113"/>
      <c r="B24" s="32"/>
      <c r="C24" s="15"/>
      <c r="D24" s="15"/>
      <c r="E24" s="14"/>
      <c r="F24" s="94"/>
      <c r="G24" s="138"/>
      <c r="I24" s="177"/>
      <c r="L24" s="6"/>
      <c r="M24" s="7"/>
      <c r="N24"/>
      <c r="R24" s="125"/>
    </row>
    <row r="25" spans="1:18" ht="15" thickBot="1" x14ac:dyDescent="0.35">
      <c r="A25" s="113"/>
      <c r="B25" s="95"/>
      <c r="C25" s="8"/>
      <c r="D25" s="8"/>
      <c r="E25" s="73"/>
      <c r="F25" s="96"/>
      <c r="G25" s="138"/>
      <c r="I25" s="177"/>
      <c r="L25" s="6"/>
      <c r="M25" s="11"/>
      <c r="N25"/>
      <c r="R25" s="125"/>
    </row>
    <row r="26" spans="1:18" ht="15" thickBot="1" x14ac:dyDescent="0.35">
      <c r="A26" s="113" t="s">
        <v>33</v>
      </c>
      <c r="B26" s="51">
        <f>+'Basisgegevens Begroting'!C12</f>
        <v>0</v>
      </c>
      <c r="C26" s="65"/>
      <c r="D26" s="53"/>
      <c r="E26" s="53"/>
      <c r="F26" s="66"/>
      <c r="G26" s="138"/>
      <c r="I26" s="177"/>
      <c r="L26" s="6"/>
      <c r="M26" s="7"/>
      <c r="N26"/>
      <c r="R26" s="125"/>
    </row>
    <row r="27" spans="1:18" x14ac:dyDescent="0.3">
      <c r="A27" s="113"/>
      <c r="B27" s="224" t="str">
        <f>"Deze subsidie is conform de bedragen van " &amp;B26</f>
        <v>Deze subsidie is conform de bedragen van 0</v>
      </c>
      <c r="C27" s="225"/>
      <c r="D27" s="225"/>
      <c r="E27" s="183" t="str">
        <f>+E21</f>
        <v>Kosten</v>
      </c>
      <c r="F27" s="184" t="str">
        <f>+F21</f>
        <v xml:space="preserve">Subsidie </v>
      </c>
      <c r="G27" s="138"/>
      <c r="I27" s="177"/>
      <c r="L27" s="6"/>
      <c r="M27" s="11"/>
      <c r="N27"/>
      <c r="R27" s="125"/>
    </row>
    <row r="28" spans="1:18" x14ac:dyDescent="0.3">
      <c r="A28" s="113"/>
      <c r="B28" s="72"/>
      <c r="C28" s="9"/>
      <c r="D28" s="9"/>
      <c r="E28" s="226">
        <f>+B26</f>
        <v>0</v>
      </c>
      <c r="F28" s="227"/>
      <c r="G28" s="138"/>
      <c r="I28" s="177"/>
      <c r="L28" s="6"/>
      <c r="M28" s="7"/>
      <c r="N28"/>
      <c r="R28" s="125"/>
    </row>
    <row r="29" spans="1:18" x14ac:dyDescent="0.3">
      <c r="A29" s="113"/>
      <c r="B29" s="228" t="str">
        <f>"Kosten van "&amp;E28</f>
        <v>Kosten van 0</v>
      </c>
      <c r="C29" s="229"/>
      <c r="D29" s="230"/>
      <c r="E29" s="141">
        <f>+'Kosten Deelnemer 4'!F86</f>
        <v>0</v>
      </c>
      <c r="F29" s="142">
        <f>+'Kosten Deelnemer 4'!H86</f>
        <v>0</v>
      </c>
      <c r="G29" s="143" t="str" cm="1">
        <f t="array" ref="G29">_xlfn.IFS(E29=0,"",E29&lt;25000,"De subsidiabele kosten mogen niet minder bedragen dan € 25.000,- per deelnemer aan het samenwerkingsverband",E29&gt;=25000,"")</f>
        <v/>
      </c>
      <c r="I29" s="177"/>
      <c r="L29" s="6"/>
      <c r="M29" s="11"/>
      <c r="N29"/>
      <c r="R29" s="125"/>
    </row>
    <row r="30" spans="1:18" ht="15" thickBot="1" x14ac:dyDescent="0.35">
      <c r="A30" s="113"/>
      <c r="B30" s="32"/>
      <c r="C30" s="15"/>
      <c r="D30" s="15"/>
      <c r="E30" s="14"/>
      <c r="F30" s="94"/>
      <c r="G30" s="138"/>
      <c r="I30" s="177"/>
      <c r="L30" s="6"/>
      <c r="M30" s="7"/>
      <c r="N30"/>
      <c r="R30" s="125"/>
    </row>
    <row r="31" spans="1:18" ht="15" thickBot="1" x14ac:dyDescent="0.35">
      <c r="A31" s="113"/>
      <c r="B31" s="95"/>
      <c r="C31" s="8"/>
      <c r="D31" s="8"/>
      <c r="E31" s="73"/>
      <c r="F31" s="96"/>
      <c r="G31" s="138"/>
      <c r="I31" s="177"/>
      <c r="L31" s="6"/>
      <c r="M31" s="7"/>
      <c r="N31"/>
      <c r="R31" s="125"/>
    </row>
    <row r="32" spans="1:18" ht="15" thickBot="1" x14ac:dyDescent="0.35">
      <c r="A32" s="113" t="s">
        <v>34</v>
      </c>
      <c r="B32" s="51">
        <f>+'Basisgegevens Begroting'!C13</f>
        <v>0</v>
      </c>
      <c r="C32" s="65"/>
      <c r="D32" s="53"/>
      <c r="E32" s="53"/>
      <c r="F32" s="66"/>
      <c r="G32" s="138"/>
      <c r="H32" s="177"/>
      <c r="I32" s="177"/>
      <c r="J32" s="177"/>
      <c r="L32" s="6"/>
      <c r="M32" s="7"/>
      <c r="N32"/>
    </row>
    <row r="33" spans="1:18" ht="21" customHeight="1" thickBot="1" x14ac:dyDescent="0.35">
      <c r="A33" s="113"/>
      <c r="B33" s="224" t="str">
        <f>"Deze subsidie is conform de bedragen van " &amp;B32</f>
        <v>Deze subsidie is conform de bedragen van 0</v>
      </c>
      <c r="C33" s="225"/>
      <c r="D33" s="225"/>
      <c r="E33" s="183" t="str">
        <f>+E27</f>
        <v>Kosten</v>
      </c>
      <c r="F33" s="184" t="str">
        <f>+F27</f>
        <v xml:space="preserve">Subsidie </v>
      </c>
      <c r="G33" s="138"/>
      <c r="I33" s="85" t="s">
        <v>35</v>
      </c>
      <c r="J33" s="85" t="s">
        <v>36</v>
      </c>
      <c r="L33" s="6"/>
      <c r="M33" s="11"/>
      <c r="N33"/>
      <c r="R33" s="125"/>
    </row>
    <row r="34" spans="1:18" ht="15" customHeight="1" x14ac:dyDescent="0.3">
      <c r="A34" s="113"/>
      <c r="B34" s="72"/>
      <c r="C34" s="9"/>
      <c r="D34" s="9"/>
      <c r="E34" s="226">
        <f>+B32</f>
        <v>0</v>
      </c>
      <c r="F34" s="227"/>
      <c r="G34" s="138"/>
      <c r="H34" s="84">
        <f>+D144</f>
        <v>0</v>
      </c>
      <c r="I34" s="146" t="str">
        <f>IF(E144="Nederland",D149,"")</f>
        <v/>
      </c>
      <c r="J34" s="147">
        <f>IF(E144="Nederland","",D149)</f>
        <v>0</v>
      </c>
      <c r="L34" s="6"/>
      <c r="M34" s="7"/>
      <c r="N34"/>
      <c r="R34" s="125"/>
    </row>
    <row r="35" spans="1:18" x14ac:dyDescent="0.3">
      <c r="A35" s="113"/>
      <c r="B35" s="228" t="str">
        <f>"Kosten van "&amp;B32</f>
        <v>Kosten van 0</v>
      </c>
      <c r="C35" s="229"/>
      <c r="D35" s="230"/>
      <c r="E35" s="141">
        <f>+'Kosten Deelnemer 5'!F86</f>
        <v>0</v>
      </c>
      <c r="F35" s="142">
        <f>+'Kosten Deelnemer 5'!H86</f>
        <v>0</v>
      </c>
      <c r="G35" s="143" t="str" cm="1">
        <f t="array" ref="G35">_xlfn.IFS(E35=0,"",E35&lt;25000,"De subsidiabele kosten mogen niet minder bedragen dan € 25.000,- per deelnemer aan het samenwerkingsverband",E35&gt;=25000,"")</f>
        <v/>
      </c>
      <c r="H35" s="135">
        <f>+F144</f>
        <v>0</v>
      </c>
      <c r="I35" s="148" t="str">
        <f>IF(G144="Nederland",F149,"")</f>
        <v/>
      </c>
      <c r="J35" s="149">
        <f>IF(G144="Nederland","",F149)</f>
        <v>0</v>
      </c>
      <c r="L35" s="6"/>
      <c r="M35" s="11"/>
      <c r="N35"/>
      <c r="R35" s="125"/>
    </row>
    <row r="36" spans="1:18" ht="15" thickBot="1" x14ac:dyDescent="0.35">
      <c r="A36" s="113"/>
      <c r="B36" s="32"/>
      <c r="C36" s="15"/>
      <c r="D36" s="15"/>
      <c r="E36" s="14"/>
      <c r="F36" s="94"/>
      <c r="G36" s="138"/>
      <c r="H36" s="135">
        <f>+H144</f>
        <v>0</v>
      </c>
      <c r="I36" s="148" t="str">
        <f>IF(I144="Nederland",H149,"")</f>
        <v/>
      </c>
      <c r="J36" s="149">
        <f>IF(I144="Nederland","",H149)</f>
        <v>0</v>
      </c>
      <c r="L36" s="6"/>
      <c r="M36" s="7"/>
      <c r="N36"/>
      <c r="R36" s="125"/>
    </row>
    <row r="37" spans="1:18" ht="15" thickBot="1" x14ac:dyDescent="0.35">
      <c r="A37" s="113"/>
      <c r="B37" s="95"/>
      <c r="C37" s="8"/>
      <c r="D37" s="8"/>
      <c r="E37" s="73"/>
      <c r="F37" s="96"/>
      <c r="G37" s="138"/>
      <c r="H37" s="135">
        <f>+J144</f>
        <v>0</v>
      </c>
      <c r="I37" s="148" t="str">
        <f>IF(K144="Nederland",J149,"")</f>
        <v/>
      </c>
      <c r="J37" s="149">
        <f>IF(K144="Nederland","",J149)</f>
        <v>0</v>
      </c>
      <c r="L37" s="6"/>
      <c r="M37" s="11"/>
      <c r="N37"/>
      <c r="R37" s="125"/>
    </row>
    <row r="38" spans="1:18" ht="15" thickBot="1" x14ac:dyDescent="0.35">
      <c r="A38" s="113" t="s">
        <v>37</v>
      </c>
      <c r="B38" s="51">
        <f>+'Basisgegevens Begroting'!C14</f>
        <v>0</v>
      </c>
      <c r="C38" s="65"/>
      <c r="D38" s="53"/>
      <c r="E38" s="53"/>
      <c r="F38" s="66"/>
      <c r="G38" s="138"/>
      <c r="H38" s="135">
        <f>+B32</f>
        <v>0</v>
      </c>
      <c r="I38" s="148" t="str">
        <f>IF(M144="Nederland",L149,"")</f>
        <v/>
      </c>
      <c r="J38" s="149">
        <f>IF(M144="Nederland","",L149)</f>
        <v>0</v>
      </c>
      <c r="L38" s="6"/>
      <c r="M38" s="7"/>
      <c r="N38"/>
      <c r="R38" s="125"/>
    </row>
    <row r="39" spans="1:18" x14ac:dyDescent="0.3">
      <c r="A39" s="113"/>
      <c r="B39" s="224" t="str">
        <f>"Deze subsidie is conform de bedragen van " &amp;B38</f>
        <v>Deze subsidie is conform de bedragen van 0</v>
      </c>
      <c r="C39" s="225"/>
      <c r="D39" s="225"/>
      <c r="E39" s="183" t="str">
        <f>+E33</f>
        <v>Kosten</v>
      </c>
      <c r="F39" s="184" t="str">
        <f>+F33</f>
        <v xml:space="preserve">Subsidie </v>
      </c>
      <c r="G39" s="138"/>
      <c r="H39" s="135">
        <f>+B38</f>
        <v>0</v>
      </c>
      <c r="I39" s="148" t="str">
        <f>IF(E151="Nederland",D156,"")</f>
        <v/>
      </c>
      <c r="J39" s="149">
        <f>IF(E151="Nederland","",D156)</f>
        <v>0</v>
      </c>
      <c r="L39" s="6"/>
      <c r="M39" s="11"/>
      <c r="N39"/>
      <c r="R39" s="125"/>
    </row>
    <row r="40" spans="1:18" x14ac:dyDescent="0.3">
      <c r="A40" s="113"/>
      <c r="B40" s="72"/>
      <c r="C40" s="9"/>
      <c r="D40" s="9"/>
      <c r="E40" s="226">
        <f>+B38</f>
        <v>0</v>
      </c>
      <c r="F40" s="227"/>
      <c r="G40" s="138"/>
      <c r="H40" s="135">
        <f>+B44</f>
        <v>0</v>
      </c>
      <c r="I40" s="148" t="str">
        <f>IF(G151="Nederland",F156,"")</f>
        <v/>
      </c>
      <c r="J40" s="149">
        <f>IF(G151="Nederland","",F156)</f>
        <v>0</v>
      </c>
      <c r="L40" s="6"/>
      <c r="M40" s="7"/>
      <c r="N40"/>
      <c r="R40" s="125"/>
    </row>
    <row r="41" spans="1:18" x14ac:dyDescent="0.3">
      <c r="A41" s="113"/>
      <c r="B41" s="228" t="str">
        <f>"Kosten van "&amp;B38</f>
        <v>Kosten van 0</v>
      </c>
      <c r="C41" s="229"/>
      <c r="D41" s="230"/>
      <c r="E41" s="141">
        <f>+'Kosten Deelnemer 6'!F86</f>
        <v>0</v>
      </c>
      <c r="F41" s="142">
        <f>+'Kosten Deelnemer 6'!H86</f>
        <v>0</v>
      </c>
      <c r="G41" s="143" t="str" cm="1">
        <f t="array" ref="G41">_xlfn.IFS(E41=0,"",E41&lt;25000,"De subsidiabele kosten mogen niet minder bedragen dan € 25.000,- per deelnemer aan het samenwerkingsverband",E41&gt;=25000,"")</f>
        <v/>
      </c>
      <c r="H41" s="135">
        <f>+B50</f>
        <v>0</v>
      </c>
      <c r="I41" s="148" t="str">
        <f>IF(I151="Nederland",H156,"")</f>
        <v/>
      </c>
      <c r="J41" s="149">
        <f>IF(I151="Nederland","",H156)</f>
        <v>0</v>
      </c>
      <c r="L41" s="6"/>
      <c r="M41" s="11"/>
      <c r="N41"/>
      <c r="R41" s="125"/>
    </row>
    <row r="42" spans="1:18" ht="15" thickBot="1" x14ac:dyDescent="0.35">
      <c r="A42" s="113"/>
      <c r="B42" s="32"/>
      <c r="C42" s="15"/>
      <c r="D42" s="15"/>
      <c r="E42" s="14"/>
      <c r="F42" s="94"/>
      <c r="G42" s="138"/>
      <c r="H42" s="135">
        <f>+B56</f>
        <v>0</v>
      </c>
      <c r="I42" s="148" t="str">
        <f>IF(K151="Nederland",J156,"")</f>
        <v/>
      </c>
      <c r="J42" s="149">
        <f>IF(K151="Nederland","",J156)</f>
        <v>0</v>
      </c>
      <c r="L42" s="6"/>
      <c r="M42" s="7"/>
      <c r="N42"/>
      <c r="R42" s="125"/>
    </row>
    <row r="43" spans="1:18" ht="15" thickBot="1" x14ac:dyDescent="0.35">
      <c r="A43" s="113"/>
      <c r="B43" s="95"/>
      <c r="C43" s="8"/>
      <c r="D43" s="8"/>
      <c r="E43" s="73"/>
      <c r="F43" s="96"/>
      <c r="G43" s="138"/>
      <c r="H43" s="135">
        <f>+B62</f>
        <v>0</v>
      </c>
      <c r="I43" s="148" t="str">
        <f>IF(M151="Nederland",L156,"")</f>
        <v/>
      </c>
      <c r="J43" s="149">
        <f>IF(M151="Nederland","",L156)</f>
        <v>0</v>
      </c>
      <c r="L43" s="6"/>
      <c r="M43" s="11"/>
      <c r="N43"/>
      <c r="R43" s="125"/>
    </row>
    <row r="44" spans="1:18" ht="15" thickBot="1" x14ac:dyDescent="0.35">
      <c r="A44" s="113" t="s">
        <v>38</v>
      </c>
      <c r="B44" s="51">
        <f>+'Basisgegevens Begroting'!C15</f>
        <v>0</v>
      </c>
      <c r="C44" s="65"/>
      <c r="D44" s="53"/>
      <c r="E44" s="53"/>
      <c r="F44" s="66"/>
      <c r="G44" s="138"/>
      <c r="H44" s="135">
        <f>+B68</f>
        <v>0</v>
      </c>
      <c r="I44" s="148" t="str">
        <f>IF(E158="Nederland",D163,"")</f>
        <v/>
      </c>
      <c r="J44" s="149">
        <f>IF(E158="Nederland","",D163)</f>
        <v>0</v>
      </c>
      <c r="L44" s="6"/>
      <c r="M44" s="7"/>
      <c r="N44"/>
      <c r="R44" s="125"/>
    </row>
    <row r="45" spans="1:18" x14ac:dyDescent="0.3">
      <c r="A45" s="113"/>
      <c r="B45" s="224" t="str">
        <f>"Deze subsidie is conform de bedragen van " &amp;B44</f>
        <v>Deze subsidie is conform de bedragen van 0</v>
      </c>
      <c r="C45" s="225"/>
      <c r="D45" s="225"/>
      <c r="E45" s="183" t="str">
        <f>+E39</f>
        <v>Kosten</v>
      </c>
      <c r="F45" s="184" t="str">
        <f>+F39</f>
        <v xml:space="preserve">Subsidie </v>
      </c>
      <c r="G45" s="138"/>
      <c r="H45" s="135">
        <f>+B74</f>
        <v>0</v>
      </c>
      <c r="I45" s="148" t="str">
        <f>IF(G158="Nederland",F163,"")</f>
        <v/>
      </c>
      <c r="J45" s="149">
        <f>IF(G158="Nederland","",F163)</f>
        <v>0</v>
      </c>
      <c r="L45" s="6"/>
      <c r="M45" s="11"/>
      <c r="N45"/>
      <c r="R45" s="125"/>
    </row>
    <row r="46" spans="1:18" ht="15" customHeight="1" x14ac:dyDescent="0.3">
      <c r="A46" s="113"/>
      <c r="B46" s="72"/>
      <c r="C46" s="9"/>
      <c r="D46" s="9"/>
      <c r="E46" s="226">
        <f>+B44</f>
        <v>0</v>
      </c>
      <c r="F46" s="227"/>
      <c r="G46" s="138"/>
      <c r="H46" s="135">
        <f>+B80</f>
        <v>0</v>
      </c>
      <c r="I46" s="148" t="str">
        <f>IF(I158="Nederland",H163,"")</f>
        <v/>
      </c>
      <c r="J46" s="149">
        <f>IF(I158="Nederland","",H163)</f>
        <v>0</v>
      </c>
      <c r="L46" s="6"/>
      <c r="M46" s="7"/>
      <c r="N46"/>
      <c r="R46" s="125"/>
    </row>
    <row r="47" spans="1:18" x14ac:dyDescent="0.3">
      <c r="A47" s="113"/>
      <c r="B47" s="228" t="str">
        <f>"Kosten van "&amp;'Basisgegevens Begroting'!C15</f>
        <v xml:space="preserve">Kosten van </v>
      </c>
      <c r="C47" s="229"/>
      <c r="D47" s="230"/>
      <c r="E47" s="141">
        <f>+'Kosten Deelnemer 7'!F86</f>
        <v>0</v>
      </c>
      <c r="F47" s="142">
        <f>+'Kosten Deelnemer 7'!H86</f>
        <v>0</v>
      </c>
      <c r="G47" s="143" t="str" cm="1">
        <f t="array" ref="G47">_xlfn.IFS(E47=0,"",E47&lt;25000,"De subsidiabele kosten mogen niet minder bedragen dan € 25.000,- per deelnemer aan het samenwerkingsverband",E47&gt;=25000,"")</f>
        <v/>
      </c>
      <c r="H47" s="135">
        <f>+B86</f>
        <v>0</v>
      </c>
      <c r="I47" s="148" t="str">
        <f>IF(K158="Nederland",J163,"")</f>
        <v/>
      </c>
      <c r="J47" s="149">
        <f>IF(K158="Nederland","",J163)</f>
        <v>0</v>
      </c>
      <c r="L47" s="6"/>
      <c r="M47" s="11"/>
      <c r="N47"/>
      <c r="R47" s="125"/>
    </row>
    <row r="48" spans="1:18" ht="15" thickBot="1" x14ac:dyDescent="0.35">
      <c r="A48" s="113"/>
      <c r="B48" s="32"/>
      <c r="C48" s="15"/>
      <c r="D48" s="15"/>
      <c r="E48" s="14"/>
      <c r="F48" s="94"/>
      <c r="G48" s="150"/>
      <c r="H48" s="135">
        <f>+B92</f>
        <v>0</v>
      </c>
      <c r="I48" s="148" t="str">
        <f>IF(M158="Nederland",L163,"")</f>
        <v/>
      </c>
      <c r="J48" s="149">
        <f>IF(M158="Nederland","",L163)</f>
        <v>0</v>
      </c>
      <c r="L48" s="6"/>
      <c r="M48" s="7"/>
      <c r="N48"/>
      <c r="R48" s="125"/>
    </row>
    <row r="49" spans="1:18" ht="15" thickBot="1" x14ac:dyDescent="0.35">
      <c r="A49" s="113"/>
      <c r="B49" s="95"/>
      <c r="C49" s="8"/>
      <c r="D49" s="8"/>
      <c r="E49" s="73"/>
      <c r="F49" s="96"/>
      <c r="G49" s="150"/>
      <c r="H49" s="135">
        <f>+B98</f>
        <v>0</v>
      </c>
      <c r="I49" s="148" t="str">
        <f>IF(E165="Nederland",D170,"")</f>
        <v/>
      </c>
      <c r="J49" s="149">
        <f>IF(E165="Nederland","",D170)</f>
        <v>0</v>
      </c>
      <c r="L49" s="6"/>
      <c r="M49" s="7"/>
      <c r="N49"/>
      <c r="R49" s="125"/>
    </row>
    <row r="50" spans="1:18" ht="15" thickBot="1" x14ac:dyDescent="0.35">
      <c r="A50" s="113" t="s">
        <v>40</v>
      </c>
      <c r="B50" s="51">
        <f>+'Basisgegevens Begroting'!C16</f>
        <v>0</v>
      </c>
      <c r="C50" s="65"/>
      <c r="D50" s="53"/>
      <c r="E50" s="53"/>
      <c r="F50" s="66"/>
      <c r="G50" s="150"/>
      <c r="H50" s="135">
        <f>+B104</f>
        <v>0</v>
      </c>
      <c r="I50" s="148" t="str">
        <f>IF(G165="Nederland",F170,"")</f>
        <v/>
      </c>
      <c r="J50" s="149">
        <f>IF(G165="Nederland","",F170)</f>
        <v>0</v>
      </c>
      <c r="L50" s="6"/>
    </row>
    <row r="51" spans="1:18" ht="21" customHeight="1" x14ac:dyDescent="0.3">
      <c r="A51" s="113"/>
      <c r="B51" s="224" t="str">
        <f>"Deze subsidie is conform de bedragen van " &amp;B50</f>
        <v>Deze subsidie is conform de bedragen van 0</v>
      </c>
      <c r="C51" s="225"/>
      <c r="D51" s="225"/>
      <c r="E51" s="183" t="str">
        <f>+E45</f>
        <v>Kosten</v>
      </c>
      <c r="F51" s="184" t="str">
        <f>+F45</f>
        <v xml:space="preserve">Subsidie </v>
      </c>
      <c r="G51" s="138"/>
      <c r="H51" s="135">
        <f>+B110</f>
        <v>0</v>
      </c>
      <c r="I51" s="148" t="str">
        <f>IF(I165="Nederland",H170,"")</f>
        <v/>
      </c>
      <c r="J51" s="149">
        <f>IF(I165="Nederland","",H170)</f>
        <v>0</v>
      </c>
      <c r="L51" s="6"/>
      <c r="R51" s="125"/>
    </row>
    <row r="52" spans="1:18" ht="15" customHeight="1" x14ac:dyDescent="0.3">
      <c r="A52" s="113"/>
      <c r="B52" s="72"/>
      <c r="C52" s="9"/>
      <c r="D52" s="9"/>
      <c r="E52" s="226">
        <f>+B50</f>
        <v>0</v>
      </c>
      <c r="F52" s="227"/>
      <c r="G52" s="138"/>
      <c r="H52" s="135">
        <f>+B116</f>
        <v>0</v>
      </c>
      <c r="I52" s="148" t="str">
        <f>IF(K165="Nederland",J170,"")</f>
        <v/>
      </c>
      <c r="J52" s="149">
        <f>IF(K165="Nederland","",J170)</f>
        <v>0</v>
      </c>
      <c r="L52" s="6"/>
      <c r="R52" s="125"/>
    </row>
    <row r="53" spans="1:18" ht="15" thickBot="1" x14ac:dyDescent="0.35">
      <c r="A53" s="113"/>
      <c r="B53" s="228" t="str">
        <f>"Kosten van "&amp;B50</f>
        <v>Kosten van 0</v>
      </c>
      <c r="C53" s="229"/>
      <c r="D53" s="230"/>
      <c r="E53" s="141">
        <f>+'Kosten Deelnemer 8'!F86</f>
        <v>0</v>
      </c>
      <c r="F53" s="142">
        <f>+'Kosten Deelnemer 8'!H86</f>
        <v>0</v>
      </c>
      <c r="G53" s="143" t="str" cm="1">
        <f t="array" ref="G53">_xlfn.IFS(E53=0,"",E53&lt;25000,"De subsidiabele kosten mogen niet minder bedragen dan € 25.000,- per deelnemer aan het samenwerkingsverband",E53&gt;=25000,"")</f>
        <v/>
      </c>
      <c r="H53" s="136">
        <f>+B122</f>
        <v>0</v>
      </c>
      <c r="I53" s="151" t="str">
        <f>IF(M165="Nederland",L170,"")</f>
        <v/>
      </c>
      <c r="J53" s="152">
        <f>IF(M165="Nederland","",L170)</f>
        <v>0</v>
      </c>
      <c r="L53" s="6"/>
      <c r="R53" s="125"/>
    </row>
    <row r="54" spans="1:18" ht="15" thickBot="1" x14ac:dyDescent="0.35">
      <c r="A54" s="113"/>
      <c r="B54" s="32"/>
      <c r="C54" s="15"/>
      <c r="D54" s="15"/>
      <c r="E54" s="14"/>
      <c r="F54" s="94"/>
      <c r="G54" s="138"/>
      <c r="H54" s="109" t="s">
        <v>39</v>
      </c>
      <c r="I54" s="121">
        <f>SUM(I34:I53)</f>
        <v>0</v>
      </c>
      <c r="J54" s="122">
        <f>SUM(J34:J53)</f>
        <v>0</v>
      </c>
      <c r="L54" s="6"/>
      <c r="R54" s="125"/>
    </row>
    <row r="55" spans="1:18" ht="15" thickBot="1" x14ac:dyDescent="0.35">
      <c r="A55" s="113"/>
      <c r="B55" s="95"/>
      <c r="C55" s="8"/>
      <c r="D55" s="8"/>
      <c r="E55" s="73"/>
      <c r="F55" s="96"/>
      <c r="G55" s="138"/>
      <c r="H55"/>
      <c r="I55"/>
      <c r="J55"/>
      <c r="L55" s="6"/>
      <c r="R55" s="125"/>
    </row>
    <row r="56" spans="1:18" ht="15" thickBot="1" x14ac:dyDescent="0.35">
      <c r="A56" s="113" t="s">
        <v>41</v>
      </c>
      <c r="B56" s="51">
        <f>+'Basisgegevens Begroting'!C17</f>
        <v>0</v>
      </c>
      <c r="C56" s="65"/>
      <c r="D56" s="53"/>
      <c r="E56" s="53"/>
      <c r="F56" s="66"/>
      <c r="G56" s="138"/>
      <c r="H56" s="240" t="str">
        <f>IF(J54&gt;I54,"Ten minste 50% van de subsidiabele kosten van de deelnemers aan het samenwerkingsverband moet worden gemaakt door Nederlandse ondernemingen.","")</f>
        <v/>
      </c>
      <c r="I56" s="240"/>
      <c r="J56" s="240"/>
      <c r="K56" s="240"/>
      <c r="L56" s="6"/>
      <c r="M56" s="7"/>
      <c r="N56"/>
      <c r="R56" s="125"/>
    </row>
    <row r="57" spans="1:18" x14ac:dyDescent="0.3">
      <c r="A57" s="113"/>
      <c r="B57" s="224" t="str">
        <f>"Deze subsidie is conform de bedragen van " &amp;B56</f>
        <v>Deze subsidie is conform de bedragen van 0</v>
      </c>
      <c r="C57" s="225"/>
      <c r="D57" s="225"/>
      <c r="E57" s="187" t="str">
        <f>+E51</f>
        <v>Kosten</v>
      </c>
      <c r="F57" s="184" t="str">
        <f>+F51</f>
        <v xml:space="preserve">Subsidie </v>
      </c>
      <c r="G57" s="138"/>
      <c r="H57" s="240"/>
      <c r="I57" s="240"/>
      <c r="J57" s="240"/>
      <c r="K57" s="240"/>
      <c r="L57" s="6"/>
      <c r="M57" s="11"/>
      <c r="N57"/>
      <c r="R57" s="125"/>
    </row>
    <row r="58" spans="1:18" x14ac:dyDescent="0.3">
      <c r="A58" s="113"/>
      <c r="B58" s="72"/>
      <c r="C58" s="9"/>
      <c r="D58" s="9"/>
      <c r="E58" s="226">
        <f>+B56</f>
        <v>0</v>
      </c>
      <c r="F58" s="227"/>
      <c r="G58" s="138"/>
      <c r="H58"/>
      <c r="I58"/>
      <c r="J58"/>
      <c r="K58"/>
      <c r="L58" s="6"/>
      <c r="M58" s="7"/>
      <c r="N58"/>
      <c r="R58" s="125"/>
    </row>
    <row r="59" spans="1:18" x14ac:dyDescent="0.3">
      <c r="A59" s="113"/>
      <c r="B59" s="228" t="str">
        <f>"Kosten van "&amp;B56</f>
        <v>Kosten van 0</v>
      </c>
      <c r="C59" s="229"/>
      <c r="D59" s="230"/>
      <c r="E59" s="141">
        <f>+'Kosten Deelnemer 9'!F86</f>
        <v>0</v>
      </c>
      <c r="F59" s="142">
        <f>+'Kosten Deelnemer 9'!H86</f>
        <v>0</v>
      </c>
      <c r="G59" s="143" t="str" cm="1">
        <f t="array" ref="G59">_xlfn.IFS(E59=0,"",E59&lt;25000,"De subsidiabele kosten mogen niet minder bedragen dan € 25.000,- per deelnemer aan het samenwerkingsverband",E59&gt;=25000,"")</f>
        <v/>
      </c>
      <c r="H59"/>
      <c r="I59"/>
      <c r="J59"/>
      <c r="K59"/>
      <c r="L59" s="6"/>
      <c r="M59" s="11"/>
      <c r="N59"/>
      <c r="R59" s="125"/>
    </row>
    <row r="60" spans="1:18" ht="15" thickBot="1" x14ac:dyDescent="0.35">
      <c r="A60" s="113"/>
      <c r="B60" s="32"/>
      <c r="C60" s="15"/>
      <c r="D60" s="15"/>
      <c r="E60" s="14"/>
      <c r="F60" s="94"/>
      <c r="G60" s="138"/>
      <c r="L60" s="6"/>
      <c r="M60" s="7"/>
      <c r="N60"/>
      <c r="R60" s="125"/>
    </row>
    <row r="61" spans="1:18" ht="15" thickBot="1" x14ac:dyDescent="0.35">
      <c r="A61" s="113"/>
      <c r="B61" s="95"/>
      <c r="C61" s="8"/>
      <c r="D61" s="8"/>
      <c r="E61" s="73"/>
      <c r="F61" s="96"/>
      <c r="G61" s="138"/>
      <c r="L61" s="6"/>
      <c r="M61" s="11"/>
      <c r="N61"/>
      <c r="R61" s="125"/>
    </row>
    <row r="62" spans="1:18" ht="15" thickBot="1" x14ac:dyDescent="0.35">
      <c r="A62" s="113" t="s">
        <v>42</v>
      </c>
      <c r="B62" s="51">
        <f>+'Basisgegevens Begroting'!C18</f>
        <v>0</v>
      </c>
      <c r="C62" s="65"/>
      <c r="D62" s="53"/>
      <c r="E62" s="53"/>
      <c r="F62" s="66"/>
      <c r="G62" s="138"/>
      <c r="I62" s="177"/>
      <c r="L62" s="6"/>
      <c r="M62" s="7"/>
      <c r="N62"/>
      <c r="R62" s="125"/>
    </row>
    <row r="63" spans="1:18" x14ac:dyDescent="0.3">
      <c r="A63"/>
      <c r="B63" s="224" t="str">
        <f>"Deze subsidie is conform de bedragen van " &amp;B62</f>
        <v>Deze subsidie is conform de bedragen van 0</v>
      </c>
      <c r="C63" s="225"/>
      <c r="D63" s="225"/>
      <c r="E63" s="183" t="str">
        <f>+E57</f>
        <v>Kosten</v>
      </c>
      <c r="F63" s="184" t="str">
        <f>+F57</f>
        <v xml:space="preserve">Subsidie </v>
      </c>
      <c r="G63" s="138"/>
      <c r="I63" s="177"/>
      <c r="J63" s="7"/>
      <c r="L63" s="6"/>
      <c r="M63" s="11"/>
      <c r="N63"/>
      <c r="R63" s="125"/>
    </row>
    <row r="64" spans="1:18" x14ac:dyDescent="0.3">
      <c r="A64"/>
      <c r="B64" s="72"/>
      <c r="C64" s="9"/>
      <c r="D64" s="9"/>
      <c r="E64" s="226">
        <f>+B62</f>
        <v>0</v>
      </c>
      <c r="F64" s="227"/>
      <c r="G64" s="138"/>
      <c r="I64" s="46"/>
      <c r="J64" s="177"/>
      <c r="L64" s="6"/>
      <c r="M64" s="7"/>
      <c r="N64"/>
      <c r="R64" s="125"/>
    </row>
    <row r="65" spans="1:18" x14ac:dyDescent="0.3">
      <c r="A65"/>
      <c r="B65" s="228" t="str">
        <f>"Kosten van "&amp;B62</f>
        <v>Kosten van 0</v>
      </c>
      <c r="C65" s="229"/>
      <c r="D65" s="230"/>
      <c r="E65" s="141">
        <f>+'Kosten Deelnemer 10'!$F$86</f>
        <v>0</v>
      </c>
      <c r="F65" s="142">
        <f>+'Kosten Deelnemer 10'!$H$86</f>
        <v>0</v>
      </c>
      <c r="G65" s="143" t="str" cm="1">
        <f t="array" ref="G65">_xlfn.IFS(E65=0,"",E65&lt;25000,"De subsidiabele kosten mogen niet minder bedragen dan € 25.000,- per deelnemer aan het samenwerkingsverband",E65&gt;=25000,"")</f>
        <v/>
      </c>
      <c r="I65" s="46"/>
      <c r="J65" s="177"/>
      <c r="L65" s="6"/>
      <c r="M65" s="11"/>
      <c r="N65"/>
      <c r="R65" s="125"/>
    </row>
    <row r="66" spans="1:18" ht="15" thickBot="1" x14ac:dyDescent="0.35">
      <c r="A66"/>
      <c r="B66" s="32"/>
      <c r="C66" s="15"/>
      <c r="D66" s="15"/>
      <c r="E66" s="14"/>
      <c r="F66" s="94"/>
      <c r="G66" s="138"/>
      <c r="H66" s="153"/>
      <c r="I66" s="107"/>
      <c r="J66" s="188"/>
      <c r="L66" s="6"/>
      <c r="M66" s="7"/>
      <c r="N66"/>
      <c r="R66" s="125"/>
    </row>
    <row r="67" spans="1:18" ht="15" thickBot="1" x14ac:dyDescent="0.35">
      <c r="A67"/>
      <c r="B67" s="32"/>
      <c r="C67" s="15"/>
      <c r="D67" s="15"/>
      <c r="E67" s="14"/>
      <c r="F67" s="94"/>
      <c r="G67" s="138"/>
      <c r="H67" s="153"/>
      <c r="I67" s="107"/>
      <c r="J67" s="188"/>
      <c r="L67" s="6"/>
      <c r="M67" s="7"/>
      <c r="N67"/>
      <c r="R67" s="125"/>
    </row>
    <row r="68" spans="1:18" ht="15" thickBot="1" x14ac:dyDescent="0.35">
      <c r="A68" s="113" t="s">
        <v>122</v>
      </c>
      <c r="B68" s="42">
        <f>+'Basisgegevens Begroting'!C19</f>
        <v>0</v>
      </c>
      <c r="C68" s="178"/>
      <c r="D68" s="178"/>
      <c r="E68" s="178"/>
      <c r="F68" s="179"/>
      <c r="G68" s="138"/>
      <c r="H68" s="153"/>
      <c r="I68" s="107"/>
      <c r="J68" s="188"/>
      <c r="L68" s="6"/>
      <c r="M68" s="7"/>
      <c r="N68"/>
      <c r="R68" s="125"/>
    </row>
    <row r="69" spans="1:18" x14ac:dyDescent="0.3">
      <c r="A69" s="113"/>
      <c r="B69" s="224" t="str">
        <f>"Deze subsidie is conform de bedragen van " &amp;B68</f>
        <v>Deze subsidie is conform de bedragen van 0</v>
      </c>
      <c r="C69" s="225"/>
      <c r="D69" s="225"/>
      <c r="E69" s="140" t="s">
        <v>29</v>
      </c>
      <c r="F69" s="180" t="s">
        <v>30</v>
      </c>
      <c r="G69" s="138"/>
      <c r="H69" s="153"/>
      <c r="I69" s="107"/>
      <c r="J69" s="188"/>
      <c r="L69" s="6"/>
      <c r="M69" s="7"/>
      <c r="N69"/>
      <c r="R69" s="125"/>
    </row>
    <row r="70" spans="1:18" x14ac:dyDescent="0.3">
      <c r="A70" s="113"/>
      <c r="B70" s="29"/>
      <c r="C70" s="10"/>
      <c r="D70" s="21"/>
      <c r="E70" s="226">
        <f>+B68</f>
        <v>0</v>
      </c>
      <c r="F70" s="227"/>
      <c r="G70" s="138"/>
      <c r="H70" s="153"/>
      <c r="I70" s="107"/>
      <c r="J70" s="188"/>
      <c r="L70" s="6"/>
      <c r="M70" s="7"/>
      <c r="N70"/>
      <c r="R70" s="125"/>
    </row>
    <row r="71" spans="1:18" x14ac:dyDescent="0.3">
      <c r="A71" s="113"/>
      <c r="B71" s="228" t="str">
        <f xml:space="preserve"> "Kosten van "&amp;E70</f>
        <v>Kosten van 0</v>
      </c>
      <c r="C71" s="229"/>
      <c r="D71" s="230"/>
      <c r="E71" s="141">
        <f>+'Kosten Deelnemer 11'!$F$86</f>
        <v>0</v>
      </c>
      <c r="F71" s="142">
        <f>+'Kosten Deelnemer 11'!$H$86</f>
        <v>0</v>
      </c>
      <c r="G71" s="143" t="str" cm="1">
        <f t="array" ref="G71">_xlfn.IFS(E71=0,"",E71&lt;25000,"De subsidiabele kosten mogen niet minder bedragen dan € 25.000,- per deelnemer aan het samenwerkingsverband",E71&gt;=25000,"")</f>
        <v/>
      </c>
      <c r="H71" s="153"/>
      <c r="I71" s="107"/>
      <c r="J71" s="188"/>
      <c r="L71" s="6"/>
      <c r="M71" s="7"/>
      <c r="N71"/>
      <c r="R71" s="125"/>
    </row>
    <row r="72" spans="1:18" ht="15" thickBot="1" x14ac:dyDescent="0.35">
      <c r="A72" s="113"/>
      <c r="B72" s="32"/>
      <c r="C72" s="15"/>
      <c r="D72" s="15"/>
      <c r="E72" s="14"/>
      <c r="F72" s="94"/>
      <c r="G72" s="138"/>
      <c r="H72" s="153"/>
      <c r="I72" s="107"/>
      <c r="J72" s="188"/>
      <c r="L72" s="6"/>
      <c r="M72" s="7"/>
      <c r="N72"/>
      <c r="R72" s="125"/>
    </row>
    <row r="73" spans="1:18" ht="15" thickBot="1" x14ac:dyDescent="0.35">
      <c r="A73" s="113"/>
      <c r="B73" s="95"/>
      <c r="C73" s="8"/>
      <c r="D73" s="8"/>
      <c r="E73" s="73"/>
      <c r="F73" s="96"/>
      <c r="G73" s="138"/>
      <c r="H73" s="153"/>
      <c r="I73" s="107"/>
      <c r="J73" s="188"/>
      <c r="L73" s="6"/>
      <c r="M73" s="7"/>
      <c r="N73"/>
      <c r="R73" s="125"/>
    </row>
    <row r="74" spans="1:18" ht="15" thickBot="1" x14ac:dyDescent="0.35">
      <c r="A74" s="113" t="s">
        <v>123</v>
      </c>
      <c r="B74" s="51">
        <f>+'Basisgegevens Begroting'!C20</f>
        <v>0</v>
      </c>
      <c r="C74" s="65"/>
      <c r="D74" s="53"/>
      <c r="E74" s="53"/>
      <c r="F74" s="66"/>
      <c r="G74" s="138"/>
      <c r="H74" s="153"/>
      <c r="I74" s="107"/>
      <c r="J74" s="188"/>
      <c r="L74" s="6"/>
      <c r="M74" s="7"/>
      <c r="N74"/>
      <c r="R74" s="125"/>
    </row>
    <row r="75" spans="1:18" x14ac:dyDescent="0.3">
      <c r="A75" s="113"/>
      <c r="B75" s="224" t="str">
        <f>"Deze subsidie is conform de bedragen van " &amp;B74</f>
        <v>Deze subsidie is conform de bedragen van 0</v>
      </c>
      <c r="C75" s="225"/>
      <c r="D75" s="225"/>
      <c r="E75" s="183" t="str">
        <f>+E69</f>
        <v>Kosten</v>
      </c>
      <c r="F75" s="184" t="str">
        <f>+F69</f>
        <v xml:space="preserve">Subsidie </v>
      </c>
      <c r="G75" s="138"/>
      <c r="H75" s="153"/>
      <c r="I75" s="107"/>
      <c r="J75" s="188"/>
      <c r="L75" s="6"/>
      <c r="M75" s="7"/>
      <c r="N75"/>
      <c r="R75" s="125"/>
    </row>
    <row r="76" spans="1:18" x14ac:dyDescent="0.3">
      <c r="A76" s="113"/>
      <c r="B76" s="72"/>
      <c r="C76" s="9"/>
      <c r="D76" s="9"/>
      <c r="E76" s="226">
        <f>+B74</f>
        <v>0</v>
      </c>
      <c r="F76" s="227"/>
      <c r="G76" s="138"/>
      <c r="H76" s="153"/>
      <c r="I76" s="107"/>
      <c r="J76" s="188"/>
      <c r="L76" s="6"/>
      <c r="M76" s="7"/>
      <c r="N76"/>
      <c r="R76" s="125"/>
    </row>
    <row r="77" spans="1:18" x14ac:dyDescent="0.3">
      <c r="A77" s="113"/>
      <c r="B77" s="228" t="str">
        <f xml:space="preserve"> "Kosten van "&amp;B74</f>
        <v>Kosten van 0</v>
      </c>
      <c r="C77" s="229"/>
      <c r="D77" s="230"/>
      <c r="E77" s="141">
        <f>+'Kosten Deelnemer 12'!$F$86</f>
        <v>0</v>
      </c>
      <c r="F77" s="142">
        <f>+'Kosten Deelnemer 12'!$H$86</f>
        <v>0</v>
      </c>
      <c r="G77" s="143" t="str" cm="1">
        <f t="array" ref="G77">_xlfn.IFS(E77=0,"",E77&lt;25000,"De subsidiabele kosten mogen niet minder bedragen dan € 25.000,- per deelnemer aan het samenwerkingsverband",E77&gt;=25000,"")</f>
        <v/>
      </c>
      <c r="H77" s="153"/>
      <c r="I77" s="107"/>
      <c r="J77" s="188"/>
      <c r="L77" s="6"/>
      <c r="M77" s="7"/>
      <c r="N77"/>
      <c r="R77" s="125"/>
    </row>
    <row r="78" spans="1:18" ht="15" thickBot="1" x14ac:dyDescent="0.35">
      <c r="A78" s="113"/>
      <c r="B78" s="32"/>
      <c r="C78" s="15"/>
      <c r="D78" s="15"/>
      <c r="E78" s="14"/>
      <c r="F78" s="94"/>
      <c r="G78" s="138"/>
      <c r="H78" s="153"/>
      <c r="I78" s="107"/>
      <c r="J78" s="188"/>
      <c r="L78" s="6"/>
      <c r="M78" s="7"/>
      <c r="N78"/>
      <c r="R78" s="125"/>
    </row>
    <row r="79" spans="1:18" ht="15" thickBot="1" x14ac:dyDescent="0.35">
      <c r="A79" s="113"/>
      <c r="B79" s="95"/>
      <c r="C79" s="8"/>
      <c r="D79" s="8"/>
      <c r="E79" s="73"/>
      <c r="F79" s="96"/>
      <c r="G79" s="138"/>
      <c r="H79" s="153"/>
      <c r="I79" s="107"/>
      <c r="J79" s="188"/>
      <c r="L79" s="6"/>
      <c r="M79" s="7"/>
      <c r="N79"/>
      <c r="R79" s="125"/>
    </row>
    <row r="80" spans="1:18" ht="15" thickBot="1" x14ac:dyDescent="0.35">
      <c r="A80" s="113" t="s">
        <v>124</v>
      </c>
      <c r="B80" s="51">
        <f>+'Basisgegevens Begroting'!C21</f>
        <v>0</v>
      </c>
      <c r="C80" s="65"/>
      <c r="D80" s="53"/>
      <c r="E80" s="53"/>
      <c r="F80" s="66"/>
      <c r="G80" s="138"/>
      <c r="H80" s="153"/>
      <c r="I80" s="107"/>
      <c r="J80" s="188"/>
      <c r="L80" s="6"/>
      <c r="M80" s="7"/>
      <c r="N80"/>
      <c r="R80" s="125"/>
    </row>
    <row r="81" spans="1:18" x14ac:dyDescent="0.3">
      <c r="A81" s="113"/>
      <c r="B81" s="224" t="str">
        <f>"Deze subsidie is conform de bedragen van " &amp;B80</f>
        <v>Deze subsidie is conform de bedragen van 0</v>
      </c>
      <c r="C81" s="225"/>
      <c r="D81" s="225"/>
      <c r="E81" s="183" t="str">
        <f>+E75</f>
        <v>Kosten</v>
      </c>
      <c r="F81" s="184" t="str">
        <f>+F75</f>
        <v xml:space="preserve">Subsidie </v>
      </c>
      <c r="G81" s="138"/>
      <c r="H81" s="153"/>
      <c r="I81" s="107"/>
      <c r="J81" s="188"/>
      <c r="L81" s="6"/>
      <c r="M81" s="7"/>
      <c r="N81"/>
      <c r="R81" s="125"/>
    </row>
    <row r="82" spans="1:18" x14ac:dyDescent="0.3">
      <c r="A82" s="113"/>
      <c r="B82" s="72"/>
      <c r="C82" s="9"/>
      <c r="D82" s="9"/>
      <c r="E82" s="226">
        <f>+B80</f>
        <v>0</v>
      </c>
      <c r="F82" s="227"/>
      <c r="G82" s="138"/>
      <c r="H82" s="153"/>
      <c r="I82" s="107"/>
      <c r="J82" s="188"/>
      <c r="L82" s="6"/>
      <c r="M82" s="7"/>
      <c r="N82"/>
      <c r="R82" s="125"/>
    </row>
    <row r="83" spans="1:18" x14ac:dyDescent="0.3">
      <c r="A83" s="113"/>
      <c r="B83" s="228" t="str">
        <f xml:space="preserve"> "Kosten van "&amp;E82</f>
        <v>Kosten van 0</v>
      </c>
      <c r="C83" s="229"/>
      <c r="D83" s="230"/>
      <c r="E83" s="141">
        <f>+'Kosten Deelnemer 13'!$F$86</f>
        <v>0</v>
      </c>
      <c r="F83" s="142">
        <f>+'Kosten Deelnemer 13'!$H$86</f>
        <v>0</v>
      </c>
      <c r="G83" s="143" t="str" cm="1">
        <f t="array" ref="G83">_xlfn.IFS(E83=0,"",E83&lt;25000,"De subsidiabele kosten mogen niet minder bedragen dan € 25.000,- per deelnemer aan het samenwerkingsverband",E83&gt;=25000,"")</f>
        <v/>
      </c>
      <c r="H83" s="153"/>
      <c r="I83" s="107"/>
      <c r="J83" s="188"/>
      <c r="L83" s="6"/>
      <c r="M83" s="7"/>
      <c r="N83"/>
      <c r="R83" s="125"/>
    </row>
    <row r="84" spans="1:18" ht="15" thickBot="1" x14ac:dyDescent="0.35">
      <c r="A84" s="113"/>
      <c r="B84" s="32"/>
      <c r="C84" s="15"/>
      <c r="D84" s="15"/>
      <c r="E84" s="14"/>
      <c r="F84" s="94"/>
      <c r="G84" s="138"/>
      <c r="H84" s="153"/>
      <c r="I84" s="107"/>
      <c r="J84" s="188"/>
      <c r="L84" s="6"/>
      <c r="M84" s="7"/>
      <c r="N84"/>
      <c r="R84" s="125"/>
    </row>
    <row r="85" spans="1:18" ht="15" thickBot="1" x14ac:dyDescent="0.35">
      <c r="A85" s="113"/>
      <c r="B85" s="95"/>
      <c r="C85" s="8"/>
      <c r="D85" s="8"/>
      <c r="E85" s="73"/>
      <c r="F85" s="96"/>
      <c r="G85" s="138"/>
      <c r="H85" s="153"/>
      <c r="I85" s="107"/>
      <c r="J85" s="188"/>
      <c r="L85" s="6"/>
      <c r="M85" s="7"/>
      <c r="N85"/>
      <c r="R85" s="125"/>
    </row>
    <row r="86" spans="1:18" ht="15" thickBot="1" x14ac:dyDescent="0.35">
      <c r="A86" s="113" t="s">
        <v>125</v>
      </c>
      <c r="B86" s="51">
        <f>+'Basisgegevens Begroting'!C22</f>
        <v>0</v>
      </c>
      <c r="C86" s="65"/>
      <c r="D86" s="53"/>
      <c r="E86" s="53"/>
      <c r="F86" s="66"/>
      <c r="G86" s="138"/>
      <c r="H86" s="153"/>
      <c r="I86" s="107"/>
      <c r="J86" s="188"/>
      <c r="L86" s="6"/>
      <c r="M86" s="7"/>
      <c r="N86"/>
      <c r="R86" s="125"/>
    </row>
    <row r="87" spans="1:18" x14ac:dyDescent="0.3">
      <c r="A87" s="113"/>
      <c r="B87" s="224" t="str">
        <f>"Deze subsidie is conform de bedragen van " &amp;B86</f>
        <v>Deze subsidie is conform de bedragen van 0</v>
      </c>
      <c r="C87" s="225"/>
      <c r="D87" s="225"/>
      <c r="E87" s="183" t="str">
        <f>+E81</f>
        <v>Kosten</v>
      </c>
      <c r="F87" s="184" t="str">
        <f>+F81</f>
        <v xml:space="preserve">Subsidie </v>
      </c>
      <c r="G87" s="138"/>
      <c r="H87" s="153"/>
      <c r="I87" s="107"/>
      <c r="J87" s="188"/>
      <c r="L87" s="6"/>
      <c r="M87" s="7"/>
      <c r="N87"/>
      <c r="R87" s="125"/>
    </row>
    <row r="88" spans="1:18" x14ac:dyDescent="0.3">
      <c r="A88" s="113"/>
      <c r="B88" s="72"/>
      <c r="C88" s="9"/>
      <c r="D88" s="9"/>
      <c r="E88" s="226">
        <f>+B86</f>
        <v>0</v>
      </c>
      <c r="F88" s="227"/>
      <c r="G88" s="138"/>
      <c r="H88" s="153"/>
      <c r="I88" s="107"/>
      <c r="J88" s="188"/>
      <c r="L88" s="6"/>
      <c r="M88" s="7"/>
      <c r="N88"/>
      <c r="R88" s="125"/>
    </row>
    <row r="89" spans="1:18" x14ac:dyDescent="0.3">
      <c r="A89" s="113"/>
      <c r="B89" s="228" t="str">
        <f>"Kosten van "&amp;E88</f>
        <v>Kosten van 0</v>
      </c>
      <c r="C89" s="229"/>
      <c r="D89" s="230"/>
      <c r="E89" s="141">
        <f>+'Kosten Deelnemer 14'!$F$86</f>
        <v>0</v>
      </c>
      <c r="F89" s="142">
        <f>+'Kosten Deelnemer 14'!$H$86</f>
        <v>0</v>
      </c>
      <c r="G89" s="143" t="str" cm="1">
        <f t="array" ref="G89">_xlfn.IFS(E89=0,"",E89&lt;25000,"De subsidiabele kosten mogen niet minder bedragen dan € 25.000,- per deelnemer aan het samenwerkingsverband",E89&gt;=25000,"")</f>
        <v/>
      </c>
      <c r="H89" s="153"/>
      <c r="I89" s="107"/>
      <c r="J89" s="188"/>
      <c r="L89" s="6"/>
      <c r="M89" s="7"/>
      <c r="N89"/>
      <c r="R89" s="125"/>
    </row>
    <row r="90" spans="1:18" ht="15" thickBot="1" x14ac:dyDescent="0.35">
      <c r="A90" s="113"/>
      <c r="B90" s="32"/>
      <c r="C90" s="15"/>
      <c r="D90" s="15"/>
      <c r="E90" s="14"/>
      <c r="F90" s="94"/>
      <c r="G90" s="138"/>
      <c r="H90" s="153"/>
      <c r="I90" s="107"/>
      <c r="J90" s="188"/>
      <c r="L90" s="6"/>
      <c r="M90" s="7"/>
      <c r="N90"/>
      <c r="R90" s="125"/>
    </row>
    <row r="91" spans="1:18" ht="15" thickBot="1" x14ac:dyDescent="0.35">
      <c r="A91" s="113"/>
      <c r="B91" s="95"/>
      <c r="C91" s="8"/>
      <c r="D91" s="8"/>
      <c r="E91" s="73"/>
      <c r="F91" s="96"/>
      <c r="G91" s="138"/>
      <c r="H91" s="153"/>
      <c r="I91" s="107"/>
      <c r="J91" s="188"/>
      <c r="L91" s="6"/>
      <c r="M91" s="7"/>
      <c r="N91"/>
      <c r="R91" s="125"/>
    </row>
    <row r="92" spans="1:18" ht="15" thickBot="1" x14ac:dyDescent="0.35">
      <c r="A92" s="113" t="s">
        <v>126</v>
      </c>
      <c r="B92" s="51">
        <f>+'Basisgegevens Begroting'!C23</f>
        <v>0</v>
      </c>
      <c r="C92" s="65"/>
      <c r="D92" s="53"/>
      <c r="E92" s="53"/>
      <c r="F92" s="66"/>
      <c r="G92" s="138"/>
      <c r="H92" s="153"/>
      <c r="I92" s="107"/>
      <c r="J92" s="188"/>
      <c r="L92" s="6"/>
      <c r="M92" s="7"/>
      <c r="N92"/>
      <c r="R92" s="125"/>
    </row>
    <row r="93" spans="1:18" x14ac:dyDescent="0.3">
      <c r="A93" s="113"/>
      <c r="B93" s="224" t="str">
        <f>"Deze subsidie is conform de bedragen van " &amp;B23</f>
        <v>Deze subsidie is conform de bedragen van Kosten van 0</v>
      </c>
      <c r="C93" s="225"/>
      <c r="D93" s="225"/>
      <c r="E93" s="183" t="str">
        <f>+E87</f>
        <v>Kosten</v>
      </c>
      <c r="F93" s="184" t="str">
        <f>+F87</f>
        <v xml:space="preserve">Subsidie </v>
      </c>
      <c r="G93" s="138"/>
      <c r="H93" s="153"/>
      <c r="I93" s="107"/>
      <c r="J93" s="188"/>
      <c r="L93" s="6"/>
      <c r="M93" s="7"/>
      <c r="N93"/>
      <c r="R93" s="125"/>
    </row>
    <row r="94" spans="1:18" x14ac:dyDescent="0.3">
      <c r="A94" s="113"/>
      <c r="B94" s="72"/>
      <c r="C94" s="9"/>
      <c r="D94" s="9"/>
      <c r="E94" s="226">
        <f>+B92</f>
        <v>0</v>
      </c>
      <c r="F94" s="227"/>
      <c r="G94" s="138"/>
      <c r="H94" s="153"/>
      <c r="I94" s="107"/>
      <c r="J94" s="188"/>
      <c r="L94" s="6"/>
      <c r="M94" s="7"/>
      <c r="N94"/>
      <c r="R94" s="125"/>
    </row>
    <row r="95" spans="1:18" x14ac:dyDescent="0.3">
      <c r="A95" s="113"/>
      <c r="B95" s="228" t="str">
        <f>"Kosten van "&amp;B92</f>
        <v>Kosten van 0</v>
      </c>
      <c r="C95" s="229"/>
      <c r="D95" s="230"/>
      <c r="E95" s="141">
        <f>+'Kosten Deelnemer 15'!$F$86</f>
        <v>0</v>
      </c>
      <c r="F95" s="142">
        <f>+'Kosten Deelnemer 15'!$H$86</f>
        <v>0</v>
      </c>
      <c r="G95" s="143" t="str" cm="1">
        <f t="array" ref="G95">_xlfn.IFS(E95=0,"",E95&lt;25000,"De subsidiabele kosten mogen niet minder bedragen dan € 25.000,- per deelnemer aan het samenwerkingsverband",E95&gt;=25000,"")</f>
        <v/>
      </c>
      <c r="H95" s="153"/>
      <c r="I95" s="107"/>
      <c r="J95" s="188"/>
      <c r="L95" s="6"/>
      <c r="M95" s="7"/>
      <c r="N95"/>
      <c r="R95" s="125"/>
    </row>
    <row r="96" spans="1:18" ht="15" thickBot="1" x14ac:dyDescent="0.35">
      <c r="A96" s="113"/>
      <c r="B96" s="32"/>
      <c r="C96" s="15"/>
      <c r="D96" s="15"/>
      <c r="E96" s="14"/>
      <c r="F96" s="94"/>
      <c r="G96" s="138"/>
      <c r="H96" s="153"/>
      <c r="I96" s="107"/>
      <c r="J96" s="188"/>
      <c r="L96" s="6"/>
      <c r="M96" s="7"/>
      <c r="N96"/>
      <c r="R96" s="125"/>
    </row>
    <row r="97" spans="1:18" ht="15" thickBot="1" x14ac:dyDescent="0.35">
      <c r="A97" s="113"/>
      <c r="B97" s="95"/>
      <c r="C97" s="8"/>
      <c r="D97" s="8"/>
      <c r="E97" s="73"/>
      <c r="F97" s="96"/>
      <c r="G97" s="138"/>
      <c r="H97" s="153"/>
      <c r="I97" s="107"/>
      <c r="J97" s="188"/>
      <c r="L97" s="6"/>
      <c r="M97" s="7"/>
      <c r="N97"/>
      <c r="R97" s="125"/>
    </row>
    <row r="98" spans="1:18" ht="15" thickBot="1" x14ac:dyDescent="0.35">
      <c r="A98" s="113" t="s">
        <v>127</v>
      </c>
      <c r="B98" s="51">
        <f>+'Basisgegevens Begroting'!C24</f>
        <v>0</v>
      </c>
      <c r="C98" s="65"/>
      <c r="D98" s="53"/>
      <c r="E98" s="53"/>
      <c r="F98" s="66"/>
      <c r="G98" s="138"/>
      <c r="H98" s="153"/>
      <c r="I98" s="107"/>
      <c r="J98" s="188"/>
      <c r="L98" s="6"/>
      <c r="M98" s="7"/>
      <c r="N98"/>
      <c r="R98" s="125"/>
    </row>
    <row r="99" spans="1:18" x14ac:dyDescent="0.3">
      <c r="A99" s="113"/>
      <c r="B99" s="224" t="str">
        <f>"Deze subsidie is conform de bedragen van " &amp;B98</f>
        <v>Deze subsidie is conform de bedragen van 0</v>
      </c>
      <c r="C99" s="225"/>
      <c r="D99" s="225"/>
      <c r="E99" s="183" t="str">
        <f>+E93</f>
        <v>Kosten</v>
      </c>
      <c r="F99" s="184" t="str">
        <f>+F93</f>
        <v xml:space="preserve">Subsidie </v>
      </c>
      <c r="G99" s="138"/>
      <c r="H99" s="153"/>
      <c r="I99" s="107"/>
      <c r="J99" s="188"/>
      <c r="L99" s="6"/>
      <c r="M99" s="7"/>
      <c r="N99"/>
      <c r="R99" s="125"/>
    </row>
    <row r="100" spans="1:18" x14ac:dyDescent="0.3">
      <c r="A100" s="113"/>
      <c r="B100" s="72"/>
      <c r="C100" s="9"/>
      <c r="D100" s="9"/>
      <c r="E100" s="226">
        <f>+B98</f>
        <v>0</v>
      </c>
      <c r="F100" s="227"/>
      <c r="G100" s="138"/>
      <c r="H100" s="153"/>
      <c r="I100" s="107"/>
      <c r="J100" s="188"/>
      <c r="L100" s="6"/>
      <c r="M100" s="7"/>
      <c r="N100"/>
      <c r="R100" s="125"/>
    </row>
    <row r="101" spans="1:18" x14ac:dyDescent="0.3">
      <c r="A101" s="113"/>
      <c r="B101" s="228" t="str">
        <f>"Kosten van "&amp;B98</f>
        <v>Kosten van 0</v>
      </c>
      <c r="C101" s="229"/>
      <c r="D101" s="230"/>
      <c r="E101" s="141">
        <f>+'Kosten Deelnemer 16'!$F$86</f>
        <v>0</v>
      </c>
      <c r="F101" s="142">
        <f>+'Kosten Deelnemer 16'!$H$86</f>
        <v>0</v>
      </c>
      <c r="G101" s="143" t="str" cm="1">
        <f t="array" ref="G101">_xlfn.IFS(E101=0,"",E101&lt;25000,"De subsidiabele kosten mogen niet minder bedragen dan € 25.000,- per deelnemer aan het samenwerkingsverband",E101&gt;=25000,"")</f>
        <v/>
      </c>
      <c r="H101" s="153"/>
      <c r="I101" s="107"/>
      <c r="J101" s="188"/>
      <c r="L101" s="6"/>
      <c r="M101" s="7"/>
      <c r="N101"/>
      <c r="R101" s="125"/>
    </row>
    <row r="102" spans="1:18" ht="15" thickBot="1" x14ac:dyDescent="0.35">
      <c r="A102" s="113"/>
      <c r="B102" s="32"/>
      <c r="C102" s="15"/>
      <c r="D102" s="15"/>
      <c r="E102" s="14"/>
      <c r="F102" s="94"/>
      <c r="G102" s="138"/>
      <c r="H102" s="153"/>
      <c r="I102" s="107"/>
      <c r="J102" s="188"/>
      <c r="L102" s="6"/>
      <c r="M102" s="7"/>
      <c r="N102"/>
      <c r="R102" s="125"/>
    </row>
    <row r="103" spans="1:18" ht="15" thickBot="1" x14ac:dyDescent="0.35">
      <c r="A103"/>
      <c r="B103" s="95"/>
      <c r="C103" s="8"/>
      <c r="D103" s="8"/>
      <c r="E103" s="73"/>
      <c r="F103" s="96"/>
      <c r="G103" s="138"/>
      <c r="H103" s="153"/>
      <c r="I103" s="107"/>
      <c r="J103" s="188"/>
      <c r="L103" s="6"/>
      <c r="M103" s="7"/>
      <c r="N103"/>
      <c r="R103" s="125"/>
    </row>
    <row r="104" spans="1:18" ht="15" thickBot="1" x14ac:dyDescent="0.35">
      <c r="A104" s="113" t="s">
        <v>128</v>
      </c>
      <c r="B104" s="51">
        <f>+'Basisgegevens Begroting'!C25</f>
        <v>0</v>
      </c>
      <c r="C104" s="65"/>
      <c r="D104" s="53"/>
      <c r="E104" s="53"/>
      <c r="F104" s="66"/>
      <c r="G104" s="138"/>
      <c r="H104" s="153"/>
      <c r="I104" s="107"/>
      <c r="J104" s="188"/>
      <c r="L104" s="6"/>
      <c r="M104" s="7"/>
      <c r="N104"/>
      <c r="R104" s="125"/>
    </row>
    <row r="105" spans="1:18" x14ac:dyDescent="0.3">
      <c r="A105" s="113"/>
      <c r="B105" s="224" t="str">
        <f>"Deze subsidie is conform de bedragen van " &amp;B104</f>
        <v>Deze subsidie is conform de bedragen van 0</v>
      </c>
      <c r="C105" s="225"/>
      <c r="D105" s="225"/>
      <c r="E105" s="183" t="str">
        <f>+E99</f>
        <v>Kosten</v>
      </c>
      <c r="F105" s="184" t="str">
        <f>+F99</f>
        <v xml:space="preserve">Subsidie </v>
      </c>
      <c r="G105" s="138"/>
      <c r="H105" s="153"/>
      <c r="I105" s="107"/>
      <c r="J105" s="188"/>
      <c r="L105" s="6"/>
      <c r="M105" s="7"/>
      <c r="N105"/>
      <c r="R105" s="125"/>
    </row>
    <row r="106" spans="1:18" x14ac:dyDescent="0.3">
      <c r="A106" s="113"/>
      <c r="B106" s="72"/>
      <c r="C106" s="9"/>
      <c r="D106" s="9"/>
      <c r="E106" s="226">
        <f>+B104</f>
        <v>0</v>
      </c>
      <c r="F106" s="227"/>
      <c r="G106" s="138"/>
      <c r="H106" s="153"/>
      <c r="I106" s="107"/>
      <c r="J106" s="188"/>
      <c r="L106" s="6"/>
      <c r="M106" s="7"/>
      <c r="N106"/>
      <c r="R106" s="125"/>
    </row>
    <row r="107" spans="1:18" x14ac:dyDescent="0.3">
      <c r="A107" s="113"/>
      <c r="B107" s="228" t="str">
        <f>"Kosten van "&amp;'Basisgegevens Begroting'!C73</f>
        <v xml:space="preserve">Kosten van </v>
      </c>
      <c r="C107" s="229"/>
      <c r="D107" s="230"/>
      <c r="E107" s="141">
        <f>+'Kosten Deelnemer 17'!$F$86</f>
        <v>0</v>
      </c>
      <c r="F107" s="142">
        <f>+'Kosten Deelnemer 17'!$H$86</f>
        <v>0</v>
      </c>
      <c r="G107" s="143" t="str" cm="1">
        <f t="array" ref="G107">_xlfn.IFS(E107=0,"",E107&lt;25000,"De subsidiabele kosten mogen niet minder bedragen dan € 25.000,- per deelnemer aan het samenwerkingsverband",E107&gt;=25000,"")</f>
        <v/>
      </c>
      <c r="H107" s="153"/>
      <c r="I107" s="107"/>
      <c r="J107" s="188"/>
      <c r="L107" s="6"/>
      <c r="M107" s="7"/>
      <c r="N107"/>
      <c r="R107" s="125"/>
    </row>
    <row r="108" spans="1:18" ht="15" thickBot="1" x14ac:dyDescent="0.35">
      <c r="A108" s="113"/>
      <c r="B108" s="32"/>
      <c r="C108" s="15"/>
      <c r="D108" s="15"/>
      <c r="E108" s="14"/>
      <c r="F108" s="94"/>
      <c r="G108" s="138"/>
      <c r="H108" s="153"/>
      <c r="I108" s="107"/>
      <c r="J108" s="188"/>
      <c r="L108" s="6"/>
      <c r="M108" s="7"/>
      <c r="N108"/>
      <c r="R108" s="125"/>
    </row>
    <row r="109" spans="1:18" ht="15" thickBot="1" x14ac:dyDescent="0.35">
      <c r="A109" s="113"/>
      <c r="B109" s="95"/>
      <c r="C109" s="8"/>
      <c r="D109" s="8"/>
      <c r="E109" s="73"/>
      <c r="F109" s="96"/>
      <c r="G109" s="138"/>
      <c r="H109" s="153"/>
      <c r="I109" s="107"/>
      <c r="J109" s="188"/>
      <c r="L109" s="6"/>
      <c r="M109" s="7"/>
      <c r="N109"/>
      <c r="R109" s="125"/>
    </row>
    <row r="110" spans="1:18" ht="15" thickBot="1" x14ac:dyDescent="0.35">
      <c r="A110" s="113" t="s">
        <v>129</v>
      </c>
      <c r="B110" s="51">
        <f>+'Basisgegevens Begroting'!C26</f>
        <v>0</v>
      </c>
      <c r="C110" s="65"/>
      <c r="D110" s="53"/>
      <c r="E110" s="53"/>
      <c r="F110" s="66"/>
      <c r="G110" s="138"/>
      <c r="H110" s="153"/>
      <c r="I110" s="107"/>
      <c r="J110" s="188"/>
      <c r="L110" s="6"/>
      <c r="M110" s="7"/>
      <c r="N110"/>
      <c r="R110" s="125"/>
    </row>
    <row r="111" spans="1:18" x14ac:dyDescent="0.3">
      <c r="A111" s="113"/>
      <c r="B111" s="224" t="str">
        <f>"Deze subsidie is conform de bedragen van " &amp;B110</f>
        <v>Deze subsidie is conform de bedragen van 0</v>
      </c>
      <c r="C111" s="225"/>
      <c r="D111" s="225"/>
      <c r="E111" s="183" t="str">
        <f>+E105</f>
        <v>Kosten</v>
      </c>
      <c r="F111" s="184" t="str">
        <f>+F105</f>
        <v xml:space="preserve">Subsidie </v>
      </c>
      <c r="G111" s="138"/>
      <c r="H111" s="153"/>
      <c r="I111" s="107"/>
      <c r="J111" s="188"/>
      <c r="L111" s="6"/>
      <c r="M111" s="7"/>
      <c r="N111"/>
      <c r="R111" s="125"/>
    </row>
    <row r="112" spans="1:18" x14ac:dyDescent="0.3">
      <c r="A112" s="113"/>
      <c r="B112" s="72"/>
      <c r="C112" s="9"/>
      <c r="D112" s="9"/>
      <c r="E112" s="226">
        <f>+B110</f>
        <v>0</v>
      </c>
      <c r="F112" s="227"/>
      <c r="G112" s="138"/>
      <c r="H112" s="153"/>
      <c r="I112" s="107"/>
      <c r="J112" s="188"/>
      <c r="L112" s="6"/>
      <c r="M112" s="7"/>
      <c r="N112"/>
      <c r="R112" s="125"/>
    </row>
    <row r="113" spans="1:18" x14ac:dyDescent="0.3">
      <c r="A113" s="113"/>
      <c r="B113" s="228" t="str">
        <f>"Kosten van "&amp;B110</f>
        <v>Kosten van 0</v>
      </c>
      <c r="C113" s="229"/>
      <c r="D113" s="230"/>
      <c r="E113" s="141">
        <f>+'Kosten Deelnemer 18'!$F$86</f>
        <v>0</v>
      </c>
      <c r="F113" s="142">
        <f>+'Kosten Deelnemer 18'!$H$86</f>
        <v>0</v>
      </c>
      <c r="G113" s="143" t="str" cm="1">
        <f t="array" ref="G113">_xlfn.IFS(E113=0,"",E113&lt;25000,"De subsidiabele kosten mogen niet minder bedragen dan € 25.000,- per deelnemer aan het samenwerkingsverband",E113&gt;=25000,"")</f>
        <v/>
      </c>
      <c r="H113" s="153"/>
      <c r="I113" s="107"/>
      <c r="J113" s="188"/>
      <c r="L113" s="6"/>
      <c r="M113" s="7"/>
      <c r="N113"/>
      <c r="R113" s="125"/>
    </row>
    <row r="114" spans="1:18" ht="15" thickBot="1" x14ac:dyDescent="0.35">
      <c r="A114" s="113"/>
      <c r="B114" s="32"/>
      <c r="C114" s="15"/>
      <c r="D114" s="15"/>
      <c r="E114" s="14"/>
      <c r="F114" s="94"/>
      <c r="G114" s="138"/>
      <c r="H114" s="153"/>
      <c r="I114" s="107"/>
      <c r="J114" s="188"/>
      <c r="L114" s="6"/>
      <c r="M114" s="7"/>
      <c r="N114"/>
      <c r="R114" s="125"/>
    </row>
    <row r="115" spans="1:18" ht="15" thickBot="1" x14ac:dyDescent="0.35">
      <c r="A115" s="113"/>
      <c r="B115" s="95"/>
      <c r="C115" s="8"/>
      <c r="D115" s="8"/>
      <c r="E115" s="73"/>
      <c r="F115" s="96"/>
      <c r="G115" s="138"/>
      <c r="H115" s="153"/>
      <c r="I115" s="107"/>
      <c r="J115" s="188"/>
      <c r="L115" s="6"/>
      <c r="M115" s="7"/>
      <c r="N115"/>
      <c r="R115" s="125"/>
    </row>
    <row r="116" spans="1:18" ht="15" thickBot="1" x14ac:dyDescent="0.35">
      <c r="A116" s="113" t="s">
        <v>130</v>
      </c>
      <c r="B116" s="51">
        <f>+'Basisgegevens Begroting'!C27</f>
        <v>0</v>
      </c>
      <c r="C116" s="65"/>
      <c r="D116" s="53"/>
      <c r="E116" s="53"/>
      <c r="F116" s="66"/>
      <c r="G116" s="138"/>
      <c r="H116" s="153"/>
      <c r="I116" s="107"/>
      <c r="J116" s="188"/>
      <c r="L116" s="6"/>
      <c r="M116" s="7"/>
      <c r="N116"/>
      <c r="R116" s="125"/>
    </row>
    <row r="117" spans="1:18" x14ac:dyDescent="0.3">
      <c r="A117" s="113"/>
      <c r="B117" s="224" t="str">
        <f>"Deze subsidie is conform de bedragen van " &amp;B116</f>
        <v>Deze subsidie is conform de bedragen van 0</v>
      </c>
      <c r="C117" s="225"/>
      <c r="D117" s="225"/>
      <c r="E117" s="187" t="str">
        <f>+E111</f>
        <v>Kosten</v>
      </c>
      <c r="F117" s="184" t="str">
        <f>+F111</f>
        <v xml:space="preserve">Subsidie </v>
      </c>
      <c r="G117" s="138"/>
      <c r="H117" s="153"/>
      <c r="I117" s="107"/>
      <c r="J117" s="188"/>
      <c r="L117" s="6"/>
      <c r="M117" s="7"/>
      <c r="N117"/>
      <c r="R117" s="125"/>
    </row>
    <row r="118" spans="1:18" x14ac:dyDescent="0.3">
      <c r="A118" s="113"/>
      <c r="B118" s="72"/>
      <c r="C118" s="9"/>
      <c r="D118" s="9"/>
      <c r="E118" s="226">
        <f>+B116</f>
        <v>0</v>
      </c>
      <c r="F118" s="227"/>
      <c r="G118" s="138"/>
      <c r="H118" s="153"/>
      <c r="I118" s="107"/>
      <c r="J118" s="188"/>
      <c r="L118" s="6"/>
      <c r="M118" s="7"/>
      <c r="N118"/>
      <c r="R118" s="125"/>
    </row>
    <row r="119" spans="1:18" x14ac:dyDescent="0.3">
      <c r="A119" s="113"/>
      <c r="B119" s="228" t="str">
        <f>"Kosten van "&amp;B116</f>
        <v>Kosten van 0</v>
      </c>
      <c r="C119" s="229"/>
      <c r="D119" s="230"/>
      <c r="E119" s="141">
        <f>+'Kosten Deelnemer 19'!$F$86</f>
        <v>0</v>
      </c>
      <c r="F119" s="142">
        <f>+'Kosten Deelnemer 19'!$H$86</f>
        <v>0</v>
      </c>
      <c r="G119" s="143" t="str" cm="1">
        <f t="array" ref="G119">_xlfn.IFS(E119=0,"",E119&lt;25000,"De subsidiabele kosten mogen niet minder bedragen dan € 25.000,- per deelnemer aan het samenwerkingsverband",E119&gt;=25000,"")</f>
        <v/>
      </c>
      <c r="H119" s="153"/>
      <c r="I119" s="107"/>
      <c r="J119" s="188"/>
      <c r="L119" s="6"/>
      <c r="M119" s="7"/>
      <c r="N119"/>
      <c r="R119" s="125"/>
    </row>
    <row r="120" spans="1:18" ht="15" thickBot="1" x14ac:dyDescent="0.35">
      <c r="A120" s="113"/>
      <c r="B120" s="32"/>
      <c r="C120" s="15"/>
      <c r="D120" s="15"/>
      <c r="E120" s="14"/>
      <c r="F120" s="94"/>
      <c r="G120" s="138"/>
      <c r="H120" s="153"/>
      <c r="I120" s="107"/>
      <c r="J120" s="188"/>
      <c r="L120" s="6"/>
      <c r="M120" s="7"/>
      <c r="N120"/>
      <c r="R120" s="125"/>
    </row>
    <row r="121" spans="1:18" ht="15" thickBot="1" x14ac:dyDescent="0.35">
      <c r="A121" s="113"/>
      <c r="B121" s="95"/>
      <c r="C121" s="8"/>
      <c r="D121" s="8"/>
      <c r="E121" s="73"/>
      <c r="F121" s="96"/>
      <c r="G121" s="138"/>
      <c r="H121" s="153"/>
      <c r="I121" s="107"/>
      <c r="J121" s="188"/>
      <c r="L121" s="6"/>
      <c r="M121" s="7"/>
      <c r="N121"/>
      <c r="R121" s="125"/>
    </row>
    <row r="122" spans="1:18" ht="15" thickBot="1" x14ac:dyDescent="0.35">
      <c r="A122" s="113" t="s">
        <v>131</v>
      </c>
      <c r="B122" s="51">
        <f>+'Basisgegevens Begroting'!C28</f>
        <v>0</v>
      </c>
      <c r="C122" s="65"/>
      <c r="D122" s="53"/>
      <c r="E122" s="53"/>
      <c r="F122" s="66"/>
      <c r="G122" s="138"/>
      <c r="H122" s="153"/>
      <c r="I122" s="107"/>
      <c r="J122" s="188"/>
      <c r="L122" s="6"/>
      <c r="M122" s="7"/>
      <c r="N122"/>
      <c r="R122" s="125"/>
    </row>
    <row r="123" spans="1:18" x14ac:dyDescent="0.3">
      <c r="A123"/>
      <c r="B123" s="224" t="str">
        <f>"Deze subsidie is conform de bedragen van " &amp;B122</f>
        <v>Deze subsidie is conform de bedragen van 0</v>
      </c>
      <c r="C123" s="225"/>
      <c r="D123" s="225"/>
      <c r="E123" s="183" t="str">
        <f>+E117</f>
        <v>Kosten</v>
      </c>
      <c r="F123" s="184" t="str">
        <f>+F117</f>
        <v xml:space="preserve">Subsidie </v>
      </c>
      <c r="G123" s="138"/>
      <c r="H123" s="153"/>
      <c r="I123" s="107"/>
      <c r="J123" s="188"/>
      <c r="L123" s="6"/>
      <c r="M123" s="7"/>
      <c r="N123"/>
      <c r="R123" s="125"/>
    </row>
    <row r="124" spans="1:18" x14ac:dyDescent="0.3">
      <c r="A124"/>
      <c r="B124" s="72"/>
      <c r="C124" s="9"/>
      <c r="D124" s="9"/>
      <c r="E124" s="226">
        <f>+B122</f>
        <v>0</v>
      </c>
      <c r="F124" s="227"/>
      <c r="G124" s="138"/>
      <c r="H124" s="153"/>
      <c r="I124" s="107"/>
      <c r="J124" s="188"/>
      <c r="L124" s="6"/>
      <c r="M124" s="7"/>
      <c r="N124"/>
      <c r="R124" s="125"/>
    </row>
    <row r="125" spans="1:18" x14ac:dyDescent="0.3">
      <c r="A125"/>
      <c r="B125" s="228" t="str">
        <f>"Kosten van "&amp;B122</f>
        <v>Kosten van 0</v>
      </c>
      <c r="C125" s="229"/>
      <c r="D125" s="230"/>
      <c r="E125" s="141">
        <f>+'Kosten Deelnemer 20'!$F$86</f>
        <v>0</v>
      </c>
      <c r="F125" s="142">
        <f>+'Kosten Deelnemer 20'!$H$86</f>
        <v>0</v>
      </c>
      <c r="G125" s="138"/>
      <c r="H125" s="153"/>
      <c r="I125" s="107"/>
      <c r="J125" s="188"/>
      <c r="L125" s="6"/>
      <c r="M125" s="7"/>
      <c r="N125"/>
      <c r="R125" s="125"/>
    </row>
    <row r="126" spans="1:18" ht="15" thickBot="1" x14ac:dyDescent="0.35">
      <c r="A126"/>
      <c r="B126" s="32"/>
      <c r="C126" s="15"/>
      <c r="D126" s="15"/>
      <c r="E126" s="14"/>
      <c r="F126" s="94"/>
      <c r="G126" s="138"/>
      <c r="H126" s="153"/>
      <c r="I126" s="107"/>
      <c r="J126" s="188"/>
      <c r="L126" s="6"/>
      <c r="M126" s="7"/>
      <c r="N126"/>
      <c r="R126" s="125"/>
    </row>
    <row r="127" spans="1:18" ht="15" thickBot="1" x14ac:dyDescent="0.35">
      <c r="A127"/>
      <c r="B127" s="32"/>
      <c r="C127" s="15"/>
      <c r="D127" s="15"/>
      <c r="E127" s="14"/>
      <c r="F127" s="94"/>
      <c r="G127" s="138"/>
      <c r="H127" s="153"/>
      <c r="I127" s="107"/>
      <c r="J127" s="188"/>
      <c r="L127" s="6"/>
      <c r="M127" s="7"/>
      <c r="N127"/>
      <c r="R127" s="125"/>
    </row>
    <row r="128" spans="1:18" x14ac:dyDescent="0.3">
      <c r="A128"/>
      <c r="B128"/>
      <c r="C128"/>
      <c r="D128"/>
      <c r="E128"/>
      <c r="F128"/>
      <c r="G128"/>
      <c r="H128" s="153"/>
      <c r="I128" s="107"/>
      <c r="J128" s="188"/>
      <c r="L128" s="6"/>
      <c r="M128" s="7"/>
      <c r="N128"/>
      <c r="R128" s="125"/>
    </row>
    <row r="129" spans="1:18" ht="15" thickBot="1" x14ac:dyDescent="0.35">
      <c r="A129"/>
      <c r="B129"/>
      <c r="C129"/>
      <c r="D129"/>
      <c r="E129"/>
      <c r="F129"/>
      <c r="G129"/>
      <c r="I129" s="46"/>
      <c r="J129" s="177"/>
      <c r="L129" s="6"/>
      <c r="M129" s="11"/>
      <c r="N129"/>
      <c r="R129" s="125"/>
    </row>
    <row r="130" spans="1:18" ht="15" thickBot="1" x14ac:dyDescent="0.35">
      <c r="A130"/>
      <c r="B130" s="37" t="s">
        <v>43</v>
      </c>
      <c r="C130" s="38"/>
      <c r="D130" s="38"/>
      <c r="E130" s="38"/>
      <c r="F130" s="74"/>
      <c r="G130" s="145"/>
      <c r="H130" s="177"/>
      <c r="J130" s="6"/>
      <c r="K130" s="7"/>
      <c r="L130"/>
      <c r="M130"/>
      <c r="N130"/>
      <c r="P130" s="125"/>
    </row>
    <row r="131" spans="1:18" x14ac:dyDescent="0.3">
      <c r="A131"/>
      <c r="B131" s="51"/>
      <c r="C131" s="52"/>
      <c r="D131" s="53"/>
      <c r="E131" s="54" t="str">
        <f>+E9</f>
        <v>Kosten</v>
      </c>
      <c r="F131" s="97" t="str">
        <f>+F15</f>
        <v xml:space="preserve">Subsidie </v>
      </c>
      <c r="G131" s="46"/>
      <c r="H131" s="177"/>
      <c r="J131" s="138"/>
      <c r="K131" s="6"/>
      <c r="L131" s="11"/>
      <c r="M131"/>
      <c r="N131"/>
      <c r="Q131" s="125"/>
    </row>
    <row r="132" spans="1:18" x14ac:dyDescent="0.3">
      <c r="A132"/>
      <c r="B132" s="95" t="str">
        <f>+'Kosten Deelnemer 1'!A5</f>
        <v>Personeelskosten</v>
      </c>
      <c r="C132" s="4"/>
      <c r="D132" s="105"/>
      <c r="E132" s="106">
        <f>+'Kosten Deelnemer 1'!F22+'Kosten Deelnemer 2'!F22+'Kosten Deelnemer 3'!F22+'Kosten Deelnemer 4'!F22+'Kosten Deelnemer 5'!F22+'Kosten Deelnemer 6'!F22+'Kosten Deelnemer 7'!F22+'Kosten Deelnemer 8'!F22+'Kosten Deelnemer 9'!F22+'Kosten Deelnemer 10'!F22+'Kosten Deelnemer 11'!F22+'Kosten Deelnemer 12'!F22+'Kosten Deelnemer 13'!F22+'Kosten Deelnemer 14'!F22+'Kosten Deelnemer 15'!F22+'Kosten Deelnemer 16'!F22+'Kosten Deelnemer 17'!F22+'Kosten Deelnemer 18'!F22+'Kosten Deelnemer 19'!F22+'Kosten Deelnemer 20'!F22</f>
        <v>0</v>
      </c>
      <c r="F132" s="117">
        <f>+'Kosten Deelnemer 1'!H22+'Kosten Deelnemer 2'!H22+'Kosten Deelnemer 3'!H22+'Kosten Deelnemer 4'!H22+'Kosten Deelnemer 5'!H22+'Kosten Deelnemer 6'!H22+'Kosten Deelnemer 7'!H22+'Kosten Deelnemer 8'!H22+'Kosten Deelnemer 9'!H22+'Kosten Deelnemer 10'!H22+'Kosten Deelnemer 11'!H22+'Kosten Deelnemer 12'!H22+'Kosten Deelnemer 13'!H22+'Kosten Deelnemer 14'!H22+'Kosten Deelnemer 15'!H22+'Kosten Deelnemer 16'!H22+'Kosten Deelnemer 17'!H22+'Kosten Deelnemer 18'!H22+'Kosten Deelnemer 19'!H22+'Kosten Deelnemer 20'!H22</f>
        <v>0</v>
      </c>
      <c r="G132"/>
      <c r="H132"/>
      <c r="J132" s="138"/>
      <c r="K132" s="6"/>
      <c r="L132" s="11"/>
      <c r="M132"/>
      <c r="N132"/>
      <c r="Q132" s="125"/>
    </row>
    <row r="133" spans="1:18" x14ac:dyDescent="0.3">
      <c r="A133"/>
      <c r="B133" s="95" t="str">
        <f>+'Kosten Deelnemer 1'!A24</f>
        <v xml:space="preserve">Brandstofkosten </v>
      </c>
      <c r="C133" s="4"/>
      <c r="D133" s="105"/>
      <c r="E133" s="106">
        <f>+'Kosten Deelnemer 1'!F30+'Kosten Deelnemer 2'!F30+'Kosten Deelnemer 3'!F30+'Kosten Deelnemer 4'!F30+'Kosten Deelnemer 5'!F30+'Kosten Deelnemer 6'!F30+'Kosten Deelnemer 7'!F30+'Kosten Deelnemer 8'!F30+'Kosten Deelnemer 9'!F30+'Kosten Deelnemer 10'!F30+'Kosten Deelnemer 11'!F30+'Kosten Deelnemer 12'!F30+'Kosten Deelnemer 13'!F30+'Kosten Deelnemer 14'!F30+'Kosten Deelnemer 15'!F30+'Kosten Deelnemer 16'!F30+'Kosten Deelnemer 17'!F30+'Kosten Deelnemer 18'!F30+'Kosten Deelnemer 19'!F30+'Kosten Deelnemer 20'!F30</f>
        <v>0</v>
      </c>
      <c r="F133" s="117">
        <f>+'Kosten Deelnemer 1'!H30+'Kosten Deelnemer 2'!H30+'Kosten Deelnemer 3'!H30+'Kosten Deelnemer 4'!H30+'Kosten Deelnemer 5'!H30+'Kosten Deelnemer 6'!H30+'Kosten Deelnemer 7'!H30+'Kosten Deelnemer 8'!H30+'Kosten Deelnemer 9'!H30+'Kosten Deelnemer 10'!H30+'Kosten Deelnemer 11'!H30+'Kosten Deelnemer 12'!H30+'Kosten Deelnemer 13'!H30+'Kosten Deelnemer 14'!H30+'Kosten Deelnemer 15'!H30+'Kosten Deelnemer 16'!H30+'Kosten Deelnemer 17'!H30+'Kosten Deelnemer 18'!H30+'Kosten Deelnemer 19'!H30+'Kosten Deelnemer 20'!H30</f>
        <v>0</v>
      </c>
      <c r="G133" s="210"/>
      <c r="H133" s="210"/>
      <c r="I133" s="210"/>
      <c r="J133" s="154"/>
      <c r="K133" s="138"/>
      <c r="L133" s="6"/>
      <c r="M133" s="11"/>
      <c r="N133"/>
      <c r="R133" s="125"/>
    </row>
    <row r="134" spans="1:18" x14ac:dyDescent="0.3">
      <c r="A134"/>
      <c r="B134" s="95" t="str">
        <f>+'Kosten Deelnemer 1'!A32</f>
        <v>Projectspecifieke overige subsidiabele kosten (kosten derden)</v>
      </c>
      <c r="C134" s="4"/>
      <c r="D134" s="105"/>
      <c r="E134" s="106">
        <f>+'Kosten Deelnemer 1'!F51+'Kosten Deelnemer 2'!F51+'Kosten Deelnemer 3'!F51+'Kosten Deelnemer 4'!F51+'Kosten Deelnemer 5'!F51+'Kosten Deelnemer 6'!F51+'Kosten Deelnemer 7'!F51+'Kosten Deelnemer 8'!F51+'Kosten Deelnemer 9'!F51+'Kosten Deelnemer 10'!F51+'Kosten Deelnemer 11'!F51+'Kosten Deelnemer 12'!F51+'Kosten Deelnemer 13'!F51+'Kosten Deelnemer 14'!F51+'Kosten Deelnemer 15'!F51+'Kosten Deelnemer 16'!F51+'Kosten Deelnemer 17'!F51+'Kosten Deelnemer 18'!F51+'Kosten Deelnemer 19'!F51+'Kosten Deelnemer 20'!F51</f>
        <v>0</v>
      </c>
      <c r="F134" s="117">
        <f>+'Kosten Deelnemer 1'!H51+'Kosten Deelnemer 2'!H51+'Kosten Deelnemer 3'!H51+'Kosten Deelnemer 4'!H51+'Kosten Deelnemer 5'!H51+'Kosten Deelnemer 6'!H51+'Kosten Deelnemer 7'!H51+'Kosten Deelnemer 8'!H51+'Kosten Deelnemer 9'!H51+'Kosten Deelnemer 10'!H51+'Kosten Deelnemer 11'!H51+'Kosten Deelnemer 12'!H51+'Kosten Deelnemer 13'!H51+'Kosten Deelnemer 14'!H51+'Kosten Deelnemer 15'!H51+'Kosten Deelnemer 16'!H51+'Kosten Deelnemer 17'!H51+'Kosten Deelnemer 18'!H51+'Kosten Deelnemer 19'!H51+'Kosten Deelnemer 20'!H51</f>
        <v>0</v>
      </c>
      <c r="J134" s="138"/>
      <c r="K134" s="6"/>
      <c r="L134" s="11"/>
      <c r="M134"/>
      <c r="N134"/>
      <c r="Q134" s="125"/>
    </row>
    <row r="135" spans="1:18" x14ac:dyDescent="0.3">
      <c r="A135"/>
      <c r="B135" s="95" t="str">
        <f>+'Kosten Deelnemer 1'!A53</f>
        <v>Subsidiabele kosten voor voor demonstratie noodzakelijke infrastructuur</v>
      </c>
      <c r="C135" s="4"/>
      <c r="D135" s="105"/>
      <c r="E135" s="106">
        <f>+'Kosten Deelnemer 1'!F62+'Kosten Deelnemer 2'!F62+'Kosten Deelnemer 3'!F62+'Kosten Deelnemer 4'!F62+'Kosten Deelnemer 5'!F62+'Kosten Deelnemer 6'!F62+'Kosten Deelnemer 7'!F62+'Kosten Deelnemer 8'!F62+'Kosten Deelnemer 9'!F62+'Kosten Deelnemer 10'!F62+'Kosten Deelnemer 11'!F62+'Kosten Deelnemer 12'!F62+'Kosten Deelnemer 13'!F62+'Kosten Deelnemer 14'!F62+'Kosten Deelnemer 15'!F62+'Kosten Deelnemer 16'!F62+'Kosten Deelnemer 17'!F62+'Kosten Deelnemer 18'!F62+'Kosten Deelnemer 19'!F62+'Kosten Deelnemer 20'!F62</f>
        <v>0</v>
      </c>
      <c r="F135" s="117">
        <f>+'Kosten Deelnemer 1'!H62+'Kosten Deelnemer 2'!H62+'Kosten Deelnemer 3'!H62+'Kosten Deelnemer 4'!H62+'Kosten Deelnemer 5'!H62+'Kosten Deelnemer 6'!H62+'Kosten Deelnemer 7'!H62+'Kosten Deelnemer 8'!H62+'Kosten Deelnemer 9'!H62+'Kosten Deelnemer 10'!H62+'Kosten Deelnemer 11'!H62+'Kosten Deelnemer 12'!H62+'Kosten Deelnemer 13'!H62+'Kosten Deelnemer 14'!H62+'Kosten Deelnemer 15'!H62+'Kosten Deelnemer 16'!H62+'Kosten Deelnemer 17'!H62+'Kosten Deelnemer 18'!H62+'Kosten Deelnemer 19'!H62+'Kosten Deelnemer 20'!H62</f>
        <v>0</v>
      </c>
      <c r="J135" s="138"/>
      <c r="K135" s="6"/>
      <c r="L135" s="11"/>
      <c r="M135"/>
      <c r="N135"/>
      <c r="Q135" s="125"/>
    </row>
    <row r="136" spans="1:18" x14ac:dyDescent="0.3">
      <c r="A136"/>
      <c r="B136" s="95" t="str">
        <f>+'Kosten Deelnemer 1'!A64</f>
        <v>Speciaal voor het project aan te schaffen materialen en hulpmiddelen</v>
      </c>
      <c r="C136" s="4"/>
      <c r="D136" s="105"/>
      <c r="E136" s="106">
        <f>+'Kosten Deelnemer 1'!F83+'Kosten Deelnemer 2'!F83+'Kosten Deelnemer 3'!F83+'Kosten Deelnemer 4'!F83+'Kosten Deelnemer 5'!F83+'Kosten Deelnemer 6'!F83+'Kosten Deelnemer 7'!F83+'Kosten Deelnemer 8'!F83+'Kosten Deelnemer 9'!F83+'Kosten Deelnemer 10'!F83+'Kosten Deelnemer 11'!F83+'Kosten Deelnemer 12'!F83+'Kosten Deelnemer 13'!F83+'Kosten Deelnemer 14'!F83+'Kosten Deelnemer 15'!F83+'Kosten Deelnemer 16'!F83+'Kosten Deelnemer 17'!F83+'Kosten Deelnemer 18'!F83+'Kosten Deelnemer 19'!F83+'Kosten Deelnemer 20'!F83</f>
        <v>0</v>
      </c>
      <c r="F136" s="117">
        <f>+'Kosten Deelnemer 1'!H83+'Kosten Deelnemer 2'!H83+'Kosten Deelnemer 3'!H83+'Kosten Deelnemer 4'!H83+'Kosten Deelnemer 5'!H83+'Kosten Deelnemer 6'!H83+'Kosten Deelnemer 7'!H83+'Kosten Deelnemer 8'!H83+'Kosten Deelnemer 9'!H83+'Kosten Deelnemer 10'!H83+'Kosten Deelnemer 11'!H83+'Kosten Deelnemer 12'!H83+'Kosten Deelnemer 13'!H83+'Kosten Deelnemer 14'!H83+'Kosten Deelnemer 15'!H83+'Kosten Deelnemer 16'!H83+'Kosten Deelnemer 17'!H83+'Kosten Deelnemer 18'!H83+'Kosten Deelnemer 19'!H83+'Kosten Deelnemer 20'!H83</f>
        <v>0</v>
      </c>
      <c r="J136" s="138"/>
      <c r="K136" s="6"/>
      <c r="L136" s="11"/>
      <c r="M136"/>
      <c r="N136"/>
      <c r="Q136" s="125"/>
    </row>
    <row r="137" spans="1:18" ht="15" thickBot="1" x14ac:dyDescent="0.35">
      <c r="A137"/>
      <c r="B137" s="214" t="s">
        <v>44</v>
      </c>
      <c r="C137" s="215"/>
      <c r="D137" s="216"/>
      <c r="E137" s="155">
        <f>+E11+E17+E23+E29+E35+E41+E47+E53+E59+E65+E71+E77+E83+E89+E95+E101+E107+E113+E119+E125</f>
        <v>0</v>
      </c>
      <c r="F137" s="156">
        <f>SUM(F11,F17,F23,F29,F35,F41,F47,F53,F59,F65,F71,F77,F83,F89,F95,F101,F107,F113,F119,F125)</f>
        <v>0</v>
      </c>
      <c r="G137" s="238" t="str" cm="1">
        <f t="array" ref="G137">_xlfn.IFS(F137&gt;15000000,"Maximaal toegestane subsidie bedraagt € 15.000.000",E137=0,"",E137&lt;500000,"Minimale projectkosten bedragen € 500.000.",E137&lt;=500000,"",F137&lt;=15000000,"")</f>
        <v/>
      </c>
      <c r="H137" s="238"/>
      <c r="I137" s="238"/>
      <c r="J137" s="238"/>
      <c r="K137" s="189"/>
      <c r="M137" s="6"/>
      <c r="N137" s="7"/>
    </row>
    <row r="138" spans="1:18" ht="15" customHeight="1" thickBot="1" x14ac:dyDescent="0.35">
      <c r="A138"/>
      <c r="B138" s="120" t="str">
        <f>"Waarvan " &amp;Blad1!D2</f>
        <v>Waarvan Niet-economisch industrieel onderzoek of experimentele ontwikkeling</v>
      </c>
      <c r="C138" s="157">
        <f>+Blad1!AG2</f>
        <v>0</v>
      </c>
      <c r="D138" s="236" t="str" cm="1">
        <f t="array" ref="D138">_xlfn.IFS(F137=0,"",C138/F137&gt;0.2,"Ten hoogste 20% van de subsidie bestaat uit niet-economisch onderzoek of experimentele ontwikkeling door een onderzoeksorganisatie",C138/F137&lt;=0.2,"")</f>
        <v/>
      </c>
      <c r="E138" s="236"/>
      <c r="F138" s="236"/>
      <c r="G138" s="206"/>
      <c r="H138" s="206"/>
      <c r="I138" s="239" t="str" cm="1">
        <f t="array" ref="I138">_xlfn.IFS('Basisgegevens Begroting'!C6="Nee","",E137*0.8&lt;F137,"De subsidie bedraagt per onderneming, of per groep verbonden ondernemingen als bedoeld in artikel 3, derde lid, van bijlage I bij de algemene groepsvrijstellingsverordening, ten hoogste 80% van de totaal verleende subsidie aan het project.",E137=0,"")</f>
        <v/>
      </c>
      <c r="J138" s="239"/>
      <c r="K138" s="239"/>
      <c r="L138" s="239"/>
      <c r="M138" s="239"/>
      <c r="N138" s="158"/>
      <c r="O138" s="158"/>
      <c r="P138" s="158"/>
    </row>
    <row r="139" spans="1:18" x14ac:dyDescent="0.3">
      <c r="A139"/>
      <c r="B139" s="7"/>
      <c r="C139" s="7"/>
      <c r="D139" s="237"/>
      <c r="E139" s="237"/>
      <c r="F139" s="237"/>
      <c r="G139" s="206"/>
      <c r="H139" s="206"/>
      <c r="I139" s="239"/>
      <c r="J139" s="239"/>
      <c r="K139" s="239"/>
      <c r="L139" s="239"/>
      <c r="M139" s="239"/>
      <c r="N139" s="158"/>
      <c r="O139" s="158"/>
      <c r="P139" s="158"/>
    </row>
    <row r="140" spans="1:18" x14ac:dyDescent="0.3">
      <c r="A140"/>
      <c r="B140" s="139"/>
      <c r="C140" s="139"/>
      <c r="I140" s="154"/>
      <c r="K140" s="189"/>
      <c r="M140" s="6"/>
      <c r="N140" s="11"/>
    </row>
    <row r="141" spans="1:18" x14ac:dyDescent="0.3">
      <c r="A141" s="190"/>
      <c r="E141" s="159"/>
      <c r="F141" s="159"/>
      <c r="G141" s="159"/>
      <c r="H141" s="159"/>
      <c r="I141" s="159"/>
      <c r="K141" s="189"/>
      <c r="M141" s="6"/>
      <c r="N141" s="11"/>
    </row>
    <row r="142" spans="1:18" x14ac:dyDescent="0.3">
      <c r="A142" s="160"/>
      <c r="B142" s="161"/>
      <c r="C142" s="159"/>
      <c r="D142" s="159"/>
      <c r="E142" s="159"/>
      <c r="F142" s="159"/>
      <c r="G142" s="159"/>
      <c r="H142" s="159"/>
      <c r="I142" s="159"/>
      <c r="K142" s="189"/>
      <c r="M142" s="6"/>
      <c r="N142" s="11"/>
    </row>
    <row r="143" spans="1:18" ht="15" thickBot="1" x14ac:dyDescent="0.35">
      <c r="A143"/>
      <c r="B143"/>
      <c r="C143"/>
      <c r="D143"/>
      <c r="E143"/>
      <c r="F143"/>
      <c r="G143"/>
      <c r="H143"/>
      <c r="I143"/>
      <c r="J143"/>
      <c r="K143"/>
      <c r="L143"/>
      <c r="M143" s="6"/>
      <c r="N143" s="11"/>
      <c r="Q143" s="191"/>
      <c r="R143" s="191"/>
    </row>
    <row r="144" spans="1:18" ht="15" thickBot="1" x14ac:dyDescent="0.35">
      <c r="A144"/>
      <c r="B144" s="131" t="s">
        <v>45</v>
      </c>
      <c r="C144" s="134" t="s">
        <v>76</v>
      </c>
      <c r="D144" s="84">
        <f>+E10</f>
        <v>0</v>
      </c>
      <c r="E144" s="102">
        <f>+'Basisgegevens Begroting'!D9</f>
        <v>0</v>
      </c>
      <c r="F144" s="84">
        <f>+E16</f>
        <v>0</v>
      </c>
      <c r="G144" s="102">
        <f>+'Basisgegevens Begroting'!D10</f>
        <v>0</v>
      </c>
      <c r="H144" s="111">
        <f>+E22</f>
        <v>0</v>
      </c>
      <c r="I144" s="112">
        <f>+'Basisgegevens Begroting'!D11</f>
        <v>0</v>
      </c>
      <c r="J144" s="111">
        <f>+E28</f>
        <v>0</v>
      </c>
      <c r="K144" s="110">
        <f>+'Basisgegevens Begroting'!D12</f>
        <v>0</v>
      </c>
      <c r="L144" s="111">
        <f>+B32</f>
        <v>0</v>
      </c>
      <c r="M144" s="110">
        <f>+'Basisgegevens Begroting'!D13</f>
        <v>0</v>
      </c>
      <c r="P144" s="192"/>
      <c r="Q144" s="191"/>
      <c r="R144" s="191"/>
    </row>
    <row r="145" spans="1:13" ht="15.75" customHeight="1" thickBot="1" x14ac:dyDescent="0.35">
      <c r="A145"/>
      <c r="B145" s="51" t="s">
        <v>46</v>
      </c>
      <c r="C145" s="99">
        <f>+Totaal!C149*Blad1!E26</f>
        <v>0</v>
      </c>
      <c r="D145" s="234">
        <f>+$F$11*Blad1!E26</f>
        <v>0</v>
      </c>
      <c r="E145" s="235"/>
      <c r="F145" s="234">
        <f>+$F$17*Blad1!E26</f>
        <v>0</v>
      </c>
      <c r="G145" s="235"/>
      <c r="H145" s="220">
        <f>+$F$23*Blad1!E26</f>
        <v>0</v>
      </c>
      <c r="I145" s="233"/>
      <c r="J145" s="220">
        <f>+$F$29*Blad1!$E$26</f>
        <v>0</v>
      </c>
      <c r="K145" s="222"/>
      <c r="L145" s="220">
        <f>+$F$35*Blad1!$E$26</f>
        <v>0</v>
      </c>
      <c r="M145" s="222"/>
    </row>
    <row r="146" spans="1:13" ht="15" thickBot="1" x14ac:dyDescent="0.35">
      <c r="A146"/>
      <c r="B146" s="51" t="s">
        <v>47</v>
      </c>
      <c r="C146" s="100">
        <f>+C149*Blad1!E27</f>
        <v>0</v>
      </c>
      <c r="D146" s="220">
        <f>+$F$11*Blad1!E27</f>
        <v>0</v>
      </c>
      <c r="E146" s="221"/>
      <c r="F146" s="220">
        <f>+$F$17*Blad1!E27</f>
        <v>0</v>
      </c>
      <c r="G146" s="221"/>
      <c r="H146" s="220">
        <f>+$F$23*Blad1!E27</f>
        <v>0</v>
      </c>
      <c r="I146" s="233"/>
      <c r="J146" s="220">
        <f>+$F$29*Blad1!$E$27</f>
        <v>0</v>
      </c>
      <c r="K146" s="222"/>
      <c r="L146" s="220">
        <f>+$F$35*Blad1!E27</f>
        <v>0</v>
      </c>
      <c r="M146" s="222"/>
    </row>
    <row r="147" spans="1:13" ht="15" thickBot="1" x14ac:dyDescent="0.35">
      <c r="A147"/>
      <c r="B147" s="51" t="s">
        <v>48</v>
      </c>
      <c r="C147" s="100">
        <f>+C149*Blad1!E28</f>
        <v>0</v>
      </c>
      <c r="D147" s="220">
        <f>+$F$11*Blad1!E28</f>
        <v>0</v>
      </c>
      <c r="E147" s="221"/>
      <c r="F147" s="220">
        <f>+$F$17*Blad1!E28</f>
        <v>0</v>
      </c>
      <c r="G147" s="221"/>
      <c r="H147" s="220">
        <f>+$F$23*Blad1!E28</f>
        <v>0</v>
      </c>
      <c r="I147" s="233"/>
      <c r="J147" s="220">
        <f>+$F$29*Blad1!E28</f>
        <v>0</v>
      </c>
      <c r="K147" s="222"/>
      <c r="L147" s="220">
        <f>+$F$35*Blad1!E28</f>
        <v>0</v>
      </c>
      <c r="M147" s="222"/>
    </row>
    <row r="148" spans="1:13" ht="15" thickBot="1" x14ac:dyDescent="0.35">
      <c r="A148"/>
      <c r="B148" s="42" t="s">
        <v>49</v>
      </c>
      <c r="C148" s="100">
        <f>+C149*0.1</f>
        <v>0</v>
      </c>
      <c r="D148" s="220">
        <f>+$F$11*Blad1!E29</f>
        <v>0</v>
      </c>
      <c r="E148" s="221"/>
      <c r="F148" s="220">
        <f>+$F$17*Blad1!E29</f>
        <v>0</v>
      </c>
      <c r="G148" s="221"/>
      <c r="H148" s="220">
        <f>+$F$23*Blad1!E29</f>
        <v>0</v>
      </c>
      <c r="I148" s="233"/>
      <c r="J148" s="231">
        <f>+$F$29*Blad1!E29</f>
        <v>0</v>
      </c>
      <c r="K148" s="232"/>
      <c r="L148" s="220">
        <f>+$F$35*Blad1!E29</f>
        <v>0</v>
      </c>
      <c r="M148" s="222"/>
    </row>
    <row r="149" spans="1:13" ht="15" thickBot="1" x14ac:dyDescent="0.35">
      <c r="A149"/>
      <c r="B149" s="103" t="s">
        <v>50</v>
      </c>
      <c r="C149" s="213">
        <f>+F137</f>
        <v>0</v>
      </c>
      <c r="D149" s="218">
        <f>SUM(D145:D148)</f>
        <v>0</v>
      </c>
      <c r="E149" s="223"/>
      <c r="F149" s="218">
        <f>SUM(F145:F148)</f>
        <v>0</v>
      </c>
      <c r="G149" s="223"/>
      <c r="H149" s="218">
        <f>SUM(H145:H148)</f>
        <v>0</v>
      </c>
      <c r="I149" s="219"/>
      <c r="J149" s="218">
        <f>SUM(J145:J148)</f>
        <v>0</v>
      </c>
      <c r="K149" s="219"/>
      <c r="L149" s="218">
        <f>SUM(L145:L148)</f>
        <v>0</v>
      </c>
      <c r="M149" s="219"/>
    </row>
    <row r="150" spans="1:13" ht="15" thickBot="1" x14ac:dyDescent="0.35">
      <c r="A150"/>
      <c r="B150" s="139"/>
      <c r="C150" s="139"/>
    </row>
    <row r="151" spans="1:13" ht="15" thickBot="1" x14ac:dyDescent="0.35">
      <c r="A151"/>
      <c r="B151" s="162" t="str">
        <f>B144</f>
        <v>Uitbetaling</v>
      </c>
      <c r="C151"/>
      <c r="D151" s="111">
        <f>+B38</f>
        <v>0</v>
      </c>
      <c r="E151" s="110">
        <f>+'Basisgegevens Begroting'!D14</f>
        <v>0</v>
      </c>
      <c r="F151" s="111">
        <f>+B44</f>
        <v>0</v>
      </c>
      <c r="G151" s="110">
        <f>+'Basisgegevens Begroting'!D15</f>
        <v>0</v>
      </c>
      <c r="H151" s="111">
        <f>+B50</f>
        <v>0</v>
      </c>
      <c r="I151" s="112">
        <f>+'Basisgegevens Begroting'!D16</f>
        <v>0</v>
      </c>
      <c r="J151" s="111">
        <f>+B56</f>
        <v>0</v>
      </c>
      <c r="K151" s="110">
        <f>+'Basisgegevens Begroting'!D17</f>
        <v>0</v>
      </c>
      <c r="L151" s="111">
        <f>+B62</f>
        <v>0</v>
      </c>
      <c r="M151" s="110">
        <f>+'Basisgegevens Begroting'!D18</f>
        <v>0</v>
      </c>
    </row>
    <row r="152" spans="1:13" ht="15" thickBot="1" x14ac:dyDescent="0.35">
      <c r="A152"/>
      <c r="B152" s="132" t="str">
        <f>+B145</f>
        <v>Bij verlening</v>
      </c>
      <c r="C152"/>
      <c r="D152" s="220">
        <f>+$F$41*Blad1!$E$26</f>
        <v>0</v>
      </c>
      <c r="E152" s="222"/>
      <c r="F152" s="220">
        <f>+$F$47*Blad1!$E26</f>
        <v>0</v>
      </c>
      <c r="G152" s="222"/>
      <c r="H152" s="220">
        <f>+$F$53*Blad1!$E26</f>
        <v>0</v>
      </c>
      <c r="I152" s="222"/>
      <c r="J152" s="220">
        <f>+$F$59*Blad1!$E26</f>
        <v>0</v>
      </c>
      <c r="K152" s="222"/>
      <c r="L152" s="220">
        <f>+$F$65*Blad1!$E26</f>
        <v>0</v>
      </c>
      <c r="M152" s="222"/>
    </row>
    <row r="153" spans="1:13" ht="15" thickBot="1" x14ac:dyDescent="0.35">
      <c r="A153"/>
      <c r="B153" s="132" t="str">
        <f>+B146</f>
        <v>Start werkzaamheden</v>
      </c>
      <c r="C153"/>
      <c r="D153" s="220">
        <f>+F41*Blad1!E27</f>
        <v>0</v>
      </c>
      <c r="E153" s="221"/>
      <c r="F153" s="220">
        <f>+$F$47*Blad1!$E27</f>
        <v>0</v>
      </c>
      <c r="G153" s="222"/>
      <c r="H153" s="220">
        <f>+$F$53*Blad1!$E27</f>
        <v>0</v>
      </c>
      <c r="I153" s="222"/>
      <c r="J153" s="220">
        <f>+$F$59*Blad1!$E27</f>
        <v>0</v>
      </c>
      <c r="K153" s="222"/>
      <c r="L153" s="220">
        <f>+$F$65*Blad1!$E27</f>
        <v>0</v>
      </c>
      <c r="M153" s="222"/>
    </row>
    <row r="154" spans="1:13" ht="15" thickBot="1" x14ac:dyDescent="0.35">
      <c r="A154"/>
      <c r="B154" s="132" t="str">
        <f>+B147</f>
        <v>Monitoringsfase</v>
      </c>
      <c r="C154"/>
      <c r="D154" s="220">
        <f>+F41*Blad1!E28</f>
        <v>0</v>
      </c>
      <c r="E154" s="221"/>
      <c r="F154" s="220">
        <f>+$F$47*Blad1!$E28</f>
        <v>0</v>
      </c>
      <c r="G154" s="222"/>
      <c r="H154" s="220">
        <f>+$F$53*Blad1!$E28</f>
        <v>0</v>
      </c>
      <c r="I154" s="222"/>
      <c r="J154" s="220">
        <f>+$F$59*Blad1!$E28</f>
        <v>0</v>
      </c>
      <c r="K154" s="222"/>
      <c r="L154" s="220">
        <f>+$F$65*Blad1!$E28</f>
        <v>0</v>
      </c>
      <c r="M154" s="222"/>
    </row>
    <row r="155" spans="1:13" ht="15" thickBot="1" x14ac:dyDescent="0.35">
      <c r="A155"/>
      <c r="B155" s="132" t="str">
        <f>+B148</f>
        <v>Vaststelling</v>
      </c>
      <c r="C155"/>
      <c r="D155" s="220">
        <f>+F41*Blad1!E29</f>
        <v>0</v>
      </c>
      <c r="E155" s="221"/>
      <c r="F155" s="220">
        <f>+$F$47*Blad1!$E29</f>
        <v>0</v>
      </c>
      <c r="G155" s="222"/>
      <c r="H155" s="220">
        <f>+$F$53*Blad1!$E29</f>
        <v>0</v>
      </c>
      <c r="I155" s="222"/>
      <c r="J155" s="220">
        <f>+$F$59*Blad1!$E29</f>
        <v>0</v>
      </c>
      <c r="K155" s="222"/>
      <c r="L155" s="220">
        <f>+$F$65*Blad1!$E29</f>
        <v>0</v>
      </c>
      <c r="M155" s="222"/>
    </row>
    <row r="156" spans="1:13" ht="15" thickBot="1" x14ac:dyDescent="0.35">
      <c r="A156"/>
      <c r="B156" s="133" t="str">
        <f>+B149</f>
        <v>Totaal toe te kennen Subsidiebedrag</v>
      </c>
      <c r="C156"/>
      <c r="D156" s="218">
        <f>SUM(D152:D155)</f>
        <v>0</v>
      </c>
      <c r="E156" s="223"/>
      <c r="F156" s="218">
        <f>SUM(F152:F155)</f>
        <v>0</v>
      </c>
      <c r="G156" s="223"/>
      <c r="H156" s="218">
        <f>SUM(H152:H155)</f>
        <v>0</v>
      </c>
      <c r="I156" s="219"/>
      <c r="J156" s="218">
        <f>SUM(J152:J155)</f>
        <v>0</v>
      </c>
      <c r="K156" s="219"/>
      <c r="L156" s="218">
        <f>SUM(L152:L155)</f>
        <v>0</v>
      </c>
      <c r="M156" s="219"/>
    </row>
    <row r="157" spans="1:13" ht="15" thickBot="1" x14ac:dyDescent="0.35">
      <c r="A157"/>
      <c r="C157"/>
    </row>
    <row r="158" spans="1:13" ht="15" thickBot="1" x14ac:dyDescent="0.35">
      <c r="A158"/>
      <c r="B158" s="162" t="str">
        <f>+B151</f>
        <v>Uitbetaling</v>
      </c>
      <c r="C158"/>
      <c r="D158" s="111">
        <f>+B68</f>
        <v>0</v>
      </c>
      <c r="E158" s="110">
        <f>+'Basisgegevens Begroting'!D21</f>
        <v>0</v>
      </c>
      <c r="F158" s="111">
        <f>+B74</f>
        <v>0</v>
      </c>
      <c r="G158" s="110">
        <f>+'Basisgegevens Begroting'!D22</f>
        <v>0</v>
      </c>
      <c r="H158" s="111">
        <f>+B80</f>
        <v>0</v>
      </c>
      <c r="I158" s="112">
        <f>+'Basisgegevens Begroting'!D23</f>
        <v>0</v>
      </c>
      <c r="J158" s="111">
        <f>+B86</f>
        <v>0</v>
      </c>
      <c r="K158" s="110">
        <f>+'Basisgegevens Begroting'!D24</f>
        <v>0</v>
      </c>
      <c r="L158" s="111">
        <f>+B92</f>
        <v>0</v>
      </c>
      <c r="M158" s="110">
        <f>+'Basisgegevens Begroting'!D25</f>
        <v>0</v>
      </c>
    </row>
    <row r="159" spans="1:13" ht="15" thickBot="1" x14ac:dyDescent="0.35">
      <c r="A159"/>
      <c r="B159" s="163" t="str">
        <f t="shared" ref="B159:B162" si="0">+B152</f>
        <v>Bij verlening</v>
      </c>
      <c r="C159"/>
      <c r="D159" s="220">
        <f>+$F$71*Blad1!$E$26</f>
        <v>0</v>
      </c>
      <c r="E159" s="222"/>
      <c r="F159" s="220">
        <f>+$F$77*Blad1!$E$26</f>
        <v>0</v>
      </c>
      <c r="G159" s="222"/>
      <c r="H159" s="220">
        <f>+$F$83*Blad1!$E$26</f>
        <v>0</v>
      </c>
      <c r="I159" s="222"/>
      <c r="J159" s="220">
        <f>+$F$89*Blad1!$E$26</f>
        <v>0</v>
      </c>
      <c r="K159" s="222"/>
      <c r="L159" s="220">
        <f>+$F$95*Blad1!$E$26</f>
        <v>0</v>
      </c>
      <c r="M159" s="222"/>
    </row>
    <row r="160" spans="1:13" ht="15" thickBot="1" x14ac:dyDescent="0.35">
      <c r="A160"/>
      <c r="B160" s="163" t="str">
        <f t="shared" si="0"/>
        <v>Start werkzaamheden</v>
      </c>
      <c r="C160"/>
      <c r="D160" s="220">
        <f>+$F$71*Blad1!$E$27</f>
        <v>0</v>
      </c>
      <c r="E160" s="222"/>
      <c r="F160" s="220">
        <f>+$F$77*Blad1!$E$27</f>
        <v>0</v>
      </c>
      <c r="G160" s="222"/>
      <c r="H160" s="220">
        <f>+$F$83*Blad1!$E$27</f>
        <v>0</v>
      </c>
      <c r="I160" s="222"/>
      <c r="J160" s="220">
        <f>+$F$89*Blad1!$E$27</f>
        <v>0</v>
      </c>
      <c r="K160" s="222"/>
      <c r="L160" s="220">
        <f>+$F$95*Blad1!$E$27</f>
        <v>0</v>
      </c>
      <c r="M160" s="222"/>
    </row>
    <row r="161" spans="1:13" ht="15" thickBot="1" x14ac:dyDescent="0.35">
      <c r="A161"/>
      <c r="B161" s="163" t="str">
        <f t="shared" si="0"/>
        <v>Monitoringsfase</v>
      </c>
      <c r="C161"/>
      <c r="D161" s="220">
        <f>+$F$71*Blad1!$E$28</f>
        <v>0</v>
      </c>
      <c r="E161" s="222"/>
      <c r="F161" s="220">
        <f>+$F$77*Blad1!$E$28</f>
        <v>0</v>
      </c>
      <c r="G161" s="222"/>
      <c r="H161" s="220">
        <f>+$F$83*Blad1!$E$28</f>
        <v>0</v>
      </c>
      <c r="I161" s="222"/>
      <c r="J161" s="220">
        <f>+$F$89*Blad1!$E$28</f>
        <v>0</v>
      </c>
      <c r="K161" s="222"/>
      <c r="L161" s="220">
        <f>+$F$95*Blad1!$E$28</f>
        <v>0</v>
      </c>
      <c r="M161" s="222"/>
    </row>
    <row r="162" spans="1:13" ht="15" thickBot="1" x14ac:dyDescent="0.35">
      <c r="A162"/>
      <c r="B162" s="163" t="str">
        <f t="shared" si="0"/>
        <v>Vaststelling</v>
      </c>
      <c r="C162"/>
      <c r="D162" s="245">
        <f>+$F$71*Blad1!$E$29</f>
        <v>0</v>
      </c>
      <c r="E162" s="246"/>
      <c r="F162" s="245">
        <f>+$F$77*Blad1!$E$29</f>
        <v>0</v>
      </c>
      <c r="G162" s="246"/>
      <c r="H162" s="245">
        <f>+$F$83*Blad1!$E$29</f>
        <v>0</v>
      </c>
      <c r="I162" s="246"/>
      <c r="J162" s="245">
        <f>+$F$89*Blad1!$E$29</f>
        <v>0</v>
      </c>
      <c r="K162" s="246"/>
      <c r="L162" s="245">
        <f>+$F$95*Blad1!$E$29</f>
        <v>0</v>
      </c>
      <c r="M162" s="246"/>
    </row>
    <row r="163" spans="1:13" ht="15" thickBot="1" x14ac:dyDescent="0.35">
      <c r="A163"/>
      <c r="B163" s="133" t="str">
        <f>+B156</f>
        <v>Totaal toe te kennen Subsidiebedrag</v>
      </c>
      <c r="C163"/>
      <c r="D163" s="218">
        <f>SUM(D159:D162)</f>
        <v>0</v>
      </c>
      <c r="E163" s="219"/>
      <c r="F163" s="218">
        <f>SUM(F159:F162)</f>
        <v>0</v>
      </c>
      <c r="G163" s="223"/>
      <c r="H163" s="218">
        <f>SUM(H159:H162)</f>
        <v>0</v>
      </c>
      <c r="I163" s="219"/>
      <c r="J163" s="218">
        <f>SUM(J159:J162)</f>
        <v>0</v>
      </c>
      <c r="K163" s="219"/>
      <c r="L163" s="218">
        <f>SUM(L159:L162)</f>
        <v>0</v>
      </c>
      <c r="M163" s="219"/>
    </row>
    <row r="164" spans="1:13" ht="15" thickBot="1" x14ac:dyDescent="0.35">
      <c r="A164"/>
      <c r="B164"/>
      <c r="C164"/>
      <c r="D164"/>
      <c r="E164"/>
      <c r="F164"/>
      <c r="G164"/>
      <c r="H164"/>
      <c r="I164"/>
      <c r="J164"/>
      <c r="K164"/>
      <c r="L164"/>
      <c r="M164"/>
    </row>
    <row r="165" spans="1:13" ht="15" thickBot="1" x14ac:dyDescent="0.35">
      <c r="A165"/>
      <c r="B165" s="162" t="str">
        <f>+B158</f>
        <v>Uitbetaling</v>
      </c>
      <c r="C165"/>
      <c r="D165" s="111">
        <f>+B98</f>
        <v>0</v>
      </c>
      <c r="E165" s="110">
        <f>+'Basisgegevens Begroting'!D28</f>
        <v>0</v>
      </c>
      <c r="F165" s="111">
        <f>+B104</f>
        <v>0</v>
      </c>
      <c r="G165" s="110">
        <f>+'Basisgegevens Begroting'!D29</f>
        <v>0</v>
      </c>
      <c r="H165" s="111">
        <f>+B110</f>
        <v>0</v>
      </c>
      <c r="I165" s="112">
        <f>+'Basisgegevens Begroting'!D30</f>
        <v>0</v>
      </c>
      <c r="J165" s="111">
        <f>+B116</f>
        <v>0</v>
      </c>
      <c r="K165" s="110">
        <f>+'Basisgegevens Begroting'!D31</f>
        <v>0</v>
      </c>
      <c r="L165" s="111">
        <f>+B122</f>
        <v>0</v>
      </c>
      <c r="M165" s="110">
        <f>+'Basisgegevens Begroting'!D32</f>
        <v>0</v>
      </c>
    </row>
    <row r="166" spans="1:13" ht="15" thickBot="1" x14ac:dyDescent="0.35">
      <c r="A166"/>
      <c r="B166" s="163" t="str">
        <f t="shared" ref="B166:B169" si="1">+B159</f>
        <v>Bij verlening</v>
      </c>
      <c r="C166"/>
      <c r="D166" s="220">
        <f>+$F$101*Blad1!$E$26</f>
        <v>0</v>
      </c>
      <c r="E166" s="222"/>
      <c r="F166" s="220">
        <f>+$F$107*Blad1!$E$26</f>
        <v>0</v>
      </c>
      <c r="G166" s="222"/>
      <c r="H166" s="220">
        <f>+$F$113*Blad1!$E$26</f>
        <v>0</v>
      </c>
      <c r="I166" s="222"/>
      <c r="J166" s="220">
        <f>+$F$119*Blad1!$E$26</f>
        <v>0</v>
      </c>
      <c r="K166" s="222"/>
      <c r="L166" s="220">
        <f>+$F$125*Blad1!$E$26</f>
        <v>0</v>
      </c>
      <c r="M166" s="222"/>
    </row>
    <row r="167" spans="1:13" ht="15" thickBot="1" x14ac:dyDescent="0.35">
      <c r="A167"/>
      <c r="B167" s="163" t="str">
        <f t="shared" si="1"/>
        <v>Start werkzaamheden</v>
      </c>
      <c r="C167"/>
      <c r="D167" s="220">
        <f>+$F$101*Blad1!$E$27</f>
        <v>0</v>
      </c>
      <c r="E167" s="222"/>
      <c r="F167" s="220">
        <f>+$F$107*Blad1!$E$27</f>
        <v>0</v>
      </c>
      <c r="G167" s="222"/>
      <c r="H167" s="220">
        <f>+$F$113*Blad1!$E$27</f>
        <v>0</v>
      </c>
      <c r="I167" s="222"/>
      <c r="J167" s="220">
        <f>+$F$119*Blad1!$E$27</f>
        <v>0</v>
      </c>
      <c r="K167" s="222"/>
      <c r="L167" s="220">
        <f>+$F$125*Blad1!$E$27</f>
        <v>0</v>
      </c>
      <c r="M167" s="222"/>
    </row>
    <row r="168" spans="1:13" ht="15" thickBot="1" x14ac:dyDescent="0.35">
      <c r="A168"/>
      <c r="B168" s="163" t="str">
        <f t="shared" si="1"/>
        <v>Monitoringsfase</v>
      </c>
      <c r="C168"/>
      <c r="D168" s="220">
        <f>+$F$101*Blad1!$E$28</f>
        <v>0</v>
      </c>
      <c r="E168" s="222"/>
      <c r="F168" s="220">
        <f>+$F$107*Blad1!$E$28</f>
        <v>0</v>
      </c>
      <c r="G168" s="222"/>
      <c r="H168" s="220">
        <f>+$F$113*Blad1!$E$28</f>
        <v>0</v>
      </c>
      <c r="I168" s="222"/>
      <c r="J168" s="220">
        <f>+$F$119*Blad1!$E$28</f>
        <v>0</v>
      </c>
      <c r="K168" s="222"/>
      <c r="L168" s="220">
        <f>+$F$125*Blad1!$E$28</f>
        <v>0</v>
      </c>
      <c r="M168" s="222"/>
    </row>
    <row r="169" spans="1:13" ht="15" thickBot="1" x14ac:dyDescent="0.35">
      <c r="A169"/>
      <c r="B169" s="163" t="str">
        <f t="shared" si="1"/>
        <v>Vaststelling</v>
      </c>
      <c r="C169"/>
      <c r="D169" s="245">
        <f>+$F$101*Blad1!$E$29</f>
        <v>0</v>
      </c>
      <c r="E169" s="246"/>
      <c r="F169" s="245">
        <f>+$F$107*Blad1!$E$29</f>
        <v>0</v>
      </c>
      <c r="G169" s="246"/>
      <c r="H169" s="245">
        <f>+$F$113*Blad1!$E$29</f>
        <v>0</v>
      </c>
      <c r="I169" s="246"/>
      <c r="J169" s="245">
        <f>+$F$119*Blad1!$E$29</f>
        <v>0</v>
      </c>
      <c r="K169" s="246"/>
      <c r="L169" s="245">
        <f>+$F$125*Blad1!$E$29</f>
        <v>0</v>
      </c>
      <c r="M169" s="246"/>
    </row>
    <row r="170" spans="1:13" ht="15" thickBot="1" x14ac:dyDescent="0.35">
      <c r="B170" s="133" t="str">
        <f>+B163</f>
        <v>Totaal toe te kennen Subsidiebedrag</v>
      </c>
      <c r="C170"/>
      <c r="D170" s="218">
        <f>SUM(D166:D169)</f>
        <v>0</v>
      </c>
      <c r="E170" s="223"/>
      <c r="F170" s="218">
        <f>SUM(F166:F169)</f>
        <v>0</v>
      </c>
      <c r="G170" s="223"/>
      <c r="H170" s="218">
        <f>SUM(H166:H169)</f>
        <v>0</v>
      </c>
      <c r="I170" s="219"/>
      <c r="J170" s="218">
        <f>SUM(J166:J169)</f>
        <v>0</v>
      </c>
      <c r="K170" s="219"/>
      <c r="L170" s="218">
        <f>SUM(L166:L169)</f>
        <v>0</v>
      </c>
      <c r="M170" s="219"/>
    </row>
    <row r="171" spans="1:13" x14ac:dyDescent="0.3">
      <c r="B171"/>
      <c r="C171"/>
      <c r="D171"/>
      <c r="E171"/>
      <c r="F171"/>
      <c r="G171"/>
      <c r="H171"/>
      <c r="I171"/>
      <c r="J171"/>
      <c r="K171"/>
      <c r="L171"/>
      <c r="M171"/>
    </row>
    <row r="172" spans="1:13" x14ac:dyDescent="0.3">
      <c r="B172"/>
      <c r="C172"/>
      <c r="D172"/>
      <c r="E172"/>
      <c r="F172"/>
      <c r="G172"/>
      <c r="H172"/>
      <c r="I172"/>
      <c r="J172"/>
      <c r="K172"/>
      <c r="L172"/>
      <c r="M172"/>
    </row>
    <row r="173" spans="1:13" hidden="1" x14ac:dyDescent="0.3"/>
    <row r="174" spans="1:13" ht="15" thickBot="1" x14ac:dyDescent="0.35"/>
    <row r="175" spans="1:13" x14ac:dyDescent="0.3">
      <c r="B175" s="193" t="s">
        <v>51</v>
      </c>
      <c r="C175" s="194"/>
      <c r="D175" s="194"/>
      <c r="E175" s="194"/>
      <c r="F175" s="194"/>
      <c r="G175" s="194"/>
      <c r="H175" s="194"/>
      <c r="I175" s="194"/>
      <c r="J175" s="194"/>
      <c r="K175" s="194"/>
      <c r="L175" s="194"/>
      <c r="M175" s="195"/>
    </row>
    <row r="176" spans="1:13" x14ac:dyDescent="0.3">
      <c r="B176" s="196"/>
      <c r="C176" s="197"/>
      <c r="D176" s="197"/>
      <c r="E176" s="197"/>
      <c r="F176" s="197"/>
      <c r="G176" s="197"/>
      <c r="H176" s="197"/>
      <c r="I176" s="197"/>
      <c r="J176" s="197"/>
      <c r="K176" s="197"/>
      <c r="L176" s="197"/>
      <c r="M176" s="198"/>
    </row>
    <row r="177" spans="2:13" x14ac:dyDescent="0.3">
      <c r="B177" s="196"/>
      <c r="C177" s="197"/>
      <c r="D177" s="197"/>
      <c r="E177" s="197"/>
      <c r="F177" s="197"/>
      <c r="G177" s="197"/>
      <c r="H177" s="197"/>
      <c r="I177" s="197"/>
      <c r="J177" s="197"/>
      <c r="K177" s="197"/>
      <c r="L177" s="197"/>
      <c r="M177" s="198"/>
    </row>
    <row r="178" spans="2:13" x14ac:dyDescent="0.3">
      <c r="B178" s="196"/>
      <c r="C178" s="197"/>
      <c r="D178" s="197"/>
      <c r="E178" s="197"/>
      <c r="F178" s="197"/>
      <c r="G178" s="197"/>
      <c r="H178" s="197"/>
      <c r="I178" s="197"/>
      <c r="J178" s="197"/>
      <c r="K178" s="197"/>
      <c r="L178" s="197"/>
      <c r="M178" s="198"/>
    </row>
    <row r="179" spans="2:13" x14ac:dyDescent="0.3">
      <c r="B179" s="196"/>
      <c r="C179" s="197"/>
      <c r="D179" s="197"/>
      <c r="E179" s="197"/>
      <c r="F179" s="197"/>
      <c r="G179" s="197"/>
      <c r="H179" s="197"/>
      <c r="I179" s="197"/>
      <c r="J179" s="197"/>
      <c r="K179" s="197"/>
      <c r="L179" s="197"/>
      <c r="M179" s="198"/>
    </row>
    <row r="180" spans="2:13" x14ac:dyDescent="0.3">
      <c r="B180" s="196"/>
      <c r="C180" s="197"/>
      <c r="D180" s="197"/>
      <c r="E180" s="197"/>
      <c r="F180" s="197"/>
      <c r="G180" s="197"/>
      <c r="H180" s="197"/>
      <c r="I180" s="197"/>
      <c r="J180" s="197"/>
      <c r="K180" s="197"/>
      <c r="L180" s="197"/>
      <c r="M180" s="198"/>
    </row>
    <row r="181" spans="2:13" x14ac:dyDescent="0.3">
      <c r="B181" s="196"/>
      <c r="C181" s="197"/>
      <c r="D181" s="197"/>
      <c r="E181" s="197"/>
      <c r="F181" s="197"/>
      <c r="G181" s="197"/>
      <c r="H181" s="197"/>
      <c r="I181" s="197"/>
      <c r="J181" s="197"/>
      <c r="K181" s="197"/>
      <c r="L181" s="197"/>
      <c r="M181" s="198"/>
    </row>
    <row r="182" spans="2:13" x14ac:dyDescent="0.3">
      <c r="B182" s="196"/>
      <c r="C182" s="197"/>
      <c r="D182" s="197"/>
      <c r="E182" s="197"/>
      <c r="F182" s="197"/>
      <c r="G182" s="197"/>
      <c r="H182" s="197"/>
      <c r="I182" s="197"/>
      <c r="J182" s="197"/>
      <c r="K182" s="197"/>
      <c r="L182" s="197"/>
      <c r="M182" s="198"/>
    </row>
    <row r="183" spans="2:13" x14ac:dyDescent="0.3">
      <c r="B183" s="196"/>
      <c r="C183" s="197"/>
      <c r="D183" s="197"/>
      <c r="E183" s="197"/>
      <c r="F183" s="197"/>
      <c r="G183" s="197"/>
      <c r="H183" s="197"/>
      <c r="I183" s="197"/>
      <c r="J183" s="197"/>
      <c r="K183" s="197"/>
      <c r="L183" s="197"/>
      <c r="M183" s="198"/>
    </row>
    <row r="184" spans="2:13" x14ac:dyDescent="0.3">
      <c r="B184" s="196"/>
      <c r="C184" s="197"/>
      <c r="D184" s="197"/>
      <c r="E184" s="197"/>
      <c r="F184" s="197"/>
      <c r="G184" s="197"/>
      <c r="H184" s="197"/>
      <c r="I184" s="197"/>
      <c r="J184" s="197"/>
      <c r="K184" s="197"/>
      <c r="L184" s="197"/>
      <c r="M184" s="198"/>
    </row>
    <row r="185" spans="2:13" x14ac:dyDescent="0.3">
      <c r="B185" s="196"/>
      <c r="C185" s="197"/>
      <c r="D185" s="197"/>
      <c r="E185" s="197"/>
      <c r="F185" s="197"/>
      <c r="G185" s="197"/>
      <c r="H185" s="197"/>
      <c r="I185" s="197"/>
      <c r="J185" s="197"/>
      <c r="K185" s="197"/>
      <c r="L185" s="197"/>
      <c r="M185" s="198"/>
    </row>
    <row r="186" spans="2:13" x14ac:dyDescent="0.3">
      <c r="B186" s="199"/>
      <c r="C186" s="164"/>
      <c r="D186" s="164"/>
      <c r="E186" s="164"/>
      <c r="F186" s="164"/>
      <c r="G186" s="164"/>
      <c r="H186" s="164"/>
      <c r="I186" s="164"/>
      <c r="J186" s="164"/>
      <c r="K186" s="164"/>
      <c r="L186" s="164"/>
      <c r="M186" s="200"/>
    </row>
    <row r="187" spans="2:13" ht="15" thickBot="1" x14ac:dyDescent="0.35">
      <c r="B187" s="201"/>
      <c r="C187" s="202"/>
      <c r="D187" s="202"/>
      <c r="E187" s="202"/>
      <c r="F187" s="202"/>
      <c r="G187" s="202"/>
      <c r="H187" s="202"/>
      <c r="I187" s="202"/>
      <c r="J187" s="202"/>
      <c r="K187" s="202"/>
      <c r="L187" s="202"/>
      <c r="M187" s="203"/>
    </row>
  </sheetData>
  <sheetProtection algorithmName="SHA-512" hashValue="UDsCZOY3g7X11Hgf+29nM0hxWIG8OJAu1Ndn2Mag9gaVDxZYEl+kGfiKzTO1xlGqV3MOqPTjbK51fDU1kYzxtw==" saltValue="3tBDDaaABSY91aqR691D9w==" spinCount="100000" sheet="1" objects="1" scenarios="1"/>
  <mergeCells count="168">
    <mergeCell ref="D170:E170"/>
    <mergeCell ref="F170:G170"/>
    <mergeCell ref="H170:I170"/>
    <mergeCell ref="J170:K170"/>
    <mergeCell ref="L170:M170"/>
    <mergeCell ref="D169:E169"/>
    <mergeCell ref="F169:G169"/>
    <mergeCell ref="H169:I169"/>
    <mergeCell ref="J169:K169"/>
    <mergeCell ref="L169:M169"/>
    <mergeCell ref="D168:E168"/>
    <mergeCell ref="F168:G168"/>
    <mergeCell ref="H168:I168"/>
    <mergeCell ref="J168:K168"/>
    <mergeCell ref="L168:M168"/>
    <mergeCell ref="D167:E167"/>
    <mergeCell ref="F167:G167"/>
    <mergeCell ref="H167:I167"/>
    <mergeCell ref="J167:K167"/>
    <mergeCell ref="L167:M167"/>
    <mergeCell ref="D166:E166"/>
    <mergeCell ref="F166:G166"/>
    <mergeCell ref="H166:I166"/>
    <mergeCell ref="J166:K166"/>
    <mergeCell ref="L166:M166"/>
    <mergeCell ref="D163:E163"/>
    <mergeCell ref="F163:G163"/>
    <mergeCell ref="H163:I163"/>
    <mergeCell ref="J163:K163"/>
    <mergeCell ref="L163:M163"/>
    <mergeCell ref="D162:E162"/>
    <mergeCell ref="F162:G162"/>
    <mergeCell ref="H162:I162"/>
    <mergeCell ref="J162:K162"/>
    <mergeCell ref="L162:M162"/>
    <mergeCell ref="D161:E161"/>
    <mergeCell ref="F161:G161"/>
    <mergeCell ref="H161:I161"/>
    <mergeCell ref="J161:K161"/>
    <mergeCell ref="L161:M161"/>
    <mergeCell ref="D160:E160"/>
    <mergeCell ref="F160:G160"/>
    <mergeCell ref="H160:I160"/>
    <mergeCell ref="J160:K160"/>
    <mergeCell ref="L160:M160"/>
    <mergeCell ref="D159:E159"/>
    <mergeCell ref="F159:G159"/>
    <mergeCell ref="H159:I159"/>
    <mergeCell ref="J159:K159"/>
    <mergeCell ref="L159:M159"/>
    <mergeCell ref="B21:D21"/>
    <mergeCell ref="E22:F22"/>
    <mergeCell ref="E34:F34"/>
    <mergeCell ref="B35:D35"/>
    <mergeCell ref="B39:D39"/>
    <mergeCell ref="B99:D99"/>
    <mergeCell ref="E100:F100"/>
    <mergeCell ref="B101:D101"/>
    <mergeCell ref="B105:D105"/>
    <mergeCell ref="E88:F88"/>
    <mergeCell ref="B89:D89"/>
    <mergeCell ref="B93:D93"/>
    <mergeCell ref="E94:F94"/>
    <mergeCell ref="B95:D95"/>
    <mergeCell ref="E82:F82"/>
    <mergeCell ref="B83:D83"/>
    <mergeCell ref="C2:D2"/>
    <mergeCell ref="B17:D17"/>
    <mergeCell ref="B11:D11"/>
    <mergeCell ref="C3:D3"/>
    <mergeCell ref="C4:D4"/>
    <mergeCell ref="B9:D9"/>
    <mergeCell ref="E16:F16"/>
    <mergeCell ref="B15:D15"/>
    <mergeCell ref="B6:C6"/>
    <mergeCell ref="E10:F10"/>
    <mergeCell ref="G137:J137"/>
    <mergeCell ref="I138:M139"/>
    <mergeCell ref="H56:K57"/>
    <mergeCell ref="E40:F40"/>
    <mergeCell ref="B23:D23"/>
    <mergeCell ref="B27:D27"/>
    <mergeCell ref="E28:F28"/>
    <mergeCell ref="B29:D29"/>
    <mergeCell ref="B33:D33"/>
    <mergeCell ref="E106:F106"/>
    <mergeCell ref="E118:F118"/>
    <mergeCell ref="B119:D119"/>
    <mergeCell ref="B123:D123"/>
    <mergeCell ref="E124:F124"/>
    <mergeCell ref="B125:D125"/>
    <mergeCell ref="B107:D107"/>
    <mergeCell ref="B111:D111"/>
    <mergeCell ref="E112:F112"/>
    <mergeCell ref="B113:D113"/>
    <mergeCell ref="B117:D117"/>
    <mergeCell ref="B75:D75"/>
    <mergeCell ref="E76:F76"/>
    <mergeCell ref="B77:D77"/>
    <mergeCell ref="B81:D81"/>
    <mergeCell ref="F147:G147"/>
    <mergeCell ref="F148:G148"/>
    <mergeCell ref="F149:G149"/>
    <mergeCell ref="D145:E145"/>
    <mergeCell ref="D146:E146"/>
    <mergeCell ref="D147:E147"/>
    <mergeCell ref="B41:D41"/>
    <mergeCell ref="B45:D45"/>
    <mergeCell ref="E46:F46"/>
    <mergeCell ref="B47:D47"/>
    <mergeCell ref="B51:D51"/>
    <mergeCell ref="E52:F52"/>
    <mergeCell ref="B53:D53"/>
    <mergeCell ref="B57:D57"/>
    <mergeCell ref="E58:F58"/>
    <mergeCell ref="B59:D59"/>
    <mergeCell ref="D149:E149"/>
    <mergeCell ref="F145:G145"/>
    <mergeCell ref="F146:G146"/>
    <mergeCell ref="D138:F139"/>
    <mergeCell ref="B87:D87"/>
    <mergeCell ref="B69:D69"/>
    <mergeCell ref="E70:F70"/>
    <mergeCell ref="B71:D71"/>
    <mergeCell ref="L152:M152"/>
    <mergeCell ref="B63:D63"/>
    <mergeCell ref="E64:F64"/>
    <mergeCell ref="B65:D65"/>
    <mergeCell ref="H149:I149"/>
    <mergeCell ref="L145:M145"/>
    <mergeCell ref="L146:M146"/>
    <mergeCell ref="L147:M147"/>
    <mergeCell ref="L148:M148"/>
    <mergeCell ref="L149:M149"/>
    <mergeCell ref="J149:K149"/>
    <mergeCell ref="J148:K148"/>
    <mergeCell ref="J147:K147"/>
    <mergeCell ref="J146:K146"/>
    <mergeCell ref="J145:K145"/>
    <mergeCell ref="H145:I145"/>
    <mergeCell ref="D152:E152"/>
    <mergeCell ref="F152:G152"/>
    <mergeCell ref="H152:I152"/>
    <mergeCell ref="J152:K152"/>
    <mergeCell ref="H146:I146"/>
    <mergeCell ref="H147:I147"/>
    <mergeCell ref="H148:I148"/>
    <mergeCell ref="D148:E148"/>
    <mergeCell ref="L154:M154"/>
    <mergeCell ref="D153:E153"/>
    <mergeCell ref="F153:G153"/>
    <mergeCell ref="H153:I153"/>
    <mergeCell ref="J153:K153"/>
    <mergeCell ref="L153:M153"/>
    <mergeCell ref="D154:E154"/>
    <mergeCell ref="F154:G154"/>
    <mergeCell ref="H154:I154"/>
    <mergeCell ref="J154:K154"/>
    <mergeCell ref="L156:M156"/>
    <mergeCell ref="D155:E155"/>
    <mergeCell ref="F155:G155"/>
    <mergeCell ref="H155:I155"/>
    <mergeCell ref="J155:K155"/>
    <mergeCell ref="L155:M155"/>
    <mergeCell ref="D156:E156"/>
    <mergeCell ref="F156:G156"/>
    <mergeCell ref="H156:I156"/>
    <mergeCell ref="J156:K156"/>
  </mergeCells>
  <conditionalFormatting sqref="B6">
    <cfRule type="cellIs" dxfId="184" priority="44" stopIfTrue="1" operator="equal">
      <formula>"Kies eerst uw systematiek voor de berekening van de subsidiabele kosten"</formula>
    </cfRule>
  </conditionalFormatting>
  <conditionalFormatting sqref="B8">
    <cfRule type="cellIs" dxfId="183" priority="57" stopIfTrue="1" operator="equal">
      <formula>"Kies eerst uw systematiek voor de berekening van de subsidiabele kosten"</formula>
    </cfRule>
  </conditionalFormatting>
  <conditionalFormatting sqref="B68">
    <cfRule type="cellIs" dxfId="182" priority="25" stopIfTrue="1" operator="equal">
      <formula>"Kies eerst uw systematiek voor de berekening van de subsidiabele kosten"</formula>
    </cfRule>
  </conditionalFormatting>
  <conditionalFormatting sqref="D138 A142:B142">
    <cfRule type="containsText" dxfId="181" priority="34" operator="containsText" text="ontwikkeling">
      <formula>NOT(ISERROR(SEARCH("ontwikkeling",A138)))</formula>
    </cfRule>
  </conditionalFormatting>
  <conditionalFormatting sqref="E11 E17 E23 E29">
    <cfRule type="cellIs" dxfId="180" priority="41" operator="lessThan">
      <formula>25000</formula>
    </cfRule>
  </conditionalFormatting>
  <conditionalFormatting sqref="E35 E41 E47">
    <cfRule type="cellIs" dxfId="179" priority="36" operator="lessThan">
      <formula>25000</formula>
    </cfRule>
  </conditionalFormatting>
  <conditionalFormatting sqref="E53 E59 E65">
    <cfRule type="cellIs" dxfId="178" priority="35" operator="lessThan">
      <formula>25000</formula>
    </cfRule>
  </conditionalFormatting>
  <conditionalFormatting sqref="E71">
    <cfRule type="cellIs" dxfId="177" priority="10" operator="lessThan">
      <formula>25000</formula>
    </cfRule>
  </conditionalFormatting>
  <conditionalFormatting sqref="E77">
    <cfRule type="cellIs" dxfId="176" priority="9" operator="lessThan">
      <formula>25000</formula>
    </cfRule>
  </conditionalFormatting>
  <conditionalFormatting sqref="E83">
    <cfRule type="cellIs" dxfId="175" priority="8" operator="lessThan">
      <formula>25000</formula>
    </cfRule>
  </conditionalFormatting>
  <conditionalFormatting sqref="E89">
    <cfRule type="cellIs" dxfId="174" priority="7" operator="lessThan">
      <formula>25000</formula>
    </cfRule>
  </conditionalFormatting>
  <conditionalFormatting sqref="E95">
    <cfRule type="cellIs" dxfId="173" priority="6" operator="lessThan">
      <formula>25000</formula>
    </cfRule>
  </conditionalFormatting>
  <conditionalFormatting sqref="E101">
    <cfRule type="cellIs" dxfId="172" priority="5" operator="lessThan">
      <formula>25000</formula>
    </cfRule>
  </conditionalFormatting>
  <conditionalFormatting sqref="E107">
    <cfRule type="cellIs" dxfId="171" priority="4" operator="lessThan">
      <formula>25000</formula>
    </cfRule>
  </conditionalFormatting>
  <conditionalFormatting sqref="E113">
    <cfRule type="cellIs" dxfId="170" priority="3" operator="lessThan">
      <formula>25000</formula>
    </cfRule>
  </conditionalFormatting>
  <conditionalFormatting sqref="E119">
    <cfRule type="cellIs" dxfId="169" priority="2" operator="lessThan">
      <formula>25000</formula>
    </cfRule>
  </conditionalFormatting>
  <conditionalFormatting sqref="E125">
    <cfRule type="cellIs" dxfId="168" priority="1" operator="lessThan">
      <formula>25000</formula>
    </cfRule>
  </conditionalFormatting>
  <conditionalFormatting sqref="E133">
    <cfRule type="expression" dxfId="167" priority="37">
      <formula>$E$133/$E$137&gt;0.25</formula>
    </cfRule>
  </conditionalFormatting>
  <conditionalFormatting sqref="E137">
    <cfRule type="cellIs" dxfId="166" priority="42" operator="lessThan">
      <formula>500000</formula>
    </cfRule>
  </conditionalFormatting>
  <conditionalFormatting sqref="F133">
    <cfRule type="cellIs" dxfId="165" priority="28" operator="greaterThan">
      <formula>2000000</formula>
    </cfRule>
  </conditionalFormatting>
  <conditionalFormatting sqref="F137">
    <cfRule type="cellIs" dxfId="164" priority="27" operator="greaterThan">
      <formula>15000000</formula>
    </cfRule>
  </conditionalFormatting>
  <conditionalFormatting sqref="G137">
    <cfRule type="containsText" dxfId="163" priority="31" operator="containsText" text="bedra">
      <formula>NOT(ISERROR(SEARCH("bedra",G137)))</formula>
    </cfRule>
  </conditionalFormatting>
  <conditionalFormatting sqref="H56:K57">
    <cfRule type="containsText" dxfId="162" priority="33" operator="containsText" text="Nederlandse">
      <formula>NOT(ISERROR(SEARCH("Nederlandse",H56)))</formula>
    </cfRule>
  </conditionalFormatting>
  <conditionalFormatting sqref="I138">
    <cfRule type="containsText" dxfId="161" priority="30" operator="containsText" text="subsidie">
      <formula>NOT(ISERROR(SEARCH("subsidie",I138)))</formula>
    </cfRule>
  </conditionalFormatting>
  <conditionalFormatting sqref="J54">
    <cfRule type="cellIs" dxfId="160" priority="40" operator="greaterThan">
      <formula>$I$54</formula>
    </cfRule>
  </conditionalFormatting>
  <pageMargins left="0.7" right="0.7" top="0.75" bottom="0.75" header="0.3" footer="0.3"/>
  <pageSetup paperSize="9" scale="24" orientation="landscape" r:id="rId1"/>
  <headerFooter>
    <oddFooter>&amp;L_x000D_&amp;1#&amp;"Calibri"&amp;10&amp;K000000 Intern gebruik</oddFooter>
  </headerFooter>
  <colBreaks count="1" manualBreakCount="1">
    <brk id="13" max="104" man="1"/>
  </colBreaks>
  <ignoredErrors>
    <ignoredError sqref="E11" unlockedFormula="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C71A8-11BA-484C-A765-83BC5AF031A4}">
  <sheetPr codeName="Blad3">
    <pageSetUpPr fitToPage="1"/>
  </sheetPr>
  <dimension ref="A1:I86"/>
  <sheetViews>
    <sheetView zoomScaleNormal="100" workbookViewId="0">
      <selection activeCell="D16" sqref="D16"/>
    </sheetView>
  </sheetViews>
  <sheetFormatPr defaultRowHeight="14.4" x14ac:dyDescent="0.3"/>
  <cols>
    <col min="1" max="1" width="27.5546875" customWidth="1"/>
    <col min="2" max="2" width="19" customWidth="1"/>
    <col min="3" max="3" width="24.88671875" customWidth="1"/>
    <col min="4" max="4" width="19" customWidth="1"/>
    <col min="5" max="5" width="20.88671875" customWidth="1"/>
    <col min="6" max="6" width="17.88671875" customWidth="1"/>
    <col min="7" max="7" width="15.44140625" customWidth="1"/>
    <col min="8" max="8" width="26.44140625" customWidth="1"/>
    <col min="9" max="9" width="11" hidden="1" customWidth="1"/>
  </cols>
  <sheetData>
    <row r="1" spans="1:9" ht="31.2" x14ac:dyDescent="0.6">
      <c r="A1" s="49">
        <f>'Basisgegevens Begroting'!C9</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c r="I4" s="115" t="s">
        <v>60</v>
      </c>
    </row>
    <row r="5" spans="1:9" x14ac:dyDescent="0.3">
      <c r="A5" s="34" t="s">
        <v>61</v>
      </c>
      <c r="B5" s="27"/>
      <c r="C5" s="27"/>
      <c r="D5" s="27"/>
      <c r="E5" s="28"/>
      <c r="F5" s="28"/>
      <c r="G5" s="28">
        <f>+Totaal!I9</f>
        <v>0</v>
      </c>
      <c r="H5" s="28"/>
      <c r="I5" t="str">
        <f>IF(EigenPersoneel[[#This Row],[Kolom8]]=100%,EigenPersoneel[[#This Row],[Kolom9]],"")</f>
        <v/>
      </c>
    </row>
    <row r="6" spans="1:9" x14ac:dyDescent="0.3">
      <c r="A6" s="4"/>
      <c r="B6" s="10" t="s">
        <v>62</v>
      </c>
      <c r="C6" s="10" t="s">
        <v>63</v>
      </c>
      <c r="D6" s="9" t="s">
        <v>64</v>
      </c>
      <c r="E6" s="10" t="s">
        <v>65</v>
      </c>
      <c r="F6" s="9" t="s">
        <v>66</v>
      </c>
      <c r="G6" s="79" t="s">
        <v>67</v>
      </c>
      <c r="H6" s="9" t="s">
        <v>68</v>
      </c>
      <c r="I6" t="str">
        <f>IF(EigenPersoneel[[#This Row],[Kolom8]]=100%,EigenPersoneel[[#This Row],[Kolom9]],"")</f>
        <v/>
      </c>
    </row>
    <row r="7" spans="1:9" x14ac:dyDescent="0.3">
      <c r="A7" s="4"/>
      <c r="B7" s="24"/>
      <c r="C7" s="24"/>
      <c r="D7" s="16"/>
      <c r="E7" s="22"/>
      <c r="F7" s="19">
        <f>$D7*E7</f>
        <v>0</v>
      </c>
      <c r="G7" s="123" cm="1">
        <f t="array" ref="G7">+_xlfn.IFS(EigenPersoneel[[#This Row],[Kolom22]]=Blad1!$D$2,'Basisgegevens Begroting'!$I$9,EigenPersoneel[[#This Row],[Kolom22]]=Blad1!$D$3,'Basisgegevens Begroting'!$G$9,EigenPersoneel[[#This Row],[Kolom22]]=Blad1!$D$4,'Basisgegevens Begroting'!$H$9,EigenPersoneel[[#This Row],[Kolom22]]="",0)</f>
        <v>0</v>
      </c>
      <c r="H7" s="19">
        <f>+EigenPersoneel[[#This Row],[Kolom6]]*EigenPersoneel[[#This Row],[Kolom8]]</f>
        <v>0</v>
      </c>
      <c r="I7" t="str">
        <f>IF(EigenPersoneel[[#This Row],[Kolom8]]=100%,EigenPersoneel[[#This Row],[Kolom9]],"")</f>
        <v/>
      </c>
    </row>
    <row r="8" spans="1:9" x14ac:dyDescent="0.3">
      <c r="A8" s="4"/>
      <c r="B8" s="24"/>
      <c r="C8" s="24"/>
      <c r="D8" s="16"/>
      <c r="E8" s="22"/>
      <c r="F8" s="19">
        <f t="shared" ref="F8:F21" si="0">$D8*E8</f>
        <v>0</v>
      </c>
      <c r="G8" s="123" cm="1">
        <f t="array" ref="G8">+_xlfn.IFS(EigenPersoneel[[#This Row],[Kolom22]]=Blad1!$D$2,'Basisgegevens Begroting'!$I$9,EigenPersoneel[[#This Row],[Kolom22]]=Blad1!$D$3,'Basisgegevens Begroting'!$G$9,EigenPersoneel[[#This Row],[Kolom22]]=Blad1!$D$4,'Basisgegevens Begroting'!$H$9,EigenPersoneel[[#This Row],[Kolom22]]="",0)</f>
        <v>0</v>
      </c>
      <c r="H8" s="19">
        <f>+EigenPersoneel[[#This Row],[Kolom6]]*EigenPersoneel[[#This Row],[Kolom8]]</f>
        <v>0</v>
      </c>
      <c r="I8" t="str">
        <f>IF(EigenPersoneel[[#This Row],[Kolom8]]=100%,EigenPersoneel[[#This Row],[Kolom9]],"")</f>
        <v/>
      </c>
    </row>
    <row r="9" spans="1:9" x14ac:dyDescent="0.3">
      <c r="A9" s="4"/>
      <c r="B9" s="24"/>
      <c r="C9" s="24"/>
      <c r="D9" s="16"/>
      <c r="E9" s="22"/>
      <c r="F9" s="19">
        <f t="shared" si="0"/>
        <v>0</v>
      </c>
      <c r="G9" s="123" cm="1">
        <f t="array" ref="G9">+_xlfn.IFS(EigenPersoneel[[#This Row],[Kolom22]]=Blad1!$D$2,'Basisgegevens Begroting'!$I$9,EigenPersoneel[[#This Row],[Kolom22]]=Blad1!$D$3,'Basisgegevens Begroting'!$G$9,EigenPersoneel[[#This Row],[Kolom22]]=Blad1!$D$4,'Basisgegevens Begroting'!$H$9,EigenPersoneel[[#This Row],[Kolom22]]="",0)</f>
        <v>0</v>
      </c>
      <c r="H9" s="19">
        <f>+EigenPersoneel[[#This Row],[Kolom6]]*EigenPersoneel[[#This Row],[Kolom8]]</f>
        <v>0</v>
      </c>
      <c r="I9" t="str">
        <f>IF(EigenPersoneel[[#This Row],[Kolom8]]=100%,EigenPersoneel[[#This Row],[Kolom9]],"")</f>
        <v/>
      </c>
    </row>
    <row r="10" spans="1:9" x14ac:dyDescent="0.3">
      <c r="A10" s="4"/>
      <c r="B10" s="24"/>
      <c r="C10" s="24"/>
      <c r="D10" s="16"/>
      <c r="E10" s="22"/>
      <c r="F10" s="19">
        <f t="shared" si="0"/>
        <v>0</v>
      </c>
      <c r="G10" s="123" cm="1">
        <f t="array" ref="G10">+_xlfn.IFS(EigenPersoneel[[#This Row],[Kolom22]]=Blad1!$D$2,'Basisgegevens Begroting'!$I$9,EigenPersoneel[[#This Row],[Kolom22]]=Blad1!$D$3,'Basisgegevens Begroting'!$G$9,EigenPersoneel[[#This Row],[Kolom22]]=Blad1!$D$4,'Basisgegevens Begroting'!$H$9,EigenPersoneel[[#This Row],[Kolom22]]="",0)</f>
        <v>0</v>
      </c>
      <c r="H10" s="19">
        <f>+EigenPersoneel[[#This Row],[Kolom6]]*EigenPersoneel[[#This Row],[Kolom8]]</f>
        <v>0</v>
      </c>
      <c r="I10" t="str">
        <f>IF(EigenPersoneel[[#This Row],[Kolom8]]=100%,EigenPersoneel[[#This Row],[Kolom9]],"")</f>
        <v/>
      </c>
    </row>
    <row r="11" spans="1:9" x14ac:dyDescent="0.3">
      <c r="A11" s="4"/>
      <c r="B11" s="24"/>
      <c r="C11" s="24"/>
      <c r="D11" s="16"/>
      <c r="E11" s="22"/>
      <c r="F11" s="19">
        <f t="shared" si="0"/>
        <v>0</v>
      </c>
      <c r="G11" s="123" cm="1">
        <f t="array" ref="G11">+_xlfn.IFS(EigenPersoneel[[#This Row],[Kolom22]]=Blad1!$D$2,'Basisgegevens Begroting'!$I$9,EigenPersoneel[[#This Row],[Kolom22]]=Blad1!$D$3,'Basisgegevens Begroting'!$G$9,EigenPersoneel[[#This Row],[Kolom22]]=Blad1!$D$4,'Basisgegevens Begroting'!$H$9,EigenPersoneel[[#This Row],[Kolom22]]="",0)</f>
        <v>0</v>
      </c>
      <c r="H11" s="19">
        <f>+EigenPersoneel[[#This Row],[Kolom6]]*EigenPersoneel[[#This Row],[Kolom8]]</f>
        <v>0</v>
      </c>
      <c r="I11" t="str">
        <f>IF(EigenPersoneel[[#This Row],[Kolom8]]=100%,EigenPersoneel[[#This Row],[Kolom9]],"")</f>
        <v/>
      </c>
    </row>
    <row r="12" spans="1:9" x14ac:dyDescent="0.3">
      <c r="A12" s="4"/>
      <c r="B12" s="24"/>
      <c r="C12" s="24"/>
      <c r="D12" s="16"/>
      <c r="E12" s="22"/>
      <c r="F12" s="19">
        <f t="shared" si="0"/>
        <v>0</v>
      </c>
      <c r="G12" s="123" cm="1">
        <f t="array" ref="G12">+_xlfn.IFS(EigenPersoneel[[#This Row],[Kolom22]]=Blad1!$D$2,'Basisgegevens Begroting'!$I$9,EigenPersoneel[[#This Row],[Kolom22]]=Blad1!$D$3,'Basisgegevens Begroting'!$G$9,EigenPersoneel[[#This Row],[Kolom22]]=Blad1!$D$4,'Basisgegevens Begroting'!$H$9,EigenPersoneel[[#This Row],[Kolom22]]="",0)</f>
        <v>0</v>
      </c>
      <c r="H12" s="19">
        <f>+EigenPersoneel[[#This Row],[Kolom6]]*EigenPersoneel[[#This Row],[Kolom8]]</f>
        <v>0</v>
      </c>
      <c r="I12" t="str">
        <f>IF(EigenPersoneel[[#This Row],[Kolom8]]=100%,EigenPersoneel[[#This Row],[Kolom9]],"")</f>
        <v/>
      </c>
    </row>
    <row r="13" spans="1:9" x14ac:dyDescent="0.3">
      <c r="A13" s="4"/>
      <c r="B13" s="24"/>
      <c r="C13" s="24"/>
      <c r="D13" s="16"/>
      <c r="E13" s="22"/>
      <c r="F13" s="19">
        <f t="shared" si="0"/>
        <v>0</v>
      </c>
      <c r="G13" s="123" cm="1">
        <f t="array" ref="G13">+_xlfn.IFS(EigenPersoneel[[#This Row],[Kolom22]]=Blad1!$D$2,'Basisgegevens Begroting'!$I$9,EigenPersoneel[[#This Row],[Kolom22]]=Blad1!$D$3,'Basisgegevens Begroting'!$G$9,EigenPersoneel[[#This Row],[Kolom22]]=Blad1!$D$4,'Basisgegevens Begroting'!$H$9,EigenPersoneel[[#This Row],[Kolom22]]="",0)</f>
        <v>0</v>
      </c>
      <c r="H13" s="19">
        <f>+EigenPersoneel[[#This Row],[Kolom6]]*EigenPersoneel[[#This Row],[Kolom8]]</f>
        <v>0</v>
      </c>
      <c r="I13" t="str">
        <f>IF(EigenPersoneel[[#This Row],[Kolom8]]=100%,EigenPersoneel[[#This Row],[Kolom9]],"")</f>
        <v/>
      </c>
    </row>
    <row r="14" spans="1:9" x14ac:dyDescent="0.3">
      <c r="A14" s="4"/>
      <c r="B14" s="24"/>
      <c r="C14" s="24"/>
      <c r="D14" s="16"/>
      <c r="E14" s="22"/>
      <c r="F14" s="19">
        <f t="shared" si="0"/>
        <v>0</v>
      </c>
      <c r="G14" s="123" cm="1">
        <f t="array" ref="G14">+_xlfn.IFS(EigenPersoneel[[#This Row],[Kolom22]]=Blad1!$D$2,'Basisgegevens Begroting'!$I$9,EigenPersoneel[[#This Row],[Kolom22]]=Blad1!$D$3,'Basisgegevens Begroting'!$G$9,EigenPersoneel[[#This Row],[Kolom22]]=Blad1!$D$4,'Basisgegevens Begroting'!$H$9,EigenPersoneel[[#This Row],[Kolom22]]="",0)</f>
        <v>0</v>
      </c>
      <c r="H14" s="19">
        <f>+EigenPersoneel[[#This Row],[Kolom6]]*EigenPersoneel[[#This Row],[Kolom8]]</f>
        <v>0</v>
      </c>
      <c r="I14" t="str">
        <f>IF(EigenPersoneel[[#This Row],[Kolom8]]=100%,EigenPersoneel[[#This Row],[Kolom9]],"")</f>
        <v/>
      </c>
    </row>
    <row r="15" spans="1:9" x14ac:dyDescent="0.3">
      <c r="A15" s="4"/>
      <c r="B15" s="24"/>
      <c r="C15" s="24"/>
      <c r="D15" s="16"/>
      <c r="E15" s="22"/>
      <c r="F15" s="19">
        <f t="shared" si="0"/>
        <v>0</v>
      </c>
      <c r="G15" s="123" cm="1">
        <f t="array" ref="G15">+_xlfn.IFS(EigenPersoneel[[#This Row],[Kolom22]]=Blad1!$D$2,'Basisgegevens Begroting'!$I$9,EigenPersoneel[[#This Row],[Kolom22]]=Blad1!$D$3,'Basisgegevens Begroting'!$G$9,EigenPersoneel[[#This Row],[Kolom22]]=Blad1!$D$4,'Basisgegevens Begroting'!$H$9,EigenPersoneel[[#This Row],[Kolom22]]="",0)</f>
        <v>0</v>
      </c>
      <c r="H15" s="19">
        <f>+EigenPersoneel[[#This Row],[Kolom6]]*EigenPersoneel[[#This Row],[Kolom8]]</f>
        <v>0</v>
      </c>
      <c r="I15" t="str">
        <f>IF(EigenPersoneel[[#This Row],[Kolom8]]=100%,EigenPersoneel[[#This Row],[Kolom9]],"")</f>
        <v/>
      </c>
    </row>
    <row r="16" spans="1:9" x14ac:dyDescent="0.3">
      <c r="A16" s="4"/>
      <c r="B16" s="24"/>
      <c r="C16" s="24"/>
      <c r="D16" s="16"/>
      <c r="E16" s="22"/>
      <c r="F16" s="19">
        <f t="shared" si="0"/>
        <v>0</v>
      </c>
      <c r="G16" s="123" cm="1">
        <f t="array" ref="G16">+_xlfn.IFS(EigenPersoneel[[#This Row],[Kolom22]]=Blad1!$D$2,'Basisgegevens Begroting'!$I$9,EigenPersoneel[[#This Row],[Kolom22]]=Blad1!$D$3,'Basisgegevens Begroting'!$G$9,EigenPersoneel[[#This Row],[Kolom22]]=Blad1!$D$4,'Basisgegevens Begroting'!$H$9,EigenPersoneel[[#This Row],[Kolom22]]="",0)</f>
        <v>0</v>
      </c>
      <c r="H16" s="19">
        <f>+EigenPersoneel[[#This Row],[Kolom6]]*EigenPersoneel[[#This Row],[Kolom8]]</f>
        <v>0</v>
      </c>
      <c r="I16" t="str">
        <f>IF(EigenPersoneel[[#This Row],[Kolom8]]=100%,EigenPersoneel[[#This Row],[Kolom9]],"")</f>
        <v/>
      </c>
    </row>
    <row r="17" spans="1:9" x14ac:dyDescent="0.3">
      <c r="A17" s="4"/>
      <c r="B17" s="24"/>
      <c r="C17" s="24"/>
      <c r="D17" s="16"/>
      <c r="E17" s="22"/>
      <c r="F17" s="19">
        <f t="shared" si="0"/>
        <v>0</v>
      </c>
      <c r="G17" s="123" cm="1">
        <f t="array" ref="G17">+_xlfn.IFS(EigenPersoneel[[#This Row],[Kolom22]]=Blad1!$D$2,'Basisgegevens Begroting'!$I$9,EigenPersoneel[[#This Row],[Kolom22]]=Blad1!$D$3,'Basisgegevens Begroting'!$G$9,EigenPersoneel[[#This Row],[Kolom22]]=Blad1!$D$4,'Basisgegevens Begroting'!$H$9,EigenPersoneel[[#This Row],[Kolom22]]="",0)</f>
        <v>0</v>
      </c>
      <c r="H17" s="19">
        <f>+EigenPersoneel[[#This Row],[Kolom6]]*EigenPersoneel[[#This Row],[Kolom8]]</f>
        <v>0</v>
      </c>
      <c r="I17" t="str">
        <f>IF(EigenPersoneel[[#This Row],[Kolom8]]=100%,EigenPersoneel[[#This Row],[Kolom9]],"")</f>
        <v/>
      </c>
    </row>
    <row r="18" spans="1:9" x14ac:dyDescent="0.3">
      <c r="A18" s="4"/>
      <c r="B18" s="24"/>
      <c r="C18" s="24"/>
      <c r="D18" s="16"/>
      <c r="E18" s="22"/>
      <c r="F18" s="19">
        <f t="shared" si="0"/>
        <v>0</v>
      </c>
      <c r="G18" s="123" cm="1">
        <f t="array" ref="G18">+_xlfn.IFS(EigenPersoneel[[#This Row],[Kolom22]]=Blad1!$D$2,'Basisgegevens Begroting'!$I$9,EigenPersoneel[[#This Row],[Kolom22]]=Blad1!$D$3,'Basisgegevens Begroting'!$G$9,EigenPersoneel[[#This Row],[Kolom22]]=Blad1!$D$4,'Basisgegevens Begroting'!$H$9,EigenPersoneel[[#This Row],[Kolom22]]="",0)</f>
        <v>0</v>
      </c>
      <c r="H18" s="19">
        <f>+EigenPersoneel[[#This Row],[Kolom6]]*EigenPersoneel[[#This Row],[Kolom8]]</f>
        <v>0</v>
      </c>
      <c r="I18" t="str">
        <f>IF(EigenPersoneel[[#This Row],[Kolom8]]=100%,EigenPersoneel[[#This Row],[Kolom9]],"")</f>
        <v/>
      </c>
    </row>
    <row r="19" spans="1:9" x14ac:dyDescent="0.3">
      <c r="A19" s="4"/>
      <c r="B19" s="24"/>
      <c r="C19" s="24"/>
      <c r="D19" s="16"/>
      <c r="E19" s="22"/>
      <c r="F19" s="19">
        <f t="shared" si="0"/>
        <v>0</v>
      </c>
      <c r="G19" s="123" cm="1">
        <f t="array" ref="G19">+_xlfn.IFS(EigenPersoneel[[#This Row],[Kolom22]]=Blad1!$D$2,'Basisgegevens Begroting'!$I$9,EigenPersoneel[[#This Row],[Kolom22]]=Blad1!$D$3,'Basisgegevens Begroting'!$G$9,EigenPersoneel[[#This Row],[Kolom22]]=Blad1!$D$4,'Basisgegevens Begroting'!$H$9,EigenPersoneel[[#This Row],[Kolom22]]="",0)</f>
        <v>0</v>
      </c>
      <c r="H19" s="19">
        <f>+EigenPersoneel[[#This Row],[Kolom6]]*EigenPersoneel[[#This Row],[Kolom8]]</f>
        <v>0</v>
      </c>
      <c r="I19" t="str">
        <f>IF(EigenPersoneel[[#This Row],[Kolom8]]=100%,EigenPersoneel[[#This Row],[Kolom9]],"")</f>
        <v/>
      </c>
    </row>
    <row r="20" spans="1:9" x14ac:dyDescent="0.3">
      <c r="A20" s="4"/>
      <c r="B20" s="24"/>
      <c r="C20" s="24"/>
      <c r="D20" s="16"/>
      <c r="E20" s="22"/>
      <c r="F20" s="19">
        <f t="shared" si="0"/>
        <v>0</v>
      </c>
      <c r="G20" s="123" cm="1">
        <f t="array" ref="G20">+_xlfn.IFS(EigenPersoneel[[#This Row],[Kolom22]]=Blad1!$D$2,'Basisgegevens Begroting'!$I$9,EigenPersoneel[[#This Row],[Kolom22]]=Blad1!$D$3,'Basisgegevens Begroting'!$G$9,EigenPersoneel[[#This Row],[Kolom22]]=Blad1!$D$4,'Basisgegevens Begroting'!$H$9,EigenPersoneel[[#This Row],[Kolom22]]="",0)</f>
        <v>0</v>
      </c>
      <c r="H20" s="19">
        <f>+EigenPersoneel[[#This Row],[Kolom6]]*EigenPersoneel[[#This Row],[Kolom8]]</f>
        <v>0</v>
      </c>
      <c r="I20" t="str">
        <f>IF(EigenPersoneel[[#This Row],[Kolom8]]=100%,EigenPersoneel[[#This Row],[Kolom9]],"")</f>
        <v/>
      </c>
    </row>
    <row r="21" spans="1:9" ht="15" thickBot="1" x14ac:dyDescent="0.35">
      <c r="A21" s="4"/>
      <c r="B21" s="24"/>
      <c r="C21" s="24"/>
      <c r="D21" s="16"/>
      <c r="E21" s="22"/>
      <c r="F21" s="19">
        <f t="shared" si="0"/>
        <v>0</v>
      </c>
      <c r="G21" s="123" cm="1">
        <f t="array" ref="G21">+_xlfn.IFS(EigenPersoneel[[#This Row],[Kolom22]]=Blad1!$D$2,'Basisgegevens Begroting'!$I$9,EigenPersoneel[[#This Row],[Kolom22]]=Blad1!$D$3,'Basisgegevens Begroting'!$G$9,EigenPersoneel[[#This Row],[Kolom22]]=Blad1!$D$4,'Basisgegevens Begroting'!$H$9,EigenPersoneel[[#This Row],[Kolom22]]="",0)</f>
        <v>0</v>
      </c>
      <c r="H21" s="19">
        <f>+EigenPersoneel[[#This Row],[Kolom6]]*EigenPersoneel[[#This Row],[Kolom8]]</f>
        <v>0</v>
      </c>
      <c r="I21" t="str">
        <f>IF(EigenPersoneel[[#This Row],[Kolom8]]=100%,EigenPersoneel[[#This Row],[Kolom9]],"")</f>
        <v/>
      </c>
    </row>
    <row r="22" spans="1:9" ht="15" thickBot="1" x14ac:dyDescent="0.35">
      <c r="A22" s="4"/>
      <c r="B22" s="4"/>
      <c r="C22" s="4"/>
      <c r="D22" s="21"/>
      <c r="E22" s="20" t="s">
        <v>69</v>
      </c>
      <c r="F22" s="13">
        <f>SUM(F7:F21)</f>
        <v>0</v>
      </c>
      <c r="G22" s="123"/>
      <c r="H22" s="13">
        <f>SUM(H7:H21)</f>
        <v>0</v>
      </c>
      <c r="I22" t="str">
        <f>IF(EigenPersoneel[[#This Row],[Kolom8]]=100%,EigenPersoneel[[#This Row],[Kolom9]],"")</f>
        <v/>
      </c>
    </row>
    <row r="23" spans="1:9" ht="15" thickBot="1" x14ac:dyDescent="0.35"/>
    <row r="24" spans="1:9" x14ac:dyDescent="0.3">
      <c r="A24" s="31" t="s">
        <v>133</v>
      </c>
      <c r="B24" s="17"/>
      <c r="C24" s="17"/>
      <c r="D24" s="17"/>
      <c r="E24" s="17"/>
      <c r="F24" s="17"/>
      <c r="G24" s="17"/>
    </row>
    <row r="25" spans="1:9" ht="36" x14ac:dyDescent="0.3">
      <c r="A25" s="29" t="s">
        <v>70</v>
      </c>
      <c r="B25" s="9" t="s">
        <v>71</v>
      </c>
      <c r="C25" s="80" t="s">
        <v>63</v>
      </c>
      <c r="D25" s="108" t="s">
        <v>132</v>
      </c>
      <c r="E25" s="108" t="s">
        <v>140</v>
      </c>
      <c r="F25" s="9" t="s">
        <v>29</v>
      </c>
      <c r="G25" s="79" t="str">
        <f>+G6</f>
        <v>Subsidie %</v>
      </c>
      <c r="H25" s="127" t="str">
        <f>+H6</f>
        <v>Subsidie</v>
      </c>
    </row>
    <row r="26" spans="1:9" ht="30" customHeight="1" x14ac:dyDescent="0.3">
      <c r="A26" s="33"/>
      <c r="B26" s="23"/>
      <c r="C26" s="24"/>
      <c r="D26" s="211"/>
      <c r="E26" s="212"/>
      <c r="F26" s="128">
        <f>+D26*E26</f>
        <v>0</v>
      </c>
      <c r="G26" s="123" cm="1">
        <f t="array" ref="G26">+_xlfn.IFS(C26=Blad1!$D$2,'Basisgegevens Begroting'!$I$9,C26=Blad1!$D$3,'Basisgegevens Begroting'!$G$9,C26=Blad1!$D$4,'Basisgegevens Begroting'!$H$9,C26="",0)</f>
        <v>0</v>
      </c>
      <c r="H26" s="124">
        <f>+G26*F26</f>
        <v>0</v>
      </c>
      <c r="I26" t="str">
        <f t="shared" ref="I26:I49" si="1">IF(G26=100%,H26,"")</f>
        <v/>
      </c>
    </row>
    <row r="27" spans="1:9" x14ac:dyDescent="0.3">
      <c r="A27" s="33"/>
      <c r="B27" s="23"/>
      <c r="C27" s="24"/>
      <c r="D27" s="211"/>
      <c r="E27" s="212"/>
      <c r="F27" s="128">
        <f t="shared" ref="F27:F29" si="2">+D27*E27</f>
        <v>0</v>
      </c>
      <c r="G27" s="123" cm="1">
        <f t="array" ref="G27">+_xlfn.IFS(C27=Blad1!$D$2,'Basisgegevens Begroting'!$I$9,C27=Blad1!$D$3,'Basisgegevens Begroting'!$G$9,C27=Blad1!$D$4,'Basisgegevens Begroting'!$H$9,C27="",0)</f>
        <v>0</v>
      </c>
      <c r="H27" s="124">
        <f t="shared" ref="H27" si="3">+G27*F27</f>
        <v>0</v>
      </c>
      <c r="I27" t="str">
        <f t="shared" si="1"/>
        <v/>
      </c>
    </row>
    <row r="28" spans="1:9" x14ac:dyDescent="0.3">
      <c r="A28" s="33"/>
      <c r="B28" s="23"/>
      <c r="C28" s="24"/>
      <c r="D28" s="211"/>
      <c r="E28" s="212"/>
      <c r="F28" s="128">
        <f t="shared" si="2"/>
        <v>0</v>
      </c>
      <c r="G28" s="123" cm="1">
        <f t="array" ref="G28">+_xlfn.IFS(C28=Blad1!$D$2,'Basisgegevens Begroting'!$I$9,C28=Blad1!$D$3,'Basisgegevens Begroting'!$G$9,C28=Blad1!$D$4,'Basisgegevens Begroting'!$H$9,C28="",0)</f>
        <v>0</v>
      </c>
      <c r="H28" s="124">
        <f>+G28*F28</f>
        <v>0</v>
      </c>
      <c r="I28" t="str">
        <f t="shared" si="1"/>
        <v/>
      </c>
    </row>
    <row r="29" spans="1:9" ht="15" thickBot="1" x14ac:dyDescent="0.35">
      <c r="A29" s="33"/>
      <c r="B29" s="23"/>
      <c r="C29" s="24"/>
      <c r="D29" s="211"/>
      <c r="E29" s="212"/>
      <c r="F29" s="128">
        <f t="shared" si="2"/>
        <v>0</v>
      </c>
      <c r="G29" s="123" cm="1">
        <f t="array" ref="G29">+_xlfn.IFS(C29=Blad1!$D$2,'Basisgegevens Begroting'!$I$9,C29=Blad1!$D$3,'Basisgegevens Begroting'!$G$9,C29=Blad1!$D$4,'Basisgegevens Begroting'!$H$9,C29="",0)</f>
        <v>0</v>
      </c>
      <c r="H29" s="124">
        <f t="shared" ref="H29" si="4">+G29*F29</f>
        <v>0</v>
      </c>
      <c r="I29" t="str">
        <f t="shared" si="1"/>
        <v/>
      </c>
    </row>
    <row r="30" spans="1:9" ht="15" thickBot="1" x14ac:dyDescent="0.35">
      <c r="A30" s="93"/>
      <c r="B30" s="93"/>
      <c r="C30" s="93"/>
      <c r="D30" s="93"/>
      <c r="E30" s="48" t="s">
        <v>69</v>
      </c>
      <c r="F30" s="13">
        <f>SUM(F26:F29)</f>
        <v>0</v>
      </c>
      <c r="G30" s="123"/>
      <c r="H30" s="130">
        <f>SUM(H26:H29)</f>
        <v>0</v>
      </c>
      <c r="I30" t="str">
        <f t="shared" si="1"/>
        <v/>
      </c>
    </row>
    <row r="31" spans="1:9" ht="15" thickBot="1" x14ac:dyDescent="0.35">
      <c r="I31" t="str">
        <f t="shared" si="1"/>
        <v/>
      </c>
    </row>
    <row r="32" spans="1:9" x14ac:dyDescent="0.3">
      <c r="A32" s="31" t="s">
        <v>72</v>
      </c>
      <c r="B32" s="17"/>
      <c r="C32" s="17"/>
      <c r="D32" s="17"/>
      <c r="E32" s="17"/>
      <c r="F32" s="17"/>
      <c r="G32" s="17"/>
      <c r="I32" t="str">
        <f t="shared" si="1"/>
        <v/>
      </c>
    </row>
    <row r="33" spans="1:9" x14ac:dyDescent="0.3">
      <c r="A33" s="29" t="s">
        <v>70</v>
      </c>
      <c r="B33" s="9" t="s">
        <v>71</v>
      </c>
      <c r="C33" s="80" t="s">
        <v>63</v>
      </c>
      <c r="D33" s="9" t="s">
        <v>73</v>
      </c>
      <c r="E33" s="9" t="s">
        <v>74</v>
      </c>
      <c r="F33" s="9" t="s">
        <v>29</v>
      </c>
      <c r="G33" s="79" t="str">
        <f>+G6</f>
        <v>Subsidie %</v>
      </c>
      <c r="H33" s="127" t="str">
        <f>+H6</f>
        <v>Subsidie</v>
      </c>
      <c r="I33" t="str">
        <f t="shared" si="1"/>
        <v/>
      </c>
    </row>
    <row r="34" spans="1:9" x14ac:dyDescent="0.3">
      <c r="A34" s="33"/>
      <c r="B34" s="23"/>
      <c r="C34" s="24"/>
      <c r="D34" s="24"/>
      <c r="E34" s="69"/>
      <c r="F34" s="16">
        <v>0</v>
      </c>
      <c r="G34" s="123" cm="1">
        <f t="array" ref="G34">+_xlfn.IFS(C34=Blad1!$D$2,'Basisgegevens Begroting'!$I$9,C34=Blad1!$D$3,'Basisgegevens Begroting'!$G$9,C34=Blad1!$D$4,'Basisgegevens Begroting'!$H$9,C34="",0)</f>
        <v>0</v>
      </c>
      <c r="H34" s="124">
        <f>+G34*F34</f>
        <v>0</v>
      </c>
      <c r="I34" t="str">
        <f t="shared" si="1"/>
        <v/>
      </c>
    </row>
    <row r="35" spans="1:9" x14ac:dyDescent="0.3">
      <c r="A35" s="33"/>
      <c r="B35" s="23"/>
      <c r="C35" s="24"/>
      <c r="D35" s="24"/>
      <c r="E35" s="69"/>
      <c r="F35" s="16">
        <v>0</v>
      </c>
      <c r="G35" s="123" cm="1">
        <f t="array" ref="G35">+_xlfn.IFS(C35=Blad1!$D$2,'Basisgegevens Begroting'!$I$9,C35=Blad1!$D$3,'Basisgegevens Begroting'!$G$9,C35=Blad1!$D$4,'Basisgegevens Begroting'!$H$9,C35="",0)</f>
        <v>0</v>
      </c>
      <c r="H35" s="124">
        <f t="shared" ref="H35:H49" si="5">+G35*F35</f>
        <v>0</v>
      </c>
      <c r="I35" t="str">
        <f t="shared" si="1"/>
        <v/>
      </c>
    </row>
    <row r="36" spans="1:9" x14ac:dyDescent="0.3">
      <c r="A36" s="33"/>
      <c r="B36" s="23"/>
      <c r="C36" s="24"/>
      <c r="D36" s="24"/>
      <c r="E36" s="69"/>
      <c r="F36" s="16">
        <v>0</v>
      </c>
      <c r="G36" s="123" cm="1">
        <f t="array" ref="G36">+_xlfn.IFS(C36=Blad1!$D$2,'Basisgegevens Begroting'!$I$9,C36=Blad1!$D$3,'Basisgegevens Begroting'!$G$9,C36=Blad1!$D$4,'Basisgegevens Begroting'!$H$9,C36="",0)</f>
        <v>0</v>
      </c>
      <c r="H36" s="124">
        <f t="shared" si="5"/>
        <v>0</v>
      </c>
      <c r="I36" t="str">
        <f t="shared" si="1"/>
        <v/>
      </c>
    </row>
    <row r="37" spans="1:9" x14ac:dyDescent="0.3">
      <c r="A37" s="33"/>
      <c r="B37" s="23"/>
      <c r="C37" s="24"/>
      <c r="D37" s="24"/>
      <c r="E37" s="69"/>
      <c r="F37" s="16">
        <v>0</v>
      </c>
      <c r="G37" s="123" cm="1">
        <f t="array" ref="G37">+_xlfn.IFS(C37=Blad1!$D$2,'Basisgegevens Begroting'!$I$9,C37=Blad1!$D$3,'Basisgegevens Begroting'!$G$9,C37=Blad1!$D$4,'Basisgegevens Begroting'!$H$9,C37="",0)</f>
        <v>0</v>
      </c>
      <c r="H37" s="124">
        <f t="shared" si="5"/>
        <v>0</v>
      </c>
      <c r="I37" t="str">
        <f t="shared" si="1"/>
        <v/>
      </c>
    </row>
    <row r="38" spans="1:9" x14ac:dyDescent="0.3">
      <c r="A38" s="33"/>
      <c r="B38" s="23"/>
      <c r="C38" s="24"/>
      <c r="D38" s="23"/>
      <c r="E38" s="70"/>
      <c r="F38" s="16">
        <v>0</v>
      </c>
      <c r="G38" s="123" cm="1">
        <f t="array" ref="G38">+_xlfn.IFS(C38=Blad1!$D$2,'Basisgegevens Begroting'!$I$9,C38=Blad1!$D$3,'Basisgegevens Begroting'!$G$9,C38=Blad1!$D$4,'Basisgegevens Begroting'!$H$9,C38="",0)</f>
        <v>0</v>
      </c>
      <c r="H38" s="124">
        <f t="shared" si="5"/>
        <v>0</v>
      </c>
      <c r="I38" t="str">
        <f t="shared" si="1"/>
        <v/>
      </c>
    </row>
    <row r="39" spans="1:9" x14ac:dyDescent="0.3">
      <c r="A39" s="33"/>
      <c r="B39" s="23"/>
      <c r="C39" s="24"/>
      <c r="D39" s="23"/>
      <c r="E39" s="70"/>
      <c r="F39" s="16">
        <v>0</v>
      </c>
      <c r="G39" s="123" cm="1">
        <f t="array" ref="G39">+_xlfn.IFS(C39=Blad1!$D$2,'Basisgegevens Begroting'!$I$9,C39=Blad1!$D$3,'Basisgegevens Begroting'!$G$9,C39=Blad1!$D$4,'Basisgegevens Begroting'!$H$9,C39="",0)</f>
        <v>0</v>
      </c>
      <c r="H39" s="124">
        <f t="shared" si="5"/>
        <v>0</v>
      </c>
      <c r="I39" t="str">
        <f t="shared" si="1"/>
        <v/>
      </c>
    </row>
    <row r="40" spans="1:9" x14ac:dyDescent="0.3">
      <c r="A40" s="33"/>
      <c r="B40" s="23"/>
      <c r="C40" s="24"/>
      <c r="D40" s="23"/>
      <c r="E40" s="70"/>
      <c r="F40" s="16">
        <v>0</v>
      </c>
      <c r="G40" s="123" cm="1">
        <f t="array" ref="G40">+_xlfn.IFS(C40=Blad1!$D$2,'Basisgegevens Begroting'!$I$9,C40=Blad1!$D$3,'Basisgegevens Begroting'!$G$9,C40=Blad1!$D$4,'Basisgegevens Begroting'!$H$9,C40="",0)</f>
        <v>0</v>
      </c>
      <c r="H40" s="124">
        <f t="shared" si="5"/>
        <v>0</v>
      </c>
      <c r="I40" t="str">
        <f t="shared" si="1"/>
        <v/>
      </c>
    </row>
    <row r="41" spans="1:9" x14ac:dyDescent="0.3">
      <c r="A41" s="33"/>
      <c r="B41" s="23"/>
      <c r="C41" s="24"/>
      <c r="D41" s="23"/>
      <c r="E41" s="70"/>
      <c r="F41" s="16">
        <v>0</v>
      </c>
      <c r="G41" s="123" cm="1">
        <f t="array" ref="G41">+_xlfn.IFS(C41=Blad1!$D$2,'Basisgegevens Begroting'!$I$9,C41=Blad1!$D$3,'Basisgegevens Begroting'!$G$9,C41=Blad1!$D$4,'Basisgegevens Begroting'!$H$9,C41="",0)</f>
        <v>0</v>
      </c>
      <c r="H41" s="124">
        <f t="shared" si="5"/>
        <v>0</v>
      </c>
      <c r="I41" t="str">
        <f t="shared" si="1"/>
        <v/>
      </c>
    </row>
    <row r="42" spans="1:9" x14ac:dyDescent="0.3">
      <c r="A42" s="33"/>
      <c r="B42" s="23"/>
      <c r="C42" s="24"/>
      <c r="D42" s="23"/>
      <c r="E42" s="70"/>
      <c r="F42" s="16">
        <v>0</v>
      </c>
      <c r="G42" s="123" cm="1">
        <f t="array" ref="G42">+_xlfn.IFS(C42=Blad1!$D$2,'Basisgegevens Begroting'!$I$9,C42=Blad1!$D$3,'Basisgegevens Begroting'!$G$9,C42=Blad1!$D$4,'Basisgegevens Begroting'!$H$9,C42="",0)</f>
        <v>0</v>
      </c>
      <c r="H42" s="124">
        <f t="shared" si="5"/>
        <v>0</v>
      </c>
      <c r="I42" t="str">
        <f t="shared" si="1"/>
        <v/>
      </c>
    </row>
    <row r="43" spans="1:9" x14ac:dyDescent="0.3">
      <c r="A43" s="33"/>
      <c r="B43" s="23"/>
      <c r="C43" s="24"/>
      <c r="D43" s="23"/>
      <c r="E43" s="70"/>
      <c r="F43" s="16">
        <v>0</v>
      </c>
      <c r="G43" s="123" cm="1">
        <f t="array" ref="G43">+_xlfn.IFS(C43=Blad1!$D$2,'Basisgegevens Begroting'!$I$9,C43=Blad1!$D$3,'Basisgegevens Begroting'!$G$9,C43=Blad1!$D$4,'Basisgegevens Begroting'!$H$9,C43="",0)</f>
        <v>0</v>
      </c>
      <c r="H43" s="124">
        <f t="shared" si="5"/>
        <v>0</v>
      </c>
      <c r="I43" t="str">
        <f t="shared" si="1"/>
        <v/>
      </c>
    </row>
    <row r="44" spans="1:9" x14ac:dyDescent="0.3">
      <c r="A44" s="33"/>
      <c r="B44" s="23"/>
      <c r="C44" s="24"/>
      <c r="D44" s="23"/>
      <c r="E44" s="70"/>
      <c r="F44" s="16">
        <v>0</v>
      </c>
      <c r="G44" s="123" cm="1">
        <f t="array" ref="G44">+_xlfn.IFS(C44=Blad1!$D$2,'Basisgegevens Begroting'!$I$9,C44=Blad1!$D$3,'Basisgegevens Begroting'!$G$9,C44=Blad1!$D$4,'Basisgegevens Begroting'!$H$9,C44="",0)</f>
        <v>0</v>
      </c>
      <c r="H44" s="124">
        <f t="shared" si="5"/>
        <v>0</v>
      </c>
      <c r="I44" t="str">
        <f t="shared" si="1"/>
        <v/>
      </c>
    </row>
    <row r="45" spans="1:9" x14ac:dyDescent="0.3">
      <c r="A45" s="33"/>
      <c r="B45" s="23"/>
      <c r="C45" s="24"/>
      <c r="D45" s="23"/>
      <c r="E45" s="70"/>
      <c r="F45" s="16">
        <v>0</v>
      </c>
      <c r="G45" s="123" cm="1">
        <f t="array" ref="G45">+_xlfn.IFS(C45=Blad1!$D$2,'Basisgegevens Begroting'!$I$9,C45=Blad1!$D$3,'Basisgegevens Begroting'!$G$9,C45=Blad1!$D$4,'Basisgegevens Begroting'!$H$9,C45="",0)</f>
        <v>0</v>
      </c>
      <c r="H45" s="124">
        <f t="shared" si="5"/>
        <v>0</v>
      </c>
      <c r="I45" t="str">
        <f t="shared" si="1"/>
        <v/>
      </c>
    </row>
    <row r="46" spans="1:9" x14ac:dyDescent="0.3">
      <c r="A46" s="33"/>
      <c r="B46" s="23"/>
      <c r="C46" s="24"/>
      <c r="D46" s="23"/>
      <c r="E46" s="70"/>
      <c r="F46" s="16">
        <v>0</v>
      </c>
      <c r="G46" s="123" cm="1">
        <f t="array" ref="G46">+_xlfn.IFS(C46=Blad1!$D$2,'Basisgegevens Begroting'!$I$9,C46=Blad1!$D$3,'Basisgegevens Begroting'!$G$9,C46=Blad1!$D$4,'Basisgegevens Begroting'!$H$9,C46="",0)</f>
        <v>0</v>
      </c>
      <c r="H46" s="124">
        <f t="shared" si="5"/>
        <v>0</v>
      </c>
      <c r="I46" t="str">
        <f t="shared" si="1"/>
        <v/>
      </c>
    </row>
    <row r="47" spans="1:9" x14ac:dyDescent="0.3">
      <c r="A47" s="33"/>
      <c r="B47" s="23"/>
      <c r="C47" s="24"/>
      <c r="D47" s="23"/>
      <c r="E47" s="70"/>
      <c r="F47" s="16">
        <v>0</v>
      </c>
      <c r="G47" s="123" cm="1">
        <f t="array" ref="G47">+_xlfn.IFS(C47=Blad1!$D$2,'Basisgegevens Begroting'!$I$9,C47=Blad1!$D$3,'Basisgegevens Begroting'!$G$9,C47=Blad1!$D$4,'Basisgegevens Begroting'!$H$9,C47="",0)</f>
        <v>0</v>
      </c>
      <c r="H47" s="124">
        <f t="shared" si="5"/>
        <v>0</v>
      </c>
      <c r="I47" t="str">
        <f t="shared" si="1"/>
        <v/>
      </c>
    </row>
    <row r="48" spans="1:9" x14ac:dyDescent="0.3">
      <c r="A48" s="33"/>
      <c r="B48" s="23"/>
      <c r="C48" s="24"/>
      <c r="D48" s="23"/>
      <c r="E48" s="70"/>
      <c r="F48" s="16">
        <v>0</v>
      </c>
      <c r="G48" s="123" cm="1">
        <f t="array" ref="G48">+_xlfn.IFS(C48=Blad1!$D$2,'Basisgegevens Begroting'!$I$9,C48=Blad1!$D$3,'Basisgegevens Begroting'!$G$9,C48=Blad1!$D$4,'Basisgegevens Begroting'!$H$9,C48="",0)</f>
        <v>0</v>
      </c>
      <c r="H48" s="124">
        <f t="shared" si="5"/>
        <v>0</v>
      </c>
      <c r="I48" t="str">
        <f t="shared" si="1"/>
        <v/>
      </c>
    </row>
    <row r="49" spans="1:9" x14ac:dyDescent="0.3">
      <c r="A49" s="33"/>
      <c r="B49" s="23"/>
      <c r="C49" s="24"/>
      <c r="D49" s="23"/>
      <c r="E49" s="70"/>
      <c r="F49" s="16">
        <v>0</v>
      </c>
      <c r="G49" s="123" cm="1">
        <f t="array" ref="G49">+_xlfn.IFS(C49=Blad1!$D$2,'Basisgegevens Begroting'!$I$9,C49=Blad1!$D$3,'Basisgegevens Begroting'!$G$9,C49=Blad1!$D$4,'Basisgegevens Begroting'!$H$9,C49="",0)</f>
        <v>0</v>
      </c>
      <c r="H49" s="124">
        <f t="shared" si="5"/>
        <v>0</v>
      </c>
      <c r="I49" t="str">
        <f t="shared" si="1"/>
        <v/>
      </c>
    </row>
    <row r="50" spans="1:9" ht="15" thickBot="1" x14ac:dyDescent="0.35">
      <c r="A50" s="30"/>
      <c r="B50" s="12"/>
      <c r="C50" s="12"/>
      <c r="D50" s="12"/>
      <c r="E50" s="12"/>
      <c r="F50" s="18"/>
    </row>
    <row r="51" spans="1:9" ht="15" thickBot="1" x14ac:dyDescent="0.35">
      <c r="A51" s="32"/>
      <c r="B51" s="5"/>
      <c r="C51" s="5"/>
      <c r="D51" s="5"/>
      <c r="E51" s="36" t="s">
        <v>69</v>
      </c>
      <c r="F51" s="13">
        <f>SUM(F34:F50)</f>
        <v>0</v>
      </c>
      <c r="G51" s="126" t="s">
        <v>69</v>
      </c>
      <c r="H51" s="13">
        <f t="shared" ref="H51" si="6">SUM(H34:H50)</f>
        <v>0</v>
      </c>
    </row>
    <row r="52" spans="1:9" ht="15" thickBot="1" x14ac:dyDescent="0.35"/>
    <row r="53" spans="1:9" x14ac:dyDescent="0.3">
      <c r="A53" s="31" t="s">
        <v>75</v>
      </c>
      <c r="B53" s="17"/>
      <c r="C53" s="17"/>
      <c r="D53" s="17"/>
      <c r="E53" s="17"/>
      <c r="F53" s="17"/>
      <c r="G53" s="17"/>
    </row>
    <row r="54" spans="1:9" x14ac:dyDescent="0.3">
      <c r="A54" s="176" t="s">
        <v>70</v>
      </c>
      <c r="B54" s="174" t="s">
        <v>71</v>
      </c>
      <c r="C54" s="80" t="s">
        <v>63</v>
      </c>
      <c r="D54" s="9" t="s">
        <v>73</v>
      </c>
      <c r="E54" s="9" t="s">
        <v>74</v>
      </c>
      <c r="F54" s="9" t="s">
        <v>29</v>
      </c>
      <c r="G54" s="79" t="str">
        <f>+G33</f>
        <v>Subsidie %</v>
      </c>
      <c r="H54" s="127" t="str">
        <f>+H33</f>
        <v>Subsidie</v>
      </c>
    </row>
    <row r="55" spans="1:9" x14ac:dyDescent="0.3">
      <c r="A55" s="33"/>
      <c r="B55" s="23"/>
      <c r="C55" s="24"/>
      <c r="D55" s="24"/>
      <c r="E55" s="69"/>
      <c r="F55" s="16">
        <v>0</v>
      </c>
      <c r="G55" s="123" cm="1">
        <f t="array" ref="G55">+_xlfn.IFS(C55=Blad1!$D$2,'Basisgegevens Begroting'!$I$9,C55=Blad1!$D$3,'Basisgegevens Begroting'!$G$9,C55=Blad1!$D$4,'Basisgegevens Begroting'!$H$9,C55="",0)</f>
        <v>0</v>
      </c>
      <c r="H55" s="124">
        <f>+G55*F55</f>
        <v>0</v>
      </c>
      <c r="I55" t="str">
        <f t="shared" ref="I55:I60" si="7">IF(G55=100%,H55,"")</f>
        <v/>
      </c>
    </row>
    <row r="56" spans="1:9" x14ac:dyDescent="0.3">
      <c r="A56" s="33"/>
      <c r="B56" s="23"/>
      <c r="C56" s="24"/>
      <c r="D56" s="24"/>
      <c r="E56" s="69"/>
      <c r="F56" s="16">
        <v>0</v>
      </c>
      <c r="G56" s="123" cm="1">
        <f t="array" ref="G56">+_xlfn.IFS(C56=Blad1!$D$2,'Basisgegevens Begroting'!$I$9,C56=Blad1!$D$3,'Basisgegevens Begroting'!$G$9,C56=Blad1!$D$4,'Basisgegevens Begroting'!$H$9,C56="",0)</f>
        <v>0</v>
      </c>
      <c r="H56" s="124">
        <f t="shared" ref="H56:H60" si="8">+G56*F56</f>
        <v>0</v>
      </c>
      <c r="I56" t="str">
        <f t="shared" si="7"/>
        <v/>
      </c>
    </row>
    <row r="57" spans="1:9" x14ac:dyDescent="0.3">
      <c r="A57" s="33"/>
      <c r="B57" s="23"/>
      <c r="C57" s="24"/>
      <c r="D57" s="24"/>
      <c r="E57" s="69"/>
      <c r="F57" s="16">
        <v>0</v>
      </c>
      <c r="G57" s="123" cm="1">
        <f t="array" ref="G57">+_xlfn.IFS(C57=Blad1!$D$2,'Basisgegevens Begroting'!$I$9,C57=Blad1!$D$3,'Basisgegevens Begroting'!$G$9,C57=Blad1!$D$4,'Basisgegevens Begroting'!$H$9,C57="",0)</f>
        <v>0</v>
      </c>
      <c r="H57" s="124">
        <f t="shared" si="8"/>
        <v>0</v>
      </c>
      <c r="I57" t="str">
        <f t="shared" si="7"/>
        <v/>
      </c>
    </row>
    <row r="58" spans="1:9" x14ac:dyDescent="0.3">
      <c r="A58" s="33"/>
      <c r="B58" s="23"/>
      <c r="C58" s="24"/>
      <c r="D58" s="24"/>
      <c r="E58" s="69"/>
      <c r="F58" s="16">
        <v>0</v>
      </c>
      <c r="G58" s="123" cm="1">
        <f t="array" ref="G58">+_xlfn.IFS(C58=Blad1!$D$2,'Basisgegevens Begroting'!$I$9,C58=Blad1!$D$3,'Basisgegevens Begroting'!$G$9,C58=Blad1!$D$4,'Basisgegevens Begroting'!$H$9,C58="",0)</f>
        <v>0</v>
      </c>
      <c r="H58" s="124">
        <f t="shared" si="8"/>
        <v>0</v>
      </c>
      <c r="I58" t="str">
        <f t="shared" si="7"/>
        <v/>
      </c>
    </row>
    <row r="59" spans="1:9" x14ac:dyDescent="0.3">
      <c r="A59" s="33"/>
      <c r="B59" s="23"/>
      <c r="C59" s="24"/>
      <c r="D59" s="23"/>
      <c r="E59" s="70"/>
      <c r="F59" s="16">
        <v>0</v>
      </c>
      <c r="G59" s="123" cm="1">
        <f t="array" ref="G59">+_xlfn.IFS(C59=Blad1!$D$2,'Basisgegevens Begroting'!$I$9,C59=Blad1!$D$3,'Basisgegevens Begroting'!$G$9,C59=Blad1!$D$4,'Basisgegevens Begroting'!$H$9,C59="",0)</f>
        <v>0</v>
      </c>
      <c r="H59" s="124">
        <f t="shared" si="8"/>
        <v>0</v>
      </c>
      <c r="I59" t="str">
        <f t="shared" si="7"/>
        <v/>
      </c>
    </row>
    <row r="60" spans="1:9" x14ac:dyDescent="0.3">
      <c r="A60" s="33"/>
      <c r="B60" s="23"/>
      <c r="C60" s="24"/>
      <c r="D60" s="23"/>
      <c r="E60" s="70"/>
      <c r="F60" s="16">
        <v>0</v>
      </c>
      <c r="G60" s="123" cm="1">
        <f t="array" ref="G60">+_xlfn.IFS(C60=Blad1!$D$2,'Basisgegevens Begroting'!$I$9,C60=Blad1!$D$3,'Basisgegevens Begroting'!$G$9,C60=Blad1!$D$4,'Basisgegevens Begroting'!$H$9,C60="",0)</f>
        <v>0</v>
      </c>
      <c r="H60" s="124">
        <f t="shared" si="8"/>
        <v>0</v>
      </c>
      <c r="I60" t="str">
        <f t="shared" si="7"/>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138</v>
      </c>
      <c r="B64" s="17"/>
      <c r="C64" s="17"/>
      <c r="D64" s="17"/>
      <c r="E64" s="17"/>
      <c r="F64" s="17"/>
      <c r="G64" s="17"/>
    </row>
    <row r="65" spans="1:9" ht="24" x14ac:dyDescent="0.3">
      <c r="A65" s="204" t="s">
        <v>134</v>
      </c>
      <c r="B65" s="9" t="s">
        <v>71</v>
      </c>
      <c r="C65" s="80" t="s">
        <v>63</v>
      </c>
      <c r="D65" s="9" t="s">
        <v>73</v>
      </c>
      <c r="E65" s="168" t="s">
        <v>136</v>
      </c>
      <c r="F65" s="9" t="s">
        <v>29</v>
      </c>
      <c r="G65" s="79" t="str">
        <f>+G54</f>
        <v>Subsidie %</v>
      </c>
      <c r="H65" s="79" t="str">
        <f>+H54</f>
        <v>Subsidie</v>
      </c>
    </row>
    <row r="66" spans="1:9" x14ac:dyDescent="0.3">
      <c r="A66" s="24"/>
      <c r="B66" s="24"/>
      <c r="C66" s="24"/>
      <c r="D66" s="24"/>
      <c r="E66" s="175">
        <v>1</v>
      </c>
      <c r="F66" s="16">
        <v>0</v>
      </c>
      <c r="G66" s="123" cm="1">
        <f t="array" ref="G66">+_xlfn.IFS(C66=Blad1!$D$2,'Basisgegevens Begroting'!$I$9,C66=Blad1!$D$3,'Basisgegevens Begroting'!$G$9,C66=Blad1!$D$4,'Basisgegevens Begroting'!$H$9,C66="",0)</f>
        <v>0</v>
      </c>
      <c r="H66" s="124">
        <f>+G66*F66*E66</f>
        <v>0</v>
      </c>
      <c r="I66" t="str">
        <f t="shared" ref="I66:I82" si="9">IF(G66=100%,H66,"")</f>
        <v/>
      </c>
    </row>
    <row r="67" spans="1:9" x14ac:dyDescent="0.3">
      <c r="A67" s="24"/>
      <c r="B67" s="24"/>
      <c r="C67" s="24"/>
      <c r="D67" s="24"/>
      <c r="E67" s="175">
        <v>1</v>
      </c>
      <c r="F67" s="16">
        <v>0</v>
      </c>
      <c r="G67" s="123" cm="1">
        <f t="array" ref="G67">+_xlfn.IFS(C67=Blad1!$D$2,'Basisgegevens Begroting'!$I$9,C67=Blad1!$D$3,'Basisgegevens Begroting'!$G$9,C67=Blad1!$D$4,'Basisgegevens Begroting'!$H$9,C67="",0)</f>
        <v>0</v>
      </c>
      <c r="H67" s="124">
        <f t="shared" ref="H67:H81" si="10">+G67*F67*E67</f>
        <v>0</v>
      </c>
      <c r="I67" t="str">
        <f t="shared" si="9"/>
        <v/>
      </c>
    </row>
    <row r="68" spans="1:9" x14ac:dyDescent="0.3">
      <c r="A68" s="24"/>
      <c r="B68" s="24"/>
      <c r="C68" s="24"/>
      <c r="D68" s="24"/>
      <c r="E68" s="175">
        <v>1</v>
      </c>
      <c r="F68" s="16">
        <v>0</v>
      </c>
      <c r="G68" s="123" cm="1">
        <f t="array" ref="G68">+_xlfn.IFS(C68=Blad1!$D$2,'Basisgegevens Begroting'!$I$9,C68=Blad1!$D$3,'Basisgegevens Begroting'!$G$9,C68=Blad1!$D$4,'Basisgegevens Begroting'!$H$9,C68="",0)</f>
        <v>0</v>
      </c>
      <c r="H68" s="124">
        <f t="shared" si="10"/>
        <v>0</v>
      </c>
      <c r="I68" t="str">
        <f t="shared" si="9"/>
        <v/>
      </c>
    </row>
    <row r="69" spans="1:9" x14ac:dyDescent="0.3">
      <c r="A69" s="24"/>
      <c r="B69" s="24"/>
      <c r="C69" s="24"/>
      <c r="D69" s="24"/>
      <c r="E69" s="175">
        <v>1</v>
      </c>
      <c r="F69" s="16">
        <v>0</v>
      </c>
      <c r="G69" s="123" cm="1">
        <f t="array" ref="G69">+_xlfn.IFS(C69=Blad1!$D$2,'Basisgegevens Begroting'!$I$9,C69=Blad1!$D$3,'Basisgegevens Begroting'!$G$9,C69=Blad1!$D$4,'Basisgegevens Begroting'!$H$9,C69="",0)</f>
        <v>0</v>
      </c>
      <c r="H69" s="124">
        <f t="shared" si="10"/>
        <v>0</v>
      </c>
      <c r="I69" t="str">
        <f t="shared" si="9"/>
        <v/>
      </c>
    </row>
    <row r="70" spans="1:9" x14ac:dyDescent="0.3">
      <c r="A70" s="24"/>
      <c r="B70" s="24"/>
      <c r="C70" s="24"/>
      <c r="D70" s="23"/>
      <c r="E70" s="175">
        <v>1</v>
      </c>
      <c r="F70" s="16">
        <v>0</v>
      </c>
      <c r="G70" s="123" cm="1">
        <f t="array" ref="G70">+_xlfn.IFS(C70=Blad1!$D$2,'Basisgegevens Begroting'!$I$9,C70=Blad1!$D$3,'Basisgegevens Begroting'!$G$9,C70=Blad1!$D$4,'Basisgegevens Begroting'!$H$9,C70="",0)</f>
        <v>0</v>
      </c>
      <c r="H70" s="124">
        <f t="shared" si="10"/>
        <v>0</v>
      </c>
      <c r="I70" t="str">
        <f t="shared" si="9"/>
        <v/>
      </c>
    </row>
    <row r="71" spans="1:9" x14ac:dyDescent="0.3">
      <c r="A71" s="24"/>
      <c r="B71" s="24"/>
      <c r="C71" s="24"/>
      <c r="D71" s="23"/>
      <c r="E71" s="175">
        <v>1</v>
      </c>
      <c r="F71" s="16">
        <v>0</v>
      </c>
      <c r="G71" s="123" cm="1">
        <f t="array" ref="G71">+_xlfn.IFS(C71=Blad1!$D$2,'Basisgegevens Begroting'!$I$9,C71=Blad1!$D$3,'Basisgegevens Begroting'!$G$9,C71=Blad1!$D$4,'Basisgegevens Begroting'!$H$9,C71="",0)</f>
        <v>0</v>
      </c>
      <c r="H71" s="124">
        <f t="shared" si="10"/>
        <v>0</v>
      </c>
      <c r="I71" t="str">
        <f t="shared" si="9"/>
        <v/>
      </c>
    </row>
    <row r="72" spans="1:9" x14ac:dyDescent="0.3">
      <c r="A72" s="24"/>
      <c r="B72" s="24"/>
      <c r="C72" s="24"/>
      <c r="D72" s="23"/>
      <c r="E72" s="175">
        <v>1</v>
      </c>
      <c r="F72" s="16">
        <v>0</v>
      </c>
      <c r="G72" s="123" cm="1">
        <f t="array" ref="G72">+_xlfn.IFS(C72=Blad1!$D$2,'Basisgegevens Begroting'!$I$9,C72=Blad1!$D$3,'Basisgegevens Begroting'!$G$9,C72=Blad1!$D$4,'Basisgegevens Begroting'!$H$9,C72="",0)</f>
        <v>0</v>
      </c>
      <c r="H72" s="124">
        <f t="shared" si="10"/>
        <v>0</v>
      </c>
      <c r="I72" t="str">
        <f t="shared" si="9"/>
        <v/>
      </c>
    </row>
    <row r="73" spans="1:9" x14ac:dyDescent="0.3">
      <c r="A73" s="24"/>
      <c r="B73" s="24"/>
      <c r="C73" s="24"/>
      <c r="D73" s="23"/>
      <c r="E73" s="175">
        <v>1</v>
      </c>
      <c r="F73" s="16">
        <v>0</v>
      </c>
      <c r="G73" s="123" cm="1">
        <f t="array" ref="G73">+_xlfn.IFS(C73=Blad1!$D$2,'Basisgegevens Begroting'!$I$9,C73=Blad1!$D$3,'Basisgegevens Begroting'!$G$9,C73=Blad1!$D$4,'Basisgegevens Begroting'!$H$9,C73="",0)</f>
        <v>0</v>
      </c>
      <c r="H73" s="124">
        <f t="shared" si="10"/>
        <v>0</v>
      </c>
      <c r="I73" t="str">
        <f t="shared" si="9"/>
        <v/>
      </c>
    </row>
    <row r="74" spans="1:9" x14ac:dyDescent="0.3">
      <c r="A74" s="24"/>
      <c r="B74" s="24"/>
      <c r="C74" s="24"/>
      <c r="D74" s="23"/>
      <c r="E74" s="175">
        <v>1</v>
      </c>
      <c r="F74" s="16">
        <v>0</v>
      </c>
      <c r="G74" s="123" cm="1">
        <f t="array" ref="G74">+_xlfn.IFS(C74=Blad1!$D$2,'Basisgegevens Begroting'!$I$9,C74=Blad1!$D$3,'Basisgegevens Begroting'!$G$9,C74=Blad1!$D$4,'Basisgegevens Begroting'!$H$9,C74="",0)</f>
        <v>0</v>
      </c>
      <c r="H74" s="124">
        <f t="shared" si="10"/>
        <v>0</v>
      </c>
      <c r="I74" t="str">
        <f t="shared" si="9"/>
        <v/>
      </c>
    </row>
    <row r="75" spans="1:9" x14ac:dyDescent="0.3">
      <c r="A75" s="24"/>
      <c r="B75" s="24"/>
      <c r="C75" s="24"/>
      <c r="D75" s="23"/>
      <c r="E75" s="175">
        <v>1</v>
      </c>
      <c r="F75" s="16">
        <v>0</v>
      </c>
      <c r="G75" s="123" cm="1">
        <f t="array" ref="G75">+_xlfn.IFS(C75=Blad1!$D$2,'Basisgegevens Begroting'!$I$9,C75=Blad1!$D$3,'Basisgegevens Begroting'!$G$9,C75=Blad1!$D$4,'Basisgegevens Begroting'!$H$9,C75="",0)</f>
        <v>0</v>
      </c>
      <c r="H75" s="124">
        <f t="shared" si="10"/>
        <v>0</v>
      </c>
      <c r="I75" t="str">
        <f t="shared" si="9"/>
        <v/>
      </c>
    </row>
    <row r="76" spans="1:9" x14ac:dyDescent="0.3">
      <c r="A76" s="24"/>
      <c r="B76" s="24"/>
      <c r="C76" s="24"/>
      <c r="D76" s="24"/>
      <c r="E76" s="175">
        <v>1</v>
      </c>
      <c r="F76" s="16">
        <v>0</v>
      </c>
      <c r="G76" s="123" cm="1">
        <f t="array" ref="G76">+_xlfn.IFS(C76=Blad1!$D$2,'Basisgegevens Begroting'!$I$9,C76=Blad1!$D$3,'Basisgegevens Begroting'!$G$9,C76=Blad1!$D$4,'Basisgegevens Begroting'!$H$9,C76="",0)</f>
        <v>0</v>
      </c>
      <c r="H76" s="124">
        <f t="shared" si="10"/>
        <v>0</v>
      </c>
      <c r="I76" t="str">
        <f t="shared" si="9"/>
        <v/>
      </c>
    </row>
    <row r="77" spans="1:9" x14ac:dyDescent="0.3">
      <c r="A77" s="24"/>
      <c r="B77" s="24"/>
      <c r="C77" s="24"/>
      <c r="D77" s="24"/>
      <c r="E77" s="175">
        <v>1</v>
      </c>
      <c r="F77" s="16">
        <v>0</v>
      </c>
      <c r="G77" s="123" cm="1">
        <f t="array" ref="G77">+_xlfn.IFS(C77=Blad1!$D$2,'Basisgegevens Begroting'!$I$9,C77=Blad1!$D$3,'Basisgegevens Begroting'!$G$9,C77=Blad1!$D$4,'Basisgegevens Begroting'!$H$9,C77="",0)</f>
        <v>0</v>
      </c>
      <c r="H77" s="124">
        <f t="shared" si="10"/>
        <v>0</v>
      </c>
      <c r="I77" t="str">
        <f t="shared" si="9"/>
        <v/>
      </c>
    </row>
    <row r="78" spans="1:9" x14ac:dyDescent="0.3">
      <c r="A78" s="24"/>
      <c r="B78" s="24"/>
      <c r="C78" s="24"/>
      <c r="D78" s="24"/>
      <c r="E78" s="175">
        <v>1</v>
      </c>
      <c r="F78" s="16">
        <v>0</v>
      </c>
      <c r="G78" s="123" cm="1">
        <f t="array" ref="G78">+_xlfn.IFS(C78=Blad1!$D$2,'Basisgegevens Begroting'!$I$9,C78=Blad1!$D$3,'Basisgegevens Begroting'!$G$9,C78=Blad1!$D$4,'Basisgegevens Begroting'!$H$9,C78="",0)</f>
        <v>0</v>
      </c>
      <c r="H78" s="124">
        <f t="shared" si="10"/>
        <v>0</v>
      </c>
      <c r="I78" t="str">
        <f t="shared" si="9"/>
        <v/>
      </c>
    </row>
    <row r="79" spans="1:9" x14ac:dyDescent="0.3">
      <c r="A79" s="24"/>
      <c r="B79" s="24"/>
      <c r="C79" s="24"/>
      <c r="D79" s="24"/>
      <c r="E79" s="175">
        <v>1</v>
      </c>
      <c r="F79" s="16">
        <v>0</v>
      </c>
      <c r="G79" s="123" cm="1">
        <f t="array" ref="G79">+_xlfn.IFS(C79=Blad1!$D$2,'Basisgegevens Begroting'!$I$9,C79=Blad1!$D$3,'Basisgegevens Begroting'!$G$9,C79=Blad1!$D$4,'Basisgegevens Begroting'!$H$9,C79="",0)</f>
        <v>0</v>
      </c>
      <c r="H79" s="124">
        <f t="shared" si="10"/>
        <v>0</v>
      </c>
      <c r="I79" t="str">
        <f t="shared" si="9"/>
        <v/>
      </c>
    </row>
    <row r="80" spans="1:9" x14ac:dyDescent="0.3">
      <c r="A80" s="24"/>
      <c r="B80" s="24"/>
      <c r="C80" s="24"/>
      <c r="D80" s="23"/>
      <c r="E80" s="175">
        <v>1</v>
      </c>
      <c r="F80" s="16">
        <v>0</v>
      </c>
      <c r="G80" s="123" cm="1">
        <f t="array" ref="G80">+_xlfn.IFS(C80=Blad1!$D$2,'Basisgegevens Begroting'!$I$9,C80=Blad1!$D$3,'Basisgegevens Begroting'!$G$9,C80=Blad1!$D$4,'Basisgegevens Begroting'!$H$9,C80="",0)</f>
        <v>0</v>
      </c>
      <c r="H80" s="124">
        <f t="shared" si="10"/>
        <v>0</v>
      </c>
      <c r="I80" t="str">
        <f t="shared" si="9"/>
        <v/>
      </c>
    </row>
    <row r="81" spans="1:9" x14ac:dyDescent="0.3">
      <c r="A81" s="24"/>
      <c r="B81" s="24"/>
      <c r="C81" s="24"/>
      <c r="D81" s="23"/>
      <c r="E81" s="175">
        <v>1</v>
      </c>
      <c r="F81" s="16">
        <v>0</v>
      </c>
      <c r="G81" s="123" cm="1">
        <f t="array" ref="G81">+_xlfn.IFS(C81=Blad1!$D$2,'Basisgegevens Begroting'!$I$9,C81=Blad1!$D$3,'Basisgegevens Begroting'!$G$9,C81=Blad1!$D$4,'Basisgegevens Begroting'!$H$9,C81="",0)</f>
        <v>0</v>
      </c>
      <c r="H81" s="124">
        <f t="shared" si="10"/>
        <v>0</v>
      </c>
      <c r="I81" t="str">
        <f t="shared" si="9"/>
        <v/>
      </c>
    </row>
    <row r="82" spans="1:9" ht="15" thickBot="1" x14ac:dyDescent="0.35">
      <c r="A82" s="169"/>
      <c r="B82" s="170"/>
      <c r="C82" s="170"/>
      <c r="D82" s="171"/>
      <c r="I82" t="str">
        <f t="shared" si="9"/>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mRYw2d/UTGaxI9HprqLngpcBYWiYFH4FIOoT/6aHs5oxdHqhHBT3zEoG7EUtrlBvOh9RTQKeqbEu0viu1iLd0A==" saltValue="WVmX+orlpOk/K2DApar04A==" spinCount="100000" sheet="1" objects="1" scenarios="1"/>
  <phoneticPr fontId="10" type="noConversion"/>
  <conditionalFormatting sqref="E22">
    <cfRule type="cellIs" dxfId="159" priority="8" stopIfTrue="1" operator="equal">
      <formula>"Opslag algemene kosten (50%)"</formula>
    </cfRule>
  </conditionalFormatting>
  <conditionalFormatting sqref="E30">
    <cfRule type="cellIs" dxfId="158" priority="5" stopIfTrue="1" operator="equal">
      <formula>"Opslag algemene kosten (50%)"</formula>
    </cfRule>
  </conditionalFormatting>
  <conditionalFormatting sqref="E51">
    <cfRule type="cellIs" dxfId="157" priority="7" stopIfTrue="1" operator="equal">
      <formula>"Opslag algemene kosten (50%)"</formula>
    </cfRule>
  </conditionalFormatting>
  <conditionalFormatting sqref="E62">
    <cfRule type="cellIs" dxfId="156" priority="4" stopIfTrue="1" operator="equal">
      <formula>"Opslag algemene kosten (50%)"</formula>
    </cfRule>
  </conditionalFormatting>
  <conditionalFormatting sqref="E83">
    <cfRule type="cellIs" dxfId="155" priority="1" stopIfTrue="1" operator="equal">
      <formula>"Opslag algemene kosten (50%)"</formula>
    </cfRule>
  </conditionalFormatting>
  <conditionalFormatting sqref="G51">
    <cfRule type="cellIs" dxfId="154" priority="6" stopIfTrue="1" operator="equal">
      <formula>"Opslag algemene kosten (50%)"</formula>
    </cfRule>
  </conditionalFormatting>
  <conditionalFormatting sqref="G62">
    <cfRule type="cellIs" dxfId="153" priority="3" stopIfTrue="1" operator="equal">
      <formula>"Opslag algemene kosten (50%)"</formula>
    </cfRule>
  </conditionalFormatting>
  <conditionalFormatting sqref="G83">
    <cfRule type="cellIs" dxfId="152" priority="2" stopIfTrue="1" operator="equal">
      <formula>"Opslag algemene kosten (50%)"</formula>
    </cfRule>
  </conditionalFormatting>
  <printOptions headings="1"/>
  <pageMargins left="0.70866141732283472" right="0.70866141732283472" top="0.74803149606299213" bottom="0.74803149606299213" header="0.31496062992125984" footer="0.31496062992125984"/>
  <pageSetup paperSize="9" scale="50" fitToHeight="0"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03D2E84-AC4A-45B9-8AA8-09ECB7FF22F7}">
          <x14:formula1>
            <xm:f>Blad1!$D$2:$D$4</xm:f>
          </x14:formula1>
          <xm:sqref>C7:C21 C26:C29 C34:C49 C66:C81 C55:C60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AEAFF-E5D3-40A3-9976-563A6DF508FA}">
  <sheetPr codeName="Blad4"/>
  <dimension ref="A1:I86"/>
  <sheetViews>
    <sheetView topLeftCell="A40" zoomScaleNormal="100" workbookViewId="0">
      <selection activeCell="H86" sqref="H86"/>
    </sheetView>
  </sheetViews>
  <sheetFormatPr defaultRowHeight="14.4" x14ac:dyDescent="0.3"/>
  <cols>
    <col min="1" max="1" width="18.109375" customWidth="1"/>
    <col min="2" max="2" width="19" customWidth="1"/>
    <col min="3" max="3" width="56.44140625" bestFit="1" customWidth="1"/>
    <col min="4" max="4" width="19" customWidth="1"/>
    <col min="5" max="5" width="18" customWidth="1"/>
    <col min="6" max="6" width="17.88671875" customWidth="1"/>
    <col min="7" max="7" width="15.44140625" customWidth="1"/>
    <col min="8" max="8" width="26.44140625" customWidth="1"/>
    <col min="9" max="9" width="7.88671875" hidden="1" customWidth="1"/>
  </cols>
  <sheetData>
    <row r="1" spans="1:9" ht="31.2" x14ac:dyDescent="0.6">
      <c r="A1" s="49">
        <f>'Basisgegevens Begroting'!C10</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c r="I4" s="115" t="s">
        <v>60</v>
      </c>
    </row>
    <row r="5" spans="1:9" x14ac:dyDescent="0.3">
      <c r="A5" s="34" t="s">
        <v>61</v>
      </c>
      <c r="B5" s="27"/>
      <c r="C5" s="27"/>
      <c r="D5" s="27"/>
      <c r="E5" s="28"/>
      <c r="F5" s="28"/>
      <c r="G5" s="28">
        <f>+Totaal!I9</f>
        <v>0</v>
      </c>
      <c r="H5" s="28"/>
      <c r="I5" t="str">
        <f>IF(EigenPersoneel[[#This Row],[Kolom8]]=100%,EigenPersoneel[[#This Row],[Kolom9]],"")</f>
        <v/>
      </c>
    </row>
    <row r="6" spans="1:9" ht="33" customHeight="1" x14ac:dyDescent="0.3">
      <c r="A6" s="4"/>
      <c r="B6" s="10" t="s">
        <v>62</v>
      </c>
      <c r="C6" s="10" t="s">
        <v>63</v>
      </c>
      <c r="D6" s="9" t="s">
        <v>64</v>
      </c>
      <c r="E6" s="10" t="s">
        <v>65</v>
      </c>
      <c r="F6" s="9" t="s">
        <v>66</v>
      </c>
      <c r="G6" s="79" t="s">
        <v>67</v>
      </c>
      <c r="H6" s="9" t="s">
        <v>68</v>
      </c>
      <c r="I6" t="str">
        <f>IF(EigenPersoneel[[#This Row],[Kolom8]]=100%,EigenPersoneel[[#This Row],[Kolom9]],"")</f>
        <v/>
      </c>
    </row>
    <row r="7" spans="1:9" x14ac:dyDescent="0.3">
      <c r="A7" s="4"/>
      <c r="B7" s="24"/>
      <c r="C7" s="24"/>
      <c r="D7" s="16"/>
      <c r="E7" s="22"/>
      <c r="F7" s="19">
        <f>$D7*E7</f>
        <v>0</v>
      </c>
      <c r="G7" s="123" cm="1">
        <f t="array" ref="G7">+_xlfn.IFS(C7=Blad1!$D$2,'Basisgegevens Begroting'!$I$10,C7=Blad1!$D$3,'Basisgegevens Begroting'!$G$10,C7=Blad1!$D$4,'Basisgegevens Begroting'!$H$10,C7="",0)</f>
        <v>0</v>
      </c>
      <c r="H7" s="19">
        <f>+EigenPersoneel7[[#This Row],[Kolom8]]*EigenPersoneel7[[#This Row],[Kolom6]]</f>
        <v>0</v>
      </c>
      <c r="I7" t="str">
        <f t="shared" ref="I7:I49" si="0">IF(G7=100%,H7,"")</f>
        <v/>
      </c>
    </row>
    <row r="8" spans="1:9" x14ac:dyDescent="0.3">
      <c r="A8" s="4"/>
      <c r="B8" s="24"/>
      <c r="C8" s="24"/>
      <c r="D8" s="16"/>
      <c r="E8" s="22"/>
      <c r="F8" s="19">
        <f t="shared" ref="F8:F21" si="1">$D8*E8</f>
        <v>0</v>
      </c>
      <c r="G8" s="123" cm="1">
        <f t="array" ref="G8">+_xlfn.IFS(C8=Blad1!$D$2,'Basisgegevens Begroting'!$I$10,C8=Blad1!$D$3,'Basisgegevens Begroting'!$G$10,C8=Blad1!$D$4,'Basisgegevens Begroting'!$H$10,C8="",0)</f>
        <v>0</v>
      </c>
      <c r="H8" s="19">
        <f>+EigenPersoneel7[[#This Row],[Kolom8]]*EigenPersoneel7[[#This Row],[Kolom6]]</f>
        <v>0</v>
      </c>
      <c r="I8" t="str">
        <f t="shared" si="0"/>
        <v/>
      </c>
    </row>
    <row r="9" spans="1:9" x14ac:dyDescent="0.3">
      <c r="A9" s="4"/>
      <c r="B9" s="24"/>
      <c r="C9" s="24"/>
      <c r="D9" s="16"/>
      <c r="E9" s="22"/>
      <c r="F9" s="19">
        <f t="shared" si="1"/>
        <v>0</v>
      </c>
      <c r="G9" s="123" cm="1">
        <f t="array" ref="G9">+_xlfn.IFS(C9=Blad1!$D$2,'Basisgegevens Begroting'!$I$10,C9=Blad1!$D$3,'Basisgegevens Begroting'!$G$10,C9=Blad1!$D$4,'Basisgegevens Begroting'!$H$10,C9="",0)</f>
        <v>0</v>
      </c>
      <c r="H9" s="19">
        <f>+EigenPersoneel7[[#This Row],[Kolom8]]*EigenPersoneel7[[#This Row],[Kolom6]]</f>
        <v>0</v>
      </c>
      <c r="I9" t="str">
        <f t="shared" si="0"/>
        <v/>
      </c>
    </row>
    <row r="10" spans="1:9" x14ac:dyDescent="0.3">
      <c r="A10" s="4"/>
      <c r="B10" s="24"/>
      <c r="C10" s="24"/>
      <c r="D10" s="16"/>
      <c r="E10" s="22"/>
      <c r="F10" s="19">
        <f t="shared" si="1"/>
        <v>0</v>
      </c>
      <c r="G10" s="123" cm="1">
        <f t="array" ref="G10">+_xlfn.IFS(C10=Blad1!$D$2,'Basisgegevens Begroting'!$I$10,C10=Blad1!$D$3,'Basisgegevens Begroting'!$G$10,C10=Blad1!$D$4,'Basisgegevens Begroting'!$H$10,C10="",0)</f>
        <v>0</v>
      </c>
      <c r="H10" s="19">
        <f>+EigenPersoneel7[[#This Row],[Kolom8]]*EigenPersoneel7[[#This Row],[Kolom6]]</f>
        <v>0</v>
      </c>
      <c r="I10" t="str">
        <f t="shared" si="0"/>
        <v/>
      </c>
    </row>
    <row r="11" spans="1:9" x14ac:dyDescent="0.3">
      <c r="A11" s="4"/>
      <c r="B11" s="24"/>
      <c r="C11" s="24"/>
      <c r="D11" s="16"/>
      <c r="E11" s="22"/>
      <c r="F11" s="19">
        <f t="shared" si="1"/>
        <v>0</v>
      </c>
      <c r="G11" s="123" cm="1">
        <f t="array" ref="G11">+_xlfn.IFS(C11=Blad1!$D$2,'Basisgegevens Begroting'!$I$10,C11=Blad1!$D$3,'Basisgegevens Begroting'!$G$10,C11=Blad1!$D$4,'Basisgegevens Begroting'!$H$10,C11="",0)</f>
        <v>0</v>
      </c>
      <c r="H11" s="19">
        <f>+EigenPersoneel7[[#This Row],[Kolom8]]*EigenPersoneel7[[#This Row],[Kolom6]]</f>
        <v>0</v>
      </c>
      <c r="I11" t="str">
        <f t="shared" si="0"/>
        <v/>
      </c>
    </row>
    <row r="12" spans="1:9" x14ac:dyDescent="0.3">
      <c r="A12" s="4"/>
      <c r="B12" s="24"/>
      <c r="C12" s="24"/>
      <c r="D12" s="16"/>
      <c r="E12" s="22"/>
      <c r="F12" s="19">
        <f t="shared" si="1"/>
        <v>0</v>
      </c>
      <c r="G12" s="123" cm="1">
        <f t="array" ref="G12">+_xlfn.IFS(C12=Blad1!$D$2,'Basisgegevens Begroting'!$I$10,C12=Blad1!$D$3,'Basisgegevens Begroting'!$G$10,C12=Blad1!$D$4,'Basisgegevens Begroting'!$H$10,C12="",0)</f>
        <v>0</v>
      </c>
      <c r="H12" s="19">
        <f>+EigenPersoneel7[[#This Row],[Kolom8]]*EigenPersoneel7[[#This Row],[Kolom6]]</f>
        <v>0</v>
      </c>
      <c r="I12" t="str">
        <f t="shared" si="0"/>
        <v/>
      </c>
    </row>
    <row r="13" spans="1:9" x14ac:dyDescent="0.3">
      <c r="A13" s="4"/>
      <c r="B13" s="24"/>
      <c r="C13" s="24"/>
      <c r="D13" s="16"/>
      <c r="E13" s="22"/>
      <c r="F13" s="19">
        <f t="shared" si="1"/>
        <v>0</v>
      </c>
      <c r="G13" s="123" cm="1">
        <f t="array" ref="G13">+_xlfn.IFS(C13=Blad1!$D$2,'Basisgegevens Begroting'!$I$10,C13=Blad1!$D$3,'Basisgegevens Begroting'!$G$10,C13=Blad1!$D$4,'Basisgegevens Begroting'!$H$10,C13="",0)</f>
        <v>0</v>
      </c>
      <c r="H13" s="19">
        <f>+EigenPersoneel7[[#This Row],[Kolom8]]*EigenPersoneel7[[#This Row],[Kolom6]]</f>
        <v>0</v>
      </c>
      <c r="I13" t="str">
        <f t="shared" si="0"/>
        <v/>
      </c>
    </row>
    <row r="14" spans="1:9" x14ac:dyDescent="0.3">
      <c r="A14" s="4"/>
      <c r="B14" s="24"/>
      <c r="C14" s="24"/>
      <c r="D14" s="16"/>
      <c r="E14" s="22"/>
      <c r="F14" s="19">
        <f t="shared" si="1"/>
        <v>0</v>
      </c>
      <c r="G14" s="123" cm="1">
        <f t="array" ref="G14">+_xlfn.IFS(C14=Blad1!$D$2,'Basisgegevens Begroting'!$I$10,C14=Blad1!$D$3,'Basisgegevens Begroting'!$G$10,C14=Blad1!$D$4,'Basisgegevens Begroting'!$H$10,C14="",0)</f>
        <v>0</v>
      </c>
      <c r="H14" s="19">
        <f>+EigenPersoneel7[[#This Row],[Kolom8]]*EigenPersoneel7[[#This Row],[Kolom6]]</f>
        <v>0</v>
      </c>
      <c r="I14" t="str">
        <f t="shared" si="0"/>
        <v/>
      </c>
    </row>
    <row r="15" spans="1:9" x14ac:dyDescent="0.3">
      <c r="A15" s="4"/>
      <c r="B15" s="24"/>
      <c r="C15" s="24"/>
      <c r="D15" s="16"/>
      <c r="E15" s="22"/>
      <c r="F15" s="19">
        <f t="shared" si="1"/>
        <v>0</v>
      </c>
      <c r="G15" s="123" cm="1">
        <f t="array" ref="G15">+_xlfn.IFS(C15=Blad1!$D$2,'Basisgegevens Begroting'!$I$10,C15=Blad1!$D$3,'Basisgegevens Begroting'!$G$10,C15=Blad1!$D$4,'Basisgegevens Begroting'!$H$10,C15="",0)</f>
        <v>0</v>
      </c>
      <c r="H15" s="19">
        <f>+EigenPersoneel7[[#This Row],[Kolom8]]*EigenPersoneel7[[#This Row],[Kolom6]]</f>
        <v>0</v>
      </c>
      <c r="I15" t="str">
        <f t="shared" si="0"/>
        <v/>
      </c>
    </row>
    <row r="16" spans="1:9" x14ac:dyDescent="0.3">
      <c r="A16" s="4"/>
      <c r="B16" s="24"/>
      <c r="C16" s="24"/>
      <c r="D16" s="16"/>
      <c r="E16" s="22"/>
      <c r="F16" s="19">
        <f t="shared" si="1"/>
        <v>0</v>
      </c>
      <c r="G16" s="123" cm="1">
        <f t="array" ref="G16">+_xlfn.IFS(C16=Blad1!$D$2,'Basisgegevens Begroting'!$I$10,C16=Blad1!$D$3,'Basisgegevens Begroting'!$G$10,C16=Blad1!$D$4,'Basisgegevens Begroting'!$H$10,C16="",0)</f>
        <v>0</v>
      </c>
      <c r="H16" s="19">
        <f>+EigenPersoneel7[[#This Row],[Kolom8]]*EigenPersoneel7[[#This Row],[Kolom6]]</f>
        <v>0</v>
      </c>
      <c r="I16" t="str">
        <f t="shared" si="0"/>
        <v/>
      </c>
    </row>
    <row r="17" spans="1:9" x14ac:dyDescent="0.3">
      <c r="A17" s="4"/>
      <c r="B17" s="24"/>
      <c r="C17" s="24"/>
      <c r="D17" s="16"/>
      <c r="E17" s="22"/>
      <c r="F17" s="19">
        <f t="shared" si="1"/>
        <v>0</v>
      </c>
      <c r="G17" s="123" cm="1">
        <f t="array" ref="G17">+_xlfn.IFS(C17=Blad1!$D$2,'Basisgegevens Begroting'!$I$10,C17=Blad1!$D$3,'Basisgegevens Begroting'!$G$10,C17=Blad1!$D$4,'Basisgegevens Begroting'!$H$10,C17="",0)</f>
        <v>0</v>
      </c>
      <c r="H17" s="19">
        <f>+EigenPersoneel7[[#This Row],[Kolom8]]*EigenPersoneel7[[#This Row],[Kolom6]]</f>
        <v>0</v>
      </c>
      <c r="I17" t="str">
        <f t="shared" si="0"/>
        <v/>
      </c>
    </row>
    <row r="18" spans="1:9" x14ac:dyDescent="0.3">
      <c r="A18" s="4"/>
      <c r="B18" s="24"/>
      <c r="C18" s="24"/>
      <c r="D18" s="16"/>
      <c r="E18" s="22"/>
      <c r="F18" s="19">
        <f t="shared" si="1"/>
        <v>0</v>
      </c>
      <c r="G18" s="123" cm="1">
        <f t="array" ref="G18">+_xlfn.IFS(C18=Blad1!$D$2,'Basisgegevens Begroting'!$I$10,C18=Blad1!$D$3,'Basisgegevens Begroting'!$G$10,C18=Blad1!$D$4,'Basisgegevens Begroting'!$H$10,C18="",0)</f>
        <v>0</v>
      </c>
      <c r="H18" s="19">
        <f>+EigenPersoneel7[[#This Row],[Kolom8]]*EigenPersoneel7[[#This Row],[Kolom6]]</f>
        <v>0</v>
      </c>
      <c r="I18" t="str">
        <f t="shared" si="0"/>
        <v/>
      </c>
    </row>
    <row r="19" spans="1:9" x14ac:dyDescent="0.3">
      <c r="A19" s="4"/>
      <c r="B19" s="24"/>
      <c r="C19" s="24"/>
      <c r="D19" s="16"/>
      <c r="E19" s="22"/>
      <c r="F19" s="19">
        <f t="shared" si="1"/>
        <v>0</v>
      </c>
      <c r="G19" s="123" cm="1">
        <f t="array" ref="G19">+_xlfn.IFS(C19=Blad1!$D$2,'Basisgegevens Begroting'!$I$10,C19=Blad1!$D$3,'Basisgegevens Begroting'!$G$10,C19=Blad1!$D$4,'Basisgegevens Begroting'!$H$10,C19="",0)</f>
        <v>0</v>
      </c>
      <c r="H19" s="19">
        <f>+EigenPersoneel7[[#This Row],[Kolom8]]*EigenPersoneel7[[#This Row],[Kolom6]]</f>
        <v>0</v>
      </c>
      <c r="I19" t="str">
        <f t="shared" si="0"/>
        <v/>
      </c>
    </row>
    <row r="20" spans="1:9" x14ac:dyDescent="0.3">
      <c r="A20" s="4"/>
      <c r="B20" s="24"/>
      <c r="C20" s="24"/>
      <c r="D20" s="16"/>
      <c r="E20" s="22"/>
      <c r="F20" s="19">
        <f t="shared" si="1"/>
        <v>0</v>
      </c>
      <c r="G20" s="123" cm="1">
        <f t="array" ref="G20">+_xlfn.IFS(C20=Blad1!$D$2,'Basisgegevens Begroting'!$I$10,C20=Blad1!$D$3,'Basisgegevens Begroting'!$G$10,C20=Blad1!$D$4,'Basisgegevens Begroting'!$H$10,C20="",0)</f>
        <v>0</v>
      </c>
      <c r="H20" s="19">
        <f>+EigenPersoneel7[[#This Row],[Kolom8]]*EigenPersoneel7[[#This Row],[Kolom6]]</f>
        <v>0</v>
      </c>
      <c r="I20" t="str">
        <f t="shared" si="0"/>
        <v/>
      </c>
    </row>
    <row r="21" spans="1:9" ht="15" thickBot="1" x14ac:dyDescent="0.35">
      <c r="A21" s="4"/>
      <c r="B21" s="24"/>
      <c r="C21" s="24"/>
      <c r="D21" s="16"/>
      <c r="E21" s="22"/>
      <c r="F21" s="19">
        <f t="shared" si="1"/>
        <v>0</v>
      </c>
      <c r="G21" s="123" cm="1">
        <f t="array" ref="G21">+_xlfn.IFS(C21=Blad1!$D$2,'Basisgegevens Begroting'!$I$10,C21=Blad1!$D$3,'Basisgegevens Begroting'!$G$10,C21=Blad1!$D$4,'Basisgegevens Begroting'!$H$10,C21="",0)</f>
        <v>0</v>
      </c>
      <c r="H21" s="19">
        <f>+EigenPersoneel7[[#This Row],[Kolom8]]*EigenPersoneel7[[#This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D23" s="21"/>
      <c r="I23" t="str">
        <f t="shared" si="0"/>
        <v/>
      </c>
    </row>
    <row r="24" spans="1:9" x14ac:dyDescent="0.3">
      <c r="A24" s="31" t="s">
        <v>133</v>
      </c>
      <c r="B24" s="17"/>
      <c r="C24" s="17"/>
      <c r="D24" s="17"/>
      <c r="E24" s="17"/>
      <c r="F24" s="17"/>
      <c r="G24" s="17"/>
      <c r="I24" t="str">
        <f t="shared" si="0"/>
        <v/>
      </c>
    </row>
    <row r="25" spans="1:9" ht="36" x14ac:dyDescent="0.3">
      <c r="A25" s="29" t="s">
        <v>70</v>
      </c>
      <c r="B25" s="9" t="s">
        <v>71</v>
      </c>
      <c r="C25" s="80" t="s">
        <v>63</v>
      </c>
      <c r="D25" s="108" t="s">
        <v>132</v>
      </c>
      <c r="E25" s="108" t="s">
        <v>140</v>
      </c>
      <c r="F25" s="9" t="s">
        <v>29</v>
      </c>
      <c r="G25" s="79" t="str">
        <f>+G6</f>
        <v>Subsidie %</v>
      </c>
      <c r="H25" s="127" t="str">
        <f>+H6</f>
        <v>Subsidie</v>
      </c>
      <c r="I25" t="str">
        <f t="shared" si="0"/>
        <v/>
      </c>
    </row>
    <row r="26" spans="1:9" x14ac:dyDescent="0.3">
      <c r="A26" s="33"/>
      <c r="B26" s="23"/>
      <c r="C26" s="24"/>
      <c r="D26" s="211"/>
      <c r="E26" s="212"/>
      <c r="F26" s="128">
        <f>+D26*E26</f>
        <v>0</v>
      </c>
      <c r="G26" s="123" cm="1">
        <f t="array" ref="G26">+_xlfn.IFS(C26=Blad1!$D$2,'Basisgegevens Begroting'!$I$10,C26=Blad1!$D$3,'Basisgegevens Begroting'!$G$10,C26=Blad1!$D$4,'Basisgegevens Begroting'!$H$10,C26="",0)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Begroting'!$I$10,C27=Blad1!$D$3,'Basisgegevens Begroting'!$G$10,C27=Blad1!$D$4,'Basisgegevens Begroting'!$H$10,C27="",0)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Begroting'!$I$10,C28=Blad1!$D$3,'Basisgegevens Begroting'!$G$10,C28=Blad1!$D$4,'Basisgegevens Begroting'!$H$10,C28="",0)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Begroting'!$I$10,C29=Blad1!$D$3,'Basisgegevens Begroting'!$G$10,C29=Blad1!$D$4,'Basisgegevens Begroting'!$H$10,C29="",0)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x14ac:dyDescent="0.3">
      <c r="A33" s="29" t="s">
        <v>70</v>
      </c>
      <c r="B33" s="9" t="s">
        <v>71</v>
      </c>
      <c r="C33" s="80" t="s">
        <v>63</v>
      </c>
      <c r="D33" s="9" t="s">
        <v>73</v>
      </c>
      <c r="E33" s="9" t="s">
        <v>74</v>
      </c>
      <c r="F33" s="9" t="s">
        <v>29</v>
      </c>
      <c r="G33" s="79" t="str">
        <f>+G6</f>
        <v>Subsidie %</v>
      </c>
      <c r="H33" s="127" t="str">
        <f>+H6</f>
        <v>Subsidie</v>
      </c>
      <c r="I33" t="str">
        <f t="shared" si="0"/>
        <v/>
      </c>
    </row>
    <row r="34" spans="1:9" x14ac:dyDescent="0.3">
      <c r="A34" s="33"/>
      <c r="B34" s="23"/>
      <c r="C34" s="24"/>
      <c r="D34" s="24"/>
      <c r="E34" s="69"/>
      <c r="F34" s="16">
        <v>0</v>
      </c>
      <c r="G34" s="123" cm="1">
        <f t="array" ref="G34">+_xlfn.IFS(C34=Blad1!$D$2,'Basisgegevens Begroting'!$I$10,C34=Blad1!$D$3,'Basisgegevens Begroting'!$G$10,C34=Blad1!$D$4,'Basisgegevens Begroting'!$H$10,C34="",0)</f>
        <v>0</v>
      </c>
      <c r="H34" s="124">
        <f>+G34*F34</f>
        <v>0</v>
      </c>
      <c r="I34" t="str">
        <f t="shared" si="0"/>
        <v/>
      </c>
    </row>
    <row r="35" spans="1:9" x14ac:dyDescent="0.3">
      <c r="A35" s="33"/>
      <c r="B35" s="23"/>
      <c r="C35" s="24"/>
      <c r="D35" s="24"/>
      <c r="E35" s="69"/>
      <c r="F35" s="16">
        <v>0</v>
      </c>
      <c r="G35" s="123" cm="1">
        <f t="array" ref="G35">+_xlfn.IFS(C35=Blad1!$D$2,'Basisgegevens Begroting'!$I$10,C35=Blad1!$D$3,'Basisgegevens Begroting'!$G$10,C35=Blad1!$D$4,'Basisgegevens Begroting'!$H$10,C35="",0)</f>
        <v>0</v>
      </c>
      <c r="H35" s="124">
        <f t="shared" ref="H35:H49" si="5">+G35*F35</f>
        <v>0</v>
      </c>
      <c r="I35" t="str">
        <f t="shared" si="0"/>
        <v/>
      </c>
    </row>
    <row r="36" spans="1:9" x14ac:dyDescent="0.3">
      <c r="A36" s="33"/>
      <c r="B36" s="23"/>
      <c r="C36" s="24"/>
      <c r="D36" s="24"/>
      <c r="E36" s="69"/>
      <c r="F36" s="16">
        <v>0</v>
      </c>
      <c r="G36" s="123" cm="1">
        <f t="array" ref="G36">+_xlfn.IFS(C36=Blad1!$D$2,'Basisgegevens Begroting'!$I$10,C36=Blad1!$D$3,'Basisgegevens Begroting'!$G$10,C36=Blad1!$D$4,'Basisgegevens Begroting'!$H$10,C36="",0)</f>
        <v>0</v>
      </c>
      <c r="H36" s="124">
        <f t="shared" si="5"/>
        <v>0</v>
      </c>
      <c r="I36" t="str">
        <f t="shared" si="0"/>
        <v/>
      </c>
    </row>
    <row r="37" spans="1:9" x14ac:dyDescent="0.3">
      <c r="A37" s="33"/>
      <c r="B37" s="23"/>
      <c r="C37" s="24"/>
      <c r="D37" s="24"/>
      <c r="E37" s="69"/>
      <c r="F37" s="16">
        <v>0</v>
      </c>
      <c r="G37" s="123" cm="1">
        <f t="array" ref="G37">+_xlfn.IFS(C37=Blad1!$D$2,'Basisgegevens Begroting'!$I$10,C37=Blad1!$D$3,'Basisgegevens Begroting'!$G$10,C37=Blad1!$D$4,'Basisgegevens Begroting'!$H$10,C37="",0)</f>
        <v>0</v>
      </c>
      <c r="H37" s="124">
        <f t="shared" si="5"/>
        <v>0</v>
      </c>
      <c r="I37" t="str">
        <f t="shared" si="0"/>
        <v/>
      </c>
    </row>
    <row r="38" spans="1:9" x14ac:dyDescent="0.3">
      <c r="A38" s="33"/>
      <c r="B38" s="23"/>
      <c r="C38" s="24"/>
      <c r="D38" s="23"/>
      <c r="E38" s="70"/>
      <c r="F38" s="16">
        <v>0</v>
      </c>
      <c r="G38" s="123" cm="1">
        <f t="array" ref="G38">+_xlfn.IFS(C38=Blad1!$D$2,'Basisgegevens Begroting'!$I$10,C38=Blad1!$D$3,'Basisgegevens Begroting'!$G$10,C38=Blad1!$D$4,'Basisgegevens Begroting'!$H$10,C38="",0)</f>
        <v>0</v>
      </c>
      <c r="H38" s="124">
        <f t="shared" si="5"/>
        <v>0</v>
      </c>
      <c r="I38" t="str">
        <f t="shared" si="0"/>
        <v/>
      </c>
    </row>
    <row r="39" spans="1:9" x14ac:dyDescent="0.3">
      <c r="A39" s="33"/>
      <c r="B39" s="23"/>
      <c r="C39" s="24"/>
      <c r="D39" s="23"/>
      <c r="E39" s="70"/>
      <c r="F39" s="16">
        <v>0</v>
      </c>
      <c r="G39" s="123" cm="1">
        <f t="array" ref="G39">+_xlfn.IFS(C39=Blad1!$D$2,'Basisgegevens Begroting'!$I$10,C39=Blad1!$D$3,'Basisgegevens Begroting'!$G$10,C39=Blad1!$D$4,'Basisgegevens Begroting'!$H$10,C39="",0)</f>
        <v>0</v>
      </c>
      <c r="H39" s="124">
        <f t="shared" si="5"/>
        <v>0</v>
      </c>
      <c r="I39" t="str">
        <f t="shared" si="0"/>
        <v/>
      </c>
    </row>
    <row r="40" spans="1:9" x14ac:dyDescent="0.3">
      <c r="A40" s="33"/>
      <c r="B40" s="23"/>
      <c r="C40" s="24"/>
      <c r="D40" s="23"/>
      <c r="E40" s="70"/>
      <c r="F40" s="16">
        <v>0</v>
      </c>
      <c r="G40" s="123" cm="1">
        <f t="array" ref="G40">+_xlfn.IFS(C40=Blad1!$D$2,'Basisgegevens Begroting'!$I$10,C40=Blad1!$D$3,'Basisgegevens Begroting'!$G$10,C40=Blad1!$D$4,'Basisgegevens Begroting'!$H$10,C40="",0)</f>
        <v>0</v>
      </c>
      <c r="H40" s="124">
        <f t="shared" si="5"/>
        <v>0</v>
      </c>
      <c r="I40" t="str">
        <f t="shared" si="0"/>
        <v/>
      </c>
    </row>
    <row r="41" spans="1:9" x14ac:dyDescent="0.3">
      <c r="A41" s="33"/>
      <c r="B41" s="23"/>
      <c r="C41" s="24"/>
      <c r="D41" s="23"/>
      <c r="E41" s="70"/>
      <c r="F41" s="16">
        <v>0</v>
      </c>
      <c r="G41" s="123" cm="1">
        <f t="array" ref="G41">+_xlfn.IFS(C41=Blad1!$D$2,'Basisgegevens Begroting'!$I$10,C41=Blad1!$D$3,'Basisgegevens Begroting'!$G$10,C41=Blad1!$D$4,'Basisgegevens Begroting'!$H$10,C41="",0)</f>
        <v>0</v>
      </c>
      <c r="H41" s="124">
        <f t="shared" si="5"/>
        <v>0</v>
      </c>
      <c r="I41" t="str">
        <f t="shared" si="0"/>
        <v/>
      </c>
    </row>
    <row r="42" spans="1:9" x14ac:dyDescent="0.3">
      <c r="A42" s="33"/>
      <c r="B42" s="23"/>
      <c r="C42" s="24"/>
      <c r="D42" s="23"/>
      <c r="E42" s="70"/>
      <c r="F42" s="16">
        <v>0</v>
      </c>
      <c r="G42" s="123" cm="1">
        <f t="array" ref="G42">+_xlfn.IFS(C42=Blad1!$D$2,'Basisgegevens Begroting'!$I$10,C42=Blad1!$D$3,'Basisgegevens Begroting'!$G$10,C42=Blad1!$D$4,'Basisgegevens Begroting'!$H$10,C42="",0)</f>
        <v>0</v>
      </c>
      <c r="H42" s="124">
        <f t="shared" si="5"/>
        <v>0</v>
      </c>
      <c r="I42" t="str">
        <f t="shared" si="0"/>
        <v/>
      </c>
    </row>
    <row r="43" spans="1:9" x14ac:dyDescent="0.3">
      <c r="A43" s="33"/>
      <c r="B43" s="23"/>
      <c r="C43" s="24"/>
      <c r="D43" s="23"/>
      <c r="E43" s="70"/>
      <c r="F43" s="16">
        <v>0</v>
      </c>
      <c r="G43" s="123" cm="1">
        <f t="array" ref="G43">+_xlfn.IFS(C43=Blad1!$D$2,'Basisgegevens Begroting'!$I$10,C43=Blad1!$D$3,'Basisgegevens Begroting'!$G$10,C43=Blad1!$D$4,'Basisgegevens Begroting'!$H$10,C43="",0)</f>
        <v>0</v>
      </c>
      <c r="H43" s="124">
        <f t="shared" si="5"/>
        <v>0</v>
      </c>
      <c r="I43" t="str">
        <f t="shared" si="0"/>
        <v/>
      </c>
    </row>
    <row r="44" spans="1:9" x14ac:dyDescent="0.3">
      <c r="A44" s="33"/>
      <c r="B44" s="23"/>
      <c r="C44" s="24"/>
      <c r="D44" s="23"/>
      <c r="E44" s="70"/>
      <c r="F44" s="16">
        <v>0</v>
      </c>
      <c r="G44" s="123" cm="1">
        <f t="array" ref="G44">+_xlfn.IFS(C44=Blad1!$D$2,'Basisgegevens Begroting'!$I$10,C44=Blad1!$D$3,'Basisgegevens Begroting'!$G$10,C44=Blad1!$D$4,'Basisgegevens Begroting'!$H$10,C44="",0)</f>
        <v>0</v>
      </c>
      <c r="H44" s="124">
        <f t="shared" si="5"/>
        <v>0</v>
      </c>
      <c r="I44" t="str">
        <f t="shared" si="0"/>
        <v/>
      </c>
    </row>
    <row r="45" spans="1:9" x14ac:dyDescent="0.3">
      <c r="A45" s="33"/>
      <c r="B45" s="23"/>
      <c r="C45" s="24"/>
      <c r="D45" s="23"/>
      <c r="E45" s="70"/>
      <c r="F45" s="16">
        <v>0</v>
      </c>
      <c r="G45" s="123" cm="1">
        <f t="array" ref="G45">+_xlfn.IFS(C45=Blad1!$D$2,'Basisgegevens Begroting'!$I$10,C45=Blad1!$D$3,'Basisgegevens Begroting'!$G$10,C45=Blad1!$D$4,'Basisgegevens Begroting'!$H$10,C45="",0)</f>
        <v>0</v>
      </c>
      <c r="H45" s="124">
        <f t="shared" si="5"/>
        <v>0</v>
      </c>
      <c r="I45" t="str">
        <f t="shared" si="0"/>
        <v/>
      </c>
    </row>
    <row r="46" spans="1:9" x14ac:dyDescent="0.3">
      <c r="A46" s="33"/>
      <c r="B46" s="23"/>
      <c r="C46" s="24"/>
      <c r="D46" s="23"/>
      <c r="E46" s="70"/>
      <c r="F46" s="16">
        <v>0</v>
      </c>
      <c r="G46" s="123" cm="1">
        <f t="array" ref="G46">+_xlfn.IFS(C46=Blad1!$D$2,'Basisgegevens Begroting'!$I$10,C46=Blad1!$D$3,'Basisgegevens Begroting'!$G$10,C46=Blad1!$D$4,'Basisgegevens Begroting'!$H$10,C46="",0)</f>
        <v>0</v>
      </c>
      <c r="H46" s="124">
        <f t="shared" si="5"/>
        <v>0</v>
      </c>
      <c r="I46" t="str">
        <f t="shared" si="0"/>
        <v/>
      </c>
    </row>
    <row r="47" spans="1:9" x14ac:dyDescent="0.3">
      <c r="A47" s="33"/>
      <c r="B47" s="23"/>
      <c r="C47" s="24"/>
      <c r="D47" s="23"/>
      <c r="E47" s="70"/>
      <c r="F47" s="16">
        <v>0</v>
      </c>
      <c r="G47" s="123" cm="1">
        <f t="array" ref="G47">+_xlfn.IFS(C47=Blad1!$D$2,'Basisgegevens Begroting'!$I$10,C47=Blad1!$D$3,'Basisgegevens Begroting'!$G$10,C47=Blad1!$D$4,'Basisgegevens Begroting'!$H$10,C47="",0)</f>
        <v>0</v>
      </c>
      <c r="H47" s="124">
        <f t="shared" si="5"/>
        <v>0</v>
      </c>
      <c r="I47" t="str">
        <f t="shared" si="0"/>
        <v/>
      </c>
    </row>
    <row r="48" spans="1:9" x14ac:dyDescent="0.3">
      <c r="A48" s="33"/>
      <c r="B48" s="23"/>
      <c r="C48" s="24"/>
      <c r="D48" s="23"/>
      <c r="E48" s="70"/>
      <c r="F48" s="16">
        <v>0</v>
      </c>
      <c r="G48" s="123" cm="1">
        <f t="array" ref="G48">+_xlfn.IFS(C48=Blad1!$D$2,'Basisgegevens Begroting'!$I$10,C48=Blad1!$D$3,'Basisgegevens Begroting'!$G$10,C48=Blad1!$D$4,'Basisgegevens Begroting'!$H$10,C48="",0)</f>
        <v>0</v>
      </c>
      <c r="H48" s="124">
        <f t="shared" si="5"/>
        <v>0</v>
      </c>
      <c r="I48" t="str">
        <f t="shared" si="0"/>
        <v/>
      </c>
    </row>
    <row r="49" spans="1:9" x14ac:dyDescent="0.3">
      <c r="A49" s="33"/>
      <c r="B49" s="23"/>
      <c r="C49" s="24"/>
      <c r="D49" s="23"/>
      <c r="E49" s="70"/>
      <c r="F49" s="16">
        <v>0</v>
      </c>
      <c r="G49" s="123" cm="1">
        <f t="array" ref="G49">+_xlfn.IFS(C49=Blad1!$D$2,'Basisgegevens Begroting'!$I$10,C49=Blad1!$D$3,'Basisgegevens Begroting'!$G$10,C49=Blad1!$D$4,'Basisgegevens Begroting'!$H$10,C49="",0)</f>
        <v>0</v>
      </c>
      <c r="H49" s="124">
        <f t="shared" si="5"/>
        <v>0</v>
      </c>
      <c r="I49" t="str">
        <f t="shared" si="0"/>
        <v/>
      </c>
    </row>
    <row r="50" spans="1:9" ht="15" thickBot="1" x14ac:dyDescent="0.35">
      <c r="A50" s="30"/>
      <c r="B50" s="12"/>
      <c r="C50" s="12"/>
      <c r="D50" s="12"/>
      <c r="E50" s="12"/>
      <c r="F50" s="18"/>
    </row>
    <row r="51" spans="1:9" ht="15" thickBot="1" x14ac:dyDescent="0.35">
      <c r="A51" s="32"/>
      <c r="B51" s="5"/>
      <c r="C51" s="5"/>
      <c r="D51" s="5"/>
      <c r="E51" s="36" t="s">
        <v>69</v>
      </c>
      <c r="F51" s="13">
        <f>SUM(F34:F50)</f>
        <v>0</v>
      </c>
      <c r="G51" s="126" t="s">
        <v>69</v>
      </c>
      <c r="H51" s="13">
        <f>SUM(H34:H50)</f>
        <v>0</v>
      </c>
    </row>
    <row r="52" spans="1:9" ht="15" thickBot="1" x14ac:dyDescent="0.35"/>
    <row r="53" spans="1:9" x14ac:dyDescent="0.3">
      <c r="A53" s="31" t="s">
        <v>75</v>
      </c>
      <c r="B53" s="17"/>
      <c r="C53" s="17"/>
      <c r="D53" s="17"/>
      <c r="E53" s="17"/>
      <c r="F53" s="17"/>
      <c r="G53" s="17"/>
    </row>
    <row r="54" spans="1:9" x14ac:dyDescent="0.3">
      <c r="A54" s="176" t="s">
        <v>70</v>
      </c>
      <c r="B54" s="174" t="s">
        <v>71</v>
      </c>
      <c r="C54" s="80" t="s">
        <v>63</v>
      </c>
      <c r="D54" s="9" t="s">
        <v>73</v>
      </c>
      <c r="E54" s="9" t="s">
        <v>74</v>
      </c>
      <c r="F54" s="9" t="s">
        <v>29</v>
      </c>
      <c r="G54" s="79" t="str">
        <f>+G33</f>
        <v>Subsidie %</v>
      </c>
      <c r="H54" s="127" t="str">
        <f>+H33</f>
        <v>Subsidie</v>
      </c>
    </row>
    <row r="55" spans="1:9" x14ac:dyDescent="0.3">
      <c r="A55" s="33"/>
      <c r="B55" s="23"/>
      <c r="C55" s="24"/>
      <c r="D55" s="24"/>
      <c r="E55" s="69"/>
      <c r="F55" s="16">
        <v>0</v>
      </c>
      <c r="G55" s="123" cm="1">
        <f t="array" ref="G55">+_xlfn.IFS(C55=Blad1!$D$2,'Basisgegevens Begroting'!$I$10,C55=Blad1!$D$3,'Basisgegevens Begroting'!$G$10,C55=Blad1!$D$4,'Basisgegevens Begroting'!$H$10,C55="",0)</f>
        <v>0</v>
      </c>
      <c r="H55" s="124">
        <f>+G55*F55</f>
        <v>0</v>
      </c>
      <c r="I55" t="str">
        <f t="shared" ref="I55:I60" si="6">IF(G55=100%,H55,"")</f>
        <v/>
      </c>
    </row>
    <row r="56" spans="1:9" x14ac:dyDescent="0.3">
      <c r="A56" s="33"/>
      <c r="B56" s="23"/>
      <c r="C56" s="24"/>
      <c r="D56" s="24"/>
      <c r="E56" s="69"/>
      <c r="F56" s="16">
        <v>0</v>
      </c>
      <c r="G56" s="123" cm="1">
        <f t="array" ref="G56">+_xlfn.IFS(C56=Blad1!$D$2,'Basisgegevens Begroting'!$I$10,C56=Blad1!$D$3,'Basisgegevens Begroting'!$G$10,C56=Blad1!$D$4,'Basisgegevens Begroting'!$H$10,C56="",0)</f>
        <v>0</v>
      </c>
      <c r="H56" s="124">
        <f t="shared" ref="H56:H60" si="7">+G56*F56</f>
        <v>0</v>
      </c>
      <c r="I56" t="str">
        <f t="shared" si="6"/>
        <v/>
      </c>
    </row>
    <row r="57" spans="1:9" x14ac:dyDescent="0.3">
      <c r="A57" s="33"/>
      <c r="B57" s="23"/>
      <c r="C57" s="24"/>
      <c r="D57" s="24"/>
      <c r="E57" s="69"/>
      <c r="F57" s="16">
        <v>0</v>
      </c>
      <c r="G57" s="123" cm="1">
        <f t="array" ref="G57">+_xlfn.IFS(C57=Blad1!$D$2,'Basisgegevens Begroting'!$I$10,C57=Blad1!$D$3,'Basisgegevens Begroting'!$G$10,C57=Blad1!$D$4,'Basisgegevens Begroting'!$H$10,C57="",0)</f>
        <v>0</v>
      </c>
      <c r="H57" s="124">
        <f t="shared" si="7"/>
        <v>0</v>
      </c>
      <c r="I57" t="str">
        <f t="shared" si="6"/>
        <v/>
      </c>
    </row>
    <row r="58" spans="1:9" x14ac:dyDescent="0.3">
      <c r="A58" s="33"/>
      <c r="B58" s="23"/>
      <c r="C58" s="24"/>
      <c r="D58" s="24"/>
      <c r="E58" s="69"/>
      <c r="F58" s="16">
        <v>0</v>
      </c>
      <c r="G58" s="123" cm="1">
        <f t="array" ref="G58">+_xlfn.IFS(C58=Blad1!$D$2,'Basisgegevens Begroting'!$I$10,C58=Blad1!$D$3,'Basisgegevens Begroting'!$G$10,C58=Blad1!$D$4,'Basisgegevens Begroting'!$H$10,C58="",0)</f>
        <v>0</v>
      </c>
      <c r="H58" s="124">
        <f t="shared" si="7"/>
        <v>0</v>
      </c>
      <c r="I58" t="str">
        <f t="shared" si="6"/>
        <v/>
      </c>
    </row>
    <row r="59" spans="1:9" x14ac:dyDescent="0.3">
      <c r="A59" s="33"/>
      <c r="B59" s="23"/>
      <c r="C59" s="24"/>
      <c r="D59" s="23"/>
      <c r="E59" s="70"/>
      <c r="F59" s="16">
        <v>0</v>
      </c>
      <c r="G59" s="123" cm="1">
        <f t="array" ref="G59">+_xlfn.IFS(C59=Blad1!$D$2,'Basisgegevens Begroting'!$I$10,C59=Blad1!$D$3,'Basisgegevens Begroting'!$G$10,C59=Blad1!$D$4,'Basisgegevens Begroting'!$H$10,C59="",0)</f>
        <v>0</v>
      </c>
      <c r="H59" s="124">
        <f t="shared" si="7"/>
        <v>0</v>
      </c>
      <c r="I59" t="str">
        <f t="shared" si="6"/>
        <v/>
      </c>
    </row>
    <row r="60" spans="1:9" x14ac:dyDescent="0.3">
      <c r="A60" s="33"/>
      <c r="B60" s="23"/>
      <c r="C60" s="24"/>
      <c r="D60" s="23"/>
      <c r="E60" s="70"/>
      <c r="F60" s="16">
        <v>0</v>
      </c>
      <c r="G60" s="123" cm="1">
        <f t="array" ref="G60">+_xlfn.IFS(C60=Blad1!$D$2,'Basisgegevens Begroting'!$I$10,C60=Blad1!$D$3,'Basisgegevens Begroting'!$G$10,C60=Blad1!$D$4,'Basisgegevens Begroting'!$H$10,C60="",0)</f>
        <v>0</v>
      </c>
      <c r="H60" s="124">
        <f t="shared" si="7"/>
        <v>0</v>
      </c>
      <c r="I60" t="str">
        <f t="shared" si="6"/>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Subsidie %</v>
      </c>
      <c r="H65" s="79" t="str">
        <f>+H54</f>
        <v>Subsidie</v>
      </c>
    </row>
    <row r="66" spans="1:9" x14ac:dyDescent="0.3">
      <c r="A66" s="24"/>
      <c r="B66" s="24"/>
      <c r="C66" s="24"/>
      <c r="D66" s="24"/>
      <c r="E66" s="175">
        <v>1</v>
      </c>
      <c r="F66" s="16">
        <v>0</v>
      </c>
      <c r="G66" s="123" cm="1">
        <f t="array" ref="G66">+_xlfn.IFS(C66=Blad1!$D$2,'Basisgegevens Begroting'!$I$10,C66=Blad1!$D$3,'Basisgegevens Begroting'!$G$10,C66=Blad1!$D$4,'Basisgegevens Begroting'!$H$10,C66="",0)</f>
        <v>0</v>
      </c>
      <c r="H66" s="124">
        <f>+G66*F66*E66</f>
        <v>0</v>
      </c>
      <c r="I66" t="str">
        <f t="shared" ref="I66:I82" si="8">IF(G66=100%,H66,"")</f>
        <v/>
      </c>
    </row>
    <row r="67" spans="1:9" x14ac:dyDescent="0.3">
      <c r="A67" s="24"/>
      <c r="B67" s="24"/>
      <c r="C67" s="24"/>
      <c r="D67" s="24"/>
      <c r="E67" s="175">
        <v>1</v>
      </c>
      <c r="F67" s="16">
        <v>0</v>
      </c>
      <c r="G67" s="123" cm="1">
        <f t="array" ref="G67">+_xlfn.IFS(C67=Blad1!$D$2,'Basisgegevens Begroting'!$I$10,C67=Blad1!$D$3,'Basisgegevens Begroting'!$G$10,C67=Blad1!$D$4,'Basisgegevens Begroting'!$H$10,C67="",0)</f>
        <v>0</v>
      </c>
      <c r="H67" s="124">
        <f t="shared" ref="H67:H81" si="9">+G67*F67*E67</f>
        <v>0</v>
      </c>
      <c r="I67" t="str">
        <f t="shared" si="8"/>
        <v/>
      </c>
    </row>
    <row r="68" spans="1:9" x14ac:dyDescent="0.3">
      <c r="A68" s="24"/>
      <c r="B68" s="24"/>
      <c r="C68" s="24"/>
      <c r="D68" s="24"/>
      <c r="E68" s="175">
        <v>1</v>
      </c>
      <c r="F68" s="16">
        <v>0</v>
      </c>
      <c r="G68" s="123" cm="1">
        <f t="array" ref="G68">+_xlfn.IFS(C68=Blad1!$D$2,'Basisgegevens Begroting'!$I$10,C68=Blad1!$D$3,'Basisgegevens Begroting'!$G$10,C68=Blad1!$D$4,'Basisgegevens Begroting'!$H$10,C68="",0)</f>
        <v>0</v>
      </c>
      <c r="H68" s="124">
        <f t="shared" si="9"/>
        <v>0</v>
      </c>
      <c r="I68" t="str">
        <f t="shared" si="8"/>
        <v/>
      </c>
    </row>
    <row r="69" spans="1:9" x14ac:dyDescent="0.3">
      <c r="A69" s="24"/>
      <c r="B69" s="24"/>
      <c r="C69" s="24"/>
      <c r="D69" s="24"/>
      <c r="E69" s="175">
        <v>1</v>
      </c>
      <c r="F69" s="16">
        <v>0</v>
      </c>
      <c r="G69" s="123" cm="1">
        <f t="array" ref="G69">+_xlfn.IFS(C69=Blad1!$D$2,'Basisgegevens Begroting'!$I$10,C69=Blad1!$D$3,'Basisgegevens Begroting'!$G$10,C69=Blad1!$D$4,'Basisgegevens Begroting'!$H$10,C69="",0)</f>
        <v>0</v>
      </c>
      <c r="H69" s="124">
        <f t="shared" si="9"/>
        <v>0</v>
      </c>
      <c r="I69" t="str">
        <f t="shared" si="8"/>
        <v/>
      </c>
    </row>
    <row r="70" spans="1:9" x14ac:dyDescent="0.3">
      <c r="A70" s="24"/>
      <c r="B70" s="24"/>
      <c r="C70" s="24"/>
      <c r="D70" s="23"/>
      <c r="E70" s="175">
        <v>1</v>
      </c>
      <c r="F70" s="16">
        <v>0</v>
      </c>
      <c r="G70" s="123" cm="1">
        <f t="array" ref="G70">+_xlfn.IFS(C70=Blad1!$D$2,'Basisgegevens Begroting'!$I$10,C70=Blad1!$D$3,'Basisgegevens Begroting'!$G$10,C70=Blad1!$D$4,'Basisgegevens Begroting'!$H$10,C70="",0)</f>
        <v>0</v>
      </c>
      <c r="H70" s="124">
        <f t="shared" si="9"/>
        <v>0</v>
      </c>
      <c r="I70" t="str">
        <f t="shared" si="8"/>
        <v/>
      </c>
    </row>
    <row r="71" spans="1:9" x14ac:dyDescent="0.3">
      <c r="A71" s="24"/>
      <c r="B71" s="24"/>
      <c r="C71" s="24"/>
      <c r="D71" s="23"/>
      <c r="E71" s="175">
        <v>1</v>
      </c>
      <c r="F71" s="16">
        <v>0</v>
      </c>
      <c r="G71" s="123" cm="1">
        <f t="array" ref="G71">+_xlfn.IFS(C71=Blad1!$D$2,'Basisgegevens Begroting'!$I$10,C71=Blad1!$D$3,'Basisgegevens Begroting'!$G$10,C71=Blad1!$D$4,'Basisgegevens Begroting'!$H$10,C71="",0)</f>
        <v>0</v>
      </c>
      <c r="H71" s="124">
        <f t="shared" si="9"/>
        <v>0</v>
      </c>
      <c r="I71" t="str">
        <f t="shared" si="8"/>
        <v/>
      </c>
    </row>
    <row r="72" spans="1:9" x14ac:dyDescent="0.3">
      <c r="A72" s="24"/>
      <c r="B72" s="24"/>
      <c r="C72" s="24"/>
      <c r="D72" s="23"/>
      <c r="E72" s="175">
        <v>1</v>
      </c>
      <c r="F72" s="16">
        <v>0</v>
      </c>
      <c r="G72" s="123" cm="1">
        <f t="array" ref="G72">+_xlfn.IFS(C72=Blad1!$D$2,'Basisgegevens Begroting'!$I$10,C72=Blad1!$D$3,'Basisgegevens Begroting'!$G$10,C72=Blad1!$D$4,'Basisgegevens Begroting'!$H$10,C72="",0)</f>
        <v>0</v>
      </c>
      <c r="H72" s="124">
        <f t="shared" si="9"/>
        <v>0</v>
      </c>
      <c r="I72" t="str">
        <f t="shared" si="8"/>
        <v/>
      </c>
    </row>
    <row r="73" spans="1:9" x14ac:dyDescent="0.3">
      <c r="A73" s="24"/>
      <c r="B73" s="24"/>
      <c r="C73" s="24"/>
      <c r="D73" s="23"/>
      <c r="E73" s="175">
        <v>1</v>
      </c>
      <c r="F73" s="16">
        <v>0</v>
      </c>
      <c r="G73" s="123" cm="1">
        <f t="array" ref="G73">+_xlfn.IFS(C73=Blad1!$D$2,'Basisgegevens Begroting'!$I$10,C73=Blad1!$D$3,'Basisgegevens Begroting'!$G$10,C73=Blad1!$D$4,'Basisgegevens Begroting'!$H$10,C73="",0)</f>
        <v>0</v>
      </c>
      <c r="H73" s="124">
        <f t="shared" si="9"/>
        <v>0</v>
      </c>
      <c r="I73" t="str">
        <f t="shared" si="8"/>
        <v/>
      </c>
    </row>
    <row r="74" spans="1:9" x14ac:dyDescent="0.3">
      <c r="A74" s="24"/>
      <c r="B74" s="24"/>
      <c r="C74" s="24"/>
      <c r="D74" s="23"/>
      <c r="E74" s="175">
        <v>1</v>
      </c>
      <c r="F74" s="16">
        <v>0</v>
      </c>
      <c r="G74" s="123" cm="1">
        <f t="array" ref="G74">+_xlfn.IFS(C74=Blad1!$D$2,'Basisgegevens Begroting'!$I$10,C74=Blad1!$D$3,'Basisgegevens Begroting'!$G$10,C74=Blad1!$D$4,'Basisgegevens Begroting'!$H$10,C74="",0)</f>
        <v>0</v>
      </c>
      <c r="H74" s="124">
        <f t="shared" si="9"/>
        <v>0</v>
      </c>
      <c r="I74" t="str">
        <f t="shared" si="8"/>
        <v/>
      </c>
    </row>
    <row r="75" spans="1:9" x14ac:dyDescent="0.3">
      <c r="A75" s="24"/>
      <c r="B75" s="24"/>
      <c r="C75" s="24"/>
      <c r="D75" s="23"/>
      <c r="E75" s="175">
        <v>1</v>
      </c>
      <c r="F75" s="16">
        <v>0</v>
      </c>
      <c r="G75" s="123" cm="1">
        <f t="array" ref="G75">+_xlfn.IFS(C75=Blad1!$D$2,'Basisgegevens Begroting'!$I$10,C75=Blad1!$D$3,'Basisgegevens Begroting'!$G$10,C75=Blad1!$D$4,'Basisgegevens Begroting'!$H$10,C75="",0)</f>
        <v>0</v>
      </c>
      <c r="H75" s="124">
        <f t="shared" si="9"/>
        <v>0</v>
      </c>
      <c r="I75" t="str">
        <f t="shared" si="8"/>
        <v/>
      </c>
    </row>
    <row r="76" spans="1:9" x14ac:dyDescent="0.3">
      <c r="A76" s="24"/>
      <c r="B76" s="24"/>
      <c r="C76" s="24"/>
      <c r="D76" s="24"/>
      <c r="E76" s="175">
        <v>1</v>
      </c>
      <c r="F76" s="16">
        <v>0</v>
      </c>
      <c r="G76" s="123" cm="1">
        <f t="array" ref="G76">+_xlfn.IFS(C76=Blad1!$D$2,'Basisgegevens Begroting'!$I$10,C76=Blad1!$D$3,'Basisgegevens Begroting'!$G$10,C76=Blad1!$D$4,'Basisgegevens Begroting'!$H$10,C76="",0)</f>
        <v>0</v>
      </c>
      <c r="H76" s="124">
        <f t="shared" si="9"/>
        <v>0</v>
      </c>
      <c r="I76" t="str">
        <f t="shared" si="8"/>
        <v/>
      </c>
    </row>
    <row r="77" spans="1:9" x14ac:dyDescent="0.3">
      <c r="A77" s="24"/>
      <c r="B77" s="24"/>
      <c r="C77" s="24"/>
      <c r="D77" s="24"/>
      <c r="E77" s="175">
        <v>1</v>
      </c>
      <c r="F77" s="16">
        <v>0</v>
      </c>
      <c r="G77" s="123" cm="1">
        <f t="array" ref="G77">+_xlfn.IFS(C77=Blad1!$D$2,'Basisgegevens Begroting'!$I$10,C77=Blad1!$D$3,'Basisgegevens Begroting'!$G$10,C77=Blad1!$D$4,'Basisgegevens Begroting'!$H$10,C77="",0)</f>
        <v>0</v>
      </c>
      <c r="H77" s="124">
        <f t="shared" si="9"/>
        <v>0</v>
      </c>
      <c r="I77" t="str">
        <f t="shared" si="8"/>
        <v/>
      </c>
    </row>
    <row r="78" spans="1:9" x14ac:dyDescent="0.3">
      <c r="A78" s="24"/>
      <c r="B78" s="24"/>
      <c r="C78" s="24"/>
      <c r="D78" s="24"/>
      <c r="E78" s="175">
        <v>1</v>
      </c>
      <c r="F78" s="16">
        <v>0</v>
      </c>
      <c r="G78" s="123" cm="1">
        <f t="array" ref="G78">+_xlfn.IFS(C78=Blad1!$D$2,'Basisgegevens Begroting'!$I$10,C78=Blad1!$D$3,'Basisgegevens Begroting'!$G$10,C78=Blad1!$D$4,'Basisgegevens Begroting'!$H$10,C78="",0)</f>
        <v>0</v>
      </c>
      <c r="H78" s="124">
        <f t="shared" si="9"/>
        <v>0</v>
      </c>
      <c r="I78" t="str">
        <f t="shared" si="8"/>
        <v/>
      </c>
    </row>
    <row r="79" spans="1:9" x14ac:dyDescent="0.3">
      <c r="A79" s="24"/>
      <c r="B79" s="24"/>
      <c r="C79" s="24"/>
      <c r="D79" s="24"/>
      <c r="E79" s="175">
        <v>1</v>
      </c>
      <c r="F79" s="16">
        <v>0</v>
      </c>
      <c r="G79" s="123" cm="1">
        <f t="array" ref="G79">+_xlfn.IFS(C79=Blad1!$D$2,'Basisgegevens Begroting'!$I$10,C79=Blad1!$D$3,'Basisgegevens Begroting'!$G$10,C79=Blad1!$D$4,'Basisgegevens Begroting'!$H$10,C79="",0)</f>
        <v>0</v>
      </c>
      <c r="H79" s="124">
        <f t="shared" si="9"/>
        <v>0</v>
      </c>
      <c r="I79" t="str">
        <f t="shared" si="8"/>
        <v/>
      </c>
    </row>
    <row r="80" spans="1:9" x14ac:dyDescent="0.3">
      <c r="A80" s="24"/>
      <c r="B80" s="24"/>
      <c r="C80" s="24"/>
      <c r="D80" s="23"/>
      <c r="E80" s="175">
        <v>1</v>
      </c>
      <c r="F80" s="16">
        <v>0</v>
      </c>
      <c r="G80" s="123" cm="1">
        <f t="array" ref="G80">+_xlfn.IFS(C80=Blad1!$D$2,'Basisgegevens Begroting'!$I$10,C80=Blad1!$D$3,'Basisgegevens Begroting'!$G$10,C80=Blad1!$D$4,'Basisgegevens Begroting'!$H$10,C80="",0)</f>
        <v>0</v>
      </c>
      <c r="H80" s="124">
        <f t="shared" si="9"/>
        <v>0</v>
      </c>
      <c r="I80" t="str">
        <f t="shared" si="8"/>
        <v/>
      </c>
    </row>
    <row r="81" spans="1:9" x14ac:dyDescent="0.3">
      <c r="A81" s="24"/>
      <c r="B81" s="24"/>
      <c r="C81" s="24"/>
      <c r="D81" s="23"/>
      <c r="E81" s="175">
        <v>1</v>
      </c>
      <c r="F81" s="16">
        <v>0</v>
      </c>
      <c r="G81" s="123" cm="1">
        <f t="array" ref="G81">+_xlfn.IFS(C81=Blad1!$D$2,'Basisgegevens Begroting'!$I$10,C81=Blad1!$D$3,'Basisgegevens Begroting'!$G$10,C81=Blad1!$D$4,'Basisgegevens Begroting'!$H$10,C81="",0)</f>
        <v>0</v>
      </c>
      <c r="H81" s="124">
        <f t="shared" si="9"/>
        <v>0</v>
      </c>
      <c r="I81" t="str">
        <f t="shared" si="8"/>
        <v/>
      </c>
    </row>
    <row r="82" spans="1:9" ht="15" thickBot="1" x14ac:dyDescent="0.35">
      <c r="A82" s="169"/>
      <c r="B82" s="170"/>
      <c r="C82" s="170"/>
      <c r="D82" s="171"/>
      <c r="I82" t="str">
        <f t="shared" si="8"/>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24i8CjFYcFvVrmEW5lPE1w1S3ffZU5flOVbynmHurjAwTOrsgdlsARnTEXe4d+QuSRJVEjR+0HgSJlzrLXADsw==" saltValue="rvD3R89x2/3GQsgcCFPR4w==" spinCount="100000" sheet="1" objects="1" scenarios="1"/>
  <conditionalFormatting sqref="E22 G22">
    <cfRule type="cellIs" dxfId="151" priority="14" stopIfTrue="1" operator="equal">
      <formula>"Opslag algemene kosten (50%)"</formula>
    </cfRule>
  </conditionalFormatting>
  <conditionalFormatting sqref="E30">
    <cfRule type="cellIs" dxfId="150" priority="11" stopIfTrue="1" operator="equal">
      <formula>"Opslag algemene kosten (50%)"</formula>
    </cfRule>
  </conditionalFormatting>
  <conditionalFormatting sqref="E51">
    <cfRule type="cellIs" dxfId="149" priority="13" stopIfTrue="1" operator="equal">
      <formula>"Opslag algemene kosten (50%)"</formula>
    </cfRule>
  </conditionalFormatting>
  <conditionalFormatting sqref="E62">
    <cfRule type="cellIs" dxfId="148" priority="2" stopIfTrue="1" operator="equal">
      <formula>"Opslag algemene kosten (50%)"</formula>
    </cfRule>
  </conditionalFormatting>
  <conditionalFormatting sqref="E83">
    <cfRule type="cellIs" dxfId="147" priority="3" stopIfTrue="1" operator="equal">
      <formula>"Opslag algemene kosten (50%)"</formula>
    </cfRule>
  </conditionalFormatting>
  <conditionalFormatting sqref="G51">
    <cfRule type="cellIs" dxfId="146" priority="12" stopIfTrue="1" operator="equal">
      <formula>"Opslag algemene kosten (50%)"</formula>
    </cfRule>
  </conditionalFormatting>
  <conditionalFormatting sqref="G62">
    <cfRule type="cellIs" dxfId="145" priority="1" stopIfTrue="1" operator="equal">
      <formula>"Opslag algemene kosten (50%)"</formula>
    </cfRule>
  </conditionalFormatting>
  <conditionalFormatting sqref="G83">
    <cfRule type="cellIs" dxfId="144" priority="4" stopIfTrue="1" operator="equal">
      <formula>"Opslag algemene kosten (50%)"</formula>
    </cfRule>
  </conditionalFormatting>
  <pageMargins left="0.7" right="0.7" top="0.75" bottom="0.75" header="0.3" footer="0.3"/>
  <pageSetup paperSize="9" scale="49"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33FBF7CD-0736-49CB-95B0-B35B4CF8D9BE}">
          <x14:formula1>
            <xm:f>Blad1!$D$2:$D$4</xm:f>
          </x14:formula1>
          <xm:sqref>C7:C21 C26:C29 C34:C49 C66:C81 C55:C60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4B300-C110-4A0E-BA08-D9F1FCD02722}">
  <dimension ref="A1:I86"/>
  <sheetViews>
    <sheetView zoomScaleNormal="100" workbookViewId="0"/>
  </sheetViews>
  <sheetFormatPr defaultRowHeight="14.4" x14ac:dyDescent="0.3"/>
  <cols>
    <col min="1" max="1" width="18.109375" customWidth="1"/>
    <col min="2" max="2" width="19" customWidth="1"/>
    <col min="3" max="3" width="56.44140625" bestFit="1" customWidth="1"/>
    <col min="4" max="4" width="19" customWidth="1"/>
    <col min="5" max="5" width="18" customWidth="1"/>
    <col min="6" max="6" width="17.88671875" customWidth="1"/>
    <col min="7" max="7" width="15.44140625" customWidth="1"/>
    <col min="8" max="8" width="26.44140625" customWidth="1"/>
    <col min="9" max="9" width="0" hidden="1" customWidth="1"/>
  </cols>
  <sheetData>
    <row r="1" spans="1:9" ht="31.2" x14ac:dyDescent="0.6">
      <c r="A1" s="49">
        <f>'Basisgegevens Begroting'!C11</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67</v>
      </c>
      <c r="H6" s="9" t="s">
        <v>68</v>
      </c>
    </row>
    <row r="7" spans="1:9" x14ac:dyDescent="0.3">
      <c r="A7" s="4"/>
      <c r="B7" s="24" t="s">
        <v>139</v>
      </c>
      <c r="C7" s="24"/>
      <c r="D7" s="16"/>
      <c r="E7" s="22"/>
      <c r="F7" s="19">
        <f>$D7*E7</f>
        <v>0</v>
      </c>
      <c r="G7" s="123" cm="1">
        <f t="array" ref="G7">+_xlfn.IFS(C7=Blad1!$D$2,'Basisgegevens Begroting'!$I$11,C7=Blad1!$D$3,'Basisgegevens Begroting'!$G$11,C7=Blad1!$D$4,'Basisgegevens Begroting'!$H$11,C7="",0)</f>
        <v>0</v>
      </c>
      <c r="H7" s="19">
        <f>+EigenPersoneel78[[#This Row],[Kolom8]]*EigenPersoneel78[[#This Row],[Kolom6]]</f>
        <v>0</v>
      </c>
      <c r="I7" t="str">
        <f t="shared" ref="I7:I34" si="0">IF(G7=100%,H7,"")</f>
        <v/>
      </c>
    </row>
    <row r="8" spans="1:9" x14ac:dyDescent="0.3">
      <c r="A8" s="4"/>
      <c r="B8" s="24"/>
      <c r="C8" s="24"/>
      <c r="D8" s="16"/>
      <c r="E8" s="22"/>
      <c r="F8" s="19">
        <f t="shared" ref="F8:F21" si="1">$D8*E8</f>
        <v>0</v>
      </c>
      <c r="G8" s="123" cm="1">
        <f t="array" ref="G8">+_xlfn.IFS(C8=Blad1!$D$2,'Basisgegevens Begroting'!$I$11,C8=Blad1!$D$3,'Basisgegevens Begroting'!$G$11,C8=Blad1!$D$4,'Basisgegevens Begroting'!$H$11,C8="",0)</f>
        <v>0</v>
      </c>
      <c r="H8" s="19">
        <f>+EigenPersoneel78[[#This Row],[Kolom8]]*EigenPersoneel78[[#This Row],[Kolom6]]</f>
        <v>0</v>
      </c>
      <c r="I8" t="str">
        <f t="shared" si="0"/>
        <v/>
      </c>
    </row>
    <row r="9" spans="1:9" x14ac:dyDescent="0.3">
      <c r="A9" s="4"/>
      <c r="B9" s="24"/>
      <c r="C9" s="24"/>
      <c r="D9" s="16"/>
      <c r="E9" s="22"/>
      <c r="F9" s="19">
        <f t="shared" si="1"/>
        <v>0</v>
      </c>
      <c r="G9" s="123" cm="1">
        <f t="array" ref="G9">+_xlfn.IFS(C9=Blad1!$D$2,'Basisgegevens Begroting'!$I$11,C9=Blad1!$D$3,'Basisgegevens Begroting'!$G$11,C9=Blad1!$D$4,'Basisgegevens Begroting'!$H$11,C9="",0)</f>
        <v>0</v>
      </c>
      <c r="H9" s="19">
        <f>+EigenPersoneel78[[#This Row],[Kolom8]]*EigenPersoneel78[[#This Row],[Kolom6]]</f>
        <v>0</v>
      </c>
      <c r="I9" t="str">
        <f t="shared" si="0"/>
        <v/>
      </c>
    </row>
    <row r="10" spans="1:9" x14ac:dyDescent="0.3">
      <c r="A10" s="4"/>
      <c r="B10" s="24"/>
      <c r="C10" s="24"/>
      <c r="D10" s="16"/>
      <c r="E10" s="22"/>
      <c r="F10" s="19">
        <f t="shared" si="1"/>
        <v>0</v>
      </c>
      <c r="G10" s="123" cm="1">
        <f t="array" ref="G10">+_xlfn.IFS(C10=Blad1!$D$2,'Basisgegevens Begroting'!$I$11,C10=Blad1!$D$3,'Basisgegevens Begroting'!$G$11,C10=Blad1!$D$4,'Basisgegevens Begroting'!$H$11,C10="",0)</f>
        <v>0</v>
      </c>
      <c r="H10" s="19">
        <f>+EigenPersoneel78[[#This Row],[Kolom8]]*EigenPersoneel78[[#This Row],[Kolom6]]</f>
        <v>0</v>
      </c>
      <c r="I10" t="str">
        <f t="shared" si="0"/>
        <v/>
      </c>
    </row>
    <row r="11" spans="1:9" x14ac:dyDescent="0.3">
      <c r="A11" s="4"/>
      <c r="B11" s="24"/>
      <c r="C11" s="24"/>
      <c r="D11" s="16"/>
      <c r="E11" s="22"/>
      <c r="F11" s="19">
        <f t="shared" si="1"/>
        <v>0</v>
      </c>
      <c r="G11" s="123" cm="1">
        <f t="array" ref="G11">+_xlfn.IFS(C11=Blad1!$D$2,'Basisgegevens Begroting'!$I$11,C11=Blad1!$D$3,'Basisgegevens Begroting'!$G$11,C11=Blad1!$D$4,'Basisgegevens Begroting'!$H$11,C11="",0)</f>
        <v>0</v>
      </c>
      <c r="H11" s="19">
        <f>+EigenPersoneel78[[#This Row],[Kolom8]]*EigenPersoneel78[[#This Row],[Kolom6]]</f>
        <v>0</v>
      </c>
      <c r="I11" t="str">
        <f t="shared" si="0"/>
        <v/>
      </c>
    </row>
    <row r="12" spans="1:9" x14ac:dyDescent="0.3">
      <c r="A12" s="4"/>
      <c r="B12" s="24"/>
      <c r="C12" s="24"/>
      <c r="D12" s="16"/>
      <c r="E12" s="22"/>
      <c r="F12" s="19">
        <f t="shared" si="1"/>
        <v>0</v>
      </c>
      <c r="G12" s="123" cm="1">
        <f t="array" ref="G12">+_xlfn.IFS(C12=Blad1!$D$2,'Basisgegevens Begroting'!$I$11,C12=Blad1!$D$3,'Basisgegevens Begroting'!$G$11,C12=Blad1!$D$4,'Basisgegevens Begroting'!$H$11,C12="",0)</f>
        <v>0</v>
      </c>
      <c r="H12" s="19">
        <f>+EigenPersoneel78[[#This Row],[Kolom8]]*EigenPersoneel78[[#This Row],[Kolom6]]</f>
        <v>0</v>
      </c>
      <c r="I12" t="str">
        <f t="shared" si="0"/>
        <v/>
      </c>
    </row>
    <row r="13" spans="1:9" x14ac:dyDescent="0.3">
      <c r="A13" s="4"/>
      <c r="B13" s="24"/>
      <c r="C13" s="24"/>
      <c r="D13" s="16"/>
      <c r="E13" s="22"/>
      <c r="F13" s="19">
        <f t="shared" si="1"/>
        <v>0</v>
      </c>
      <c r="G13" s="123" cm="1">
        <f t="array" ref="G13">+_xlfn.IFS(C13=Blad1!$D$2,'Basisgegevens Begroting'!$I$11,C13=Blad1!$D$3,'Basisgegevens Begroting'!$G$11,C13=Blad1!$D$4,'Basisgegevens Begroting'!$H$11,C13="",0)</f>
        <v>0</v>
      </c>
      <c r="H13" s="19">
        <f>+EigenPersoneel78[[#This Row],[Kolom8]]*EigenPersoneel78[[#This Row],[Kolom6]]</f>
        <v>0</v>
      </c>
      <c r="I13" t="str">
        <f t="shared" si="0"/>
        <v/>
      </c>
    </row>
    <row r="14" spans="1:9" x14ac:dyDescent="0.3">
      <c r="A14" s="4"/>
      <c r="B14" s="24"/>
      <c r="C14" s="24"/>
      <c r="D14" s="16"/>
      <c r="E14" s="22"/>
      <c r="F14" s="19">
        <f t="shared" si="1"/>
        <v>0</v>
      </c>
      <c r="G14" s="123" cm="1">
        <f t="array" ref="G14">+_xlfn.IFS(C14=Blad1!$D$2,'Basisgegevens Begroting'!$I$11,C14=Blad1!$D$3,'Basisgegevens Begroting'!$G$11,C14=Blad1!$D$4,'Basisgegevens Begroting'!$H$11,C14="",0)</f>
        <v>0</v>
      </c>
      <c r="H14" s="19">
        <f>+EigenPersoneel78[[#This Row],[Kolom8]]*EigenPersoneel78[[#This Row],[Kolom6]]</f>
        <v>0</v>
      </c>
      <c r="I14" t="str">
        <f t="shared" si="0"/>
        <v/>
      </c>
    </row>
    <row r="15" spans="1:9" x14ac:dyDescent="0.3">
      <c r="A15" s="4"/>
      <c r="B15" s="24"/>
      <c r="C15" s="24"/>
      <c r="D15" s="16"/>
      <c r="E15" s="22"/>
      <c r="F15" s="19">
        <f t="shared" si="1"/>
        <v>0</v>
      </c>
      <c r="G15" s="123" cm="1">
        <f t="array" ref="G15">+_xlfn.IFS(C15=Blad1!$D$2,'Basisgegevens Begroting'!$I$11,C15=Blad1!$D$3,'Basisgegevens Begroting'!$G$11,C15=Blad1!$D$4,'Basisgegevens Begroting'!$H$11,C15="",0)</f>
        <v>0</v>
      </c>
      <c r="H15" s="19">
        <f>+EigenPersoneel78[[#This Row],[Kolom8]]*EigenPersoneel78[[#This Row],[Kolom6]]</f>
        <v>0</v>
      </c>
      <c r="I15" t="str">
        <f t="shared" si="0"/>
        <v/>
      </c>
    </row>
    <row r="16" spans="1:9" x14ac:dyDescent="0.3">
      <c r="A16" s="4"/>
      <c r="B16" s="24"/>
      <c r="C16" s="24"/>
      <c r="D16" s="16"/>
      <c r="E16" s="22"/>
      <c r="F16" s="19">
        <f t="shared" si="1"/>
        <v>0</v>
      </c>
      <c r="G16" s="123" cm="1">
        <f t="array" ref="G16">+_xlfn.IFS(C16=Blad1!$D$2,'Basisgegevens Begroting'!$I$11,C16=Blad1!$D$3,'Basisgegevens Begroting'!$G$11,C16=Blad1!$D$4,'Basisgegevens Begroting'!$H$11,C16="",0)</f>
        <v>0</v>
      </c>
      <c r="H16" s="19">
        <f>+EigenPersoneel78[[#This Row],[Kolom8]]*EigenPersoneel78[[#This Row],[Kolom6]]</f>
        <v>0</v>
      </c>
      <c r="I16" t="str">
        <f t="shared" si="0"/>
        <v/>
      </c>
    </row>
    <row r="17" spans="1:9" x14ac:dyDescent="0.3">
      <c r="A17" s="4"/>
      <c r="B17" s="24"/>
      <c r="C17" s="24"/>
      <c r="D17" s="16"/>
      <c r="E17" s="22"/>
      <c r="F17" s="19">
        <f t="shared" si="1"/>
        <v>0</v>
      </c>
      <c r="G17" s="123" cm="1">
        <f t="array" ref="G17">+_xlfn.IFS(C17=Blad1!$D$2,'Basisgegevens Begroting'!$I$11,C17=Blad1!$D$3,'Basisgegevens Begroting'!$G$11,C17=Blad1!$D$4,'Basisgegevens Begroting'!$H$11,C17="",0)</f>
        <v>0</v>
      </c>
      <c r="H17" s="19">
        <f>+EigenPersoneel78[[#This Row],[Kolom8]]*EigenPersoneel78[[#This Row],[Kolom6]]</f>
        <v>0</v>
      </c>
      <c r="I17" t="str">
        <f t="shared" si="0"/>
        <v/>
      </c>
    </row>
    <row r="18" spans="1:9" x14ac:dyDescent="0.3">
      <c r="A18" s="4"/>
      <c r="B18" s="24"/>
      <c r="C18" s="24"/>
      <c r="D18" s="16"/>
      <c r="E18" s="22"/>
      <c r="F18" s="19">
        <f t="shared" si="1"/>
        <v>0</v>
      </c>
      <c r="G18" s="123" cm="1">
        <f t="array" ref="G18">+_xlfn.IFS(C18=Blad1!$D$2,'Basisgegevens Begroting'!$I$11,C18=Blad1!$D$3,'Basisgegevens Begroting'!$G$11,C18=Blad1!$D$4,'Basisgegevens Begroting'!$H$11,C18="",0)</f>
        <v>0</v>
      </c>
      <c r="H18" s="19">
        <f>+EigenPersoneel78[[#This Row],[Kolom8]]*EigenPersoneel78[[#This Row],[Kolom6]]</f>
        <v>0</v>
      </c>
      <c r="I18" t="str">
        <f t="shared" si="0"/>
        <v/>
      </c>
    </row>
    <row r="19" spans="1:9" x14ac:dyDescent="0.3">
      <c r="A19" s="4"/>
      <c r="B19" s="24"/>
      <c r="C19" s="24"/>
      <c r="D19" s="16"/>
      <c r="E19" s="22"/>
      <c r="F19" s="19">
        <f t="shared" si="1"/>
        <v>0</v>
      </c>
      <c r="G19" s="123" cm="1">
        <f t="array" ref="G19">+_xlfn.IFS(C19=Blad1!$D$2,'Basisgegevens Begroting'!$I$11,C19=Blad1!$D$3,'Basisgegevens Begroting'!$G$11,C19=Blad1!$D$4,'Basisgegevens Begroting'!$H$11,C19="",0)</f>
        <v>0</v>
      </c>
      <c r="H19" s="19">
        <f>+EigenPersoneel78[[#This Row],[Kolom8]]*EigenPersoneel78[[#This Row],[Kolom6]]</f>
        <v>0</v>
      </c>
      <c r="I19" t="str">
        <f t="shared" si="0"/>
        <v/>
      </c>
    </row>
    <row r="20" spans="1:9" x14ac:dyDescent="0.3">
      <c r="A20" s="4"/>
      <c r="B20" s="24"/>
      <c r="C20" s="24"/>
      <c r="D20" s="16"/>
      <c r="E20" s="22"/>
      <c r="F20" s="19">
        <f t="shared" si="1"/>
        <v>0</v>
      </c>
      <c r="G20" s="123" cm="1">
        <f t="array" ref="G20">+_xlfn.IFS(C20=Blad1!$D$2,'Basisgegevens Begroting'!$I$11,C20=Blad1!$D$3,'Basisgegevens Begroting'!$G$11,C20=Blad1!$D$4,'Basisgegevens Begroting'!$H$11,C20="",0)</f>
        <v>0</v>
      </c>
      <c r="H20" s="19">
        <f>+EigenPersoneel78[[#This Row],[Kolom8]]*EigenPersoneel78[[#This Row],[Kolom6]]</f>
        <v>0</v>
      </c>
      <c r="I20" t="str">
        <f t="shared" si="0"/>
        <v/>
      </c>
    </row>
    <row r="21" spans="1:9" ht="15" thickBot="1" x14ac:dyDescent="0.35">
      <c r="A21" s="4"/>
      <c r="B21" s="24"/>
      <c r="C21" s="24"/>
      <c r="D21" s="16"/>
      <c r="E21" s="22"/>
      <c r="F21" s="19">
        <f t="shared" si="1"/>
        <v>0</v>
      </c>
      <c r="G21" s="123" cm="1">
        <f t="array" ref="G21">+_xlfn.IFS(C21=Blad1!$D$2,'Basisgegevens Begroting'!$I$11,C21=Blad1!$D$3,'Basisgegevens Begroting'!$G$11,C21=Blad1!$D$4,'Basisgegevens Begroting'!$H$11,C21="",0)</f>
        <v>0</v>
      </c>
      <c r="H21" s="19">
        <f>+EigenPersoneel78[[#This Row],[Kolom8]]*EigenPersoneel78[[#This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D23" s="21"/>
      <c r="I23" t="str">
        <f t="shared" si="0"/>
        <v/>
      </c>
    </row>
    <row r="24" spans="1:9" x14ac:dyDescent="0.3">
      <c r="A24" s="31" t="s">
        <v>133</v>
      </c>
      <c r="B24" s="17"/>
      <c r="C24" s="17"/>
      <c r="D24" s="17"/>
      <c r="E24" s="17"/>
      <c r="F24" s="17"/>
      <c r="G24" s="17"/>
      <c r="I24" t="str">
        <f t="shared" si="0"/>
        <v/>
      </c>
    </row>
    <row r="25" spans="1:9" ht="36" x14ac:dyDescent="0.3">
      <c r="A25" s="29" t="s">
        <v>70</v>
      </c>
      <c r="B25" s="9" t="s">
        <v>71</v>
      </c>
      <c r="C25" s="80" t="s">
        <v>63</v>
      </c>
      <c r="D25" s="108" t="s">
        <v>132</v>
      </c>
      <c r="E25" s="108" t="s">
        <v>140</v>
      </c>
      <c r="F25" s="9" t="s">
        <v>29</v>
      </c>
      <c r="G25" s="79" t="str">
        <f>+G6</f>
        <v>Subsidie %</v>
      </c>
      <c r="H25" s="127" t="str">
        <f>+H6</f>
        <v>Subsidie</v>
      </c>
      <c r="I25" t="str">
        <f t="shared" si="0"/>
        <v/>
      </c>
    </row>
    <row r="26" spans="1:9" x14ac:dyDescent="0.3">
      <c r="A26" s="33"/>
      <c r="B26" s="23"/>
      <c r="C26" s="24"/>
      <c r="D26" s="211"/>
      <c r="E26" s="212"/>
      <c r="F26" s="128">
        <f>+D26*E26</f>
        <v>0</v>
      </c>
      <c r="G26" s="123" cm="1">
        <f t="array" ref="G26">+_xlfn.IFS(C26=Blad1!$D$2,'Basisgegevens Begroting'!$I$11,C26=Blad1!$D$3,'Basisgegevens Begroting'!$G$11,C26=Blad1!$D$4,'Basisgegevens Begroting'!$H$11,C26="",0)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Begroting'!$I$11,C27=Blad1!$D$3,'Basisgegevens Begroting'!$G$11,C27=Blad1!$D$4,'Basisgegevens Begroting'!$H$11,C27="",0)</f>
        <v>0</v>
      </c>
      <c r="H27" s="124">
        <f>+G27*F27</f>
        <v>0</v>
      </c>
      <c r="I27" t="str">
        <f t="shared" si="0"/>
        <v/>
      </c>
    </row>
    <row r="28" spans="1:9" x14ac:dyDescent="0.3">
      <c r="A28" s="33"/>
      <c r="B28" s="23"/>
      <c r="C28" s="24"/>
      <c r="D28" s="211"/>
      <c r="E28" s="212"/>
      <c r="F28" s="128">
        <f t="shared" si="2"/>
        <v>0</v>
      </c>
      <c r="G28" s="123" cm="1">
        <f t="array" ref="G28">+_xlfn.IFS(C28=Blad1!$D$2,'Basisgegevens Begroting'!$I$11,C28=Blad1!$D$3,'Basisgegevens Begroting'!$G$11,C28=Blad1!$D$4,'Basisgegevens Begroting'!$H$11,C28="",0)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Begroting'!$I$11,C29=Blad1!$D$3,'Basisgegevens Begroting'!$G$11,C29=Blad1!$D$4,'Basisgegevens Begroting'!$H$11,C29="",0)</f>
        <v>0</v>
      </c>
      <c r="H29" s="124">
        <f t="shared" ref="H29" si="3">+G29*F29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A31" s="4"/>
      <c r="B31" s="4"/>
      <c r="C31" s="4"/>
      <c r="D31" s="21"/>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Subsidie %</v>
      </c>
      <c r="H33" s="127" t="str">
        <f>+H6</f>
        <v>Subsidie</v>
      </c>
      <c r="I33" t="str">
        <f t="shared" si="0"/>
        <v/>
      </c>
    </row>
    <row r="34" spans="1:9" x14ac:dyDescent="0.3">
      <c r="A34" s="33"/>
      <c r="B34" s="23"/>
      <c r="C34" s="24"/>
      <c r="D34" s="24"/>
      <c r="E34" s="69"/>
      <c r="F34" s="16">
        <v>0</v>
      </c>
      <c r="G34" s="123" cm="1">
        <f t="array" ref="G34">+_xlfn.IFS(C34=Blad1!$D$2,'Basisgegevens Begroting'!$I$11,C34=Blad1!$D$3,'Basisgegevens Begroting'!$G$11,C34=Blad1!$D$4,'Basisgegevens Begroting'!$H$11,C34="",0)</f>
        <v>0</v>
      </c>
      <c r="H34" s="124">
        <f>+G34*F34</f>
        <v>0</v>
      </c>
      <c r="I34" t="str">
        <f t="shared" si="0"/>
        <v/>
      </c>
    </row>
    <row r="35" spans="1:9" x14ac:dyDescent="0.3">
      <c r="A35" s="33"/>
      <c r="B35" s="23"/>
      <c r="C35" s="24"/>
      <c r="D35" s="24"/>
      <c r="E35" s="69"/>
      <c r="F35" s="16">
        <v>0</v>
      </c>
      <c r="G35" s="123" cm="1">
        <f t="array" ref="G35">+_xlfn.IFS(C35=Blad1!$D$2,'Basisgegevens Begroting'!$I$11,C35=Blad1!$D$3,'Basisgegevens Begroting'!$G$11,C35=Blad1!$D$4,'Basisgegevens Begroting'!$H$11,C35="",0)</f>
        <v>0</v>
      </c>
      <c r="H35" s="124">
        <f t="shared" ref="H35:H49" si="4">+G35*F35</f>
        <v>0</v>
      </c>
      <c r="I35" t="str">
        <f t="shared" ref="I35:I49" si="5">IF(G35=100%,H35,"")</f>
        <v/>
      </c>
    </row>
    <row r="36" spans="1:9" x14ac:dyDescent="0.3">
      <c r="A36" s="33"/>
      <c r="B36" s="23"/>
      <c r="C36" s="24"/>
      <c r="D36" s="24"/>
      <c r="E36" s="69"/>
      <c r="F36" s="16">
        <v>0</v>
      </c>
      <c r="G36" s="123" cm="1">
        <f t="array" ref="G36">+_xlfn.IFS(C36=Blad1!$D$2,'Basisgegevens Begroting'!$I$11,C36=Blad1!$D$3,'Basisgegevens Begroting'!$G$11,C36=Blad1!$D$4,'Basisgegevens Begroting'!$H$11,C36="",0)</f>
        <v>0</v>
      </c>
      <c r="H36" s="124">
        <f t="shared" si="4"/>
        <v>0</v>
      </c>
      <c r="I36" t="str">
        <f t="shared" si="5"/>
        <v/>
      </c>
    </row>
    <row r="37" spans="1:9" x14ac:dyDescent="0.3">
      <c r="A37" s="33"/>
      <c r="B37" s="23"/>
      <c r="C37" s="24"/>
      <c r="D37" s="24"/>
      <c r="E37" s="69"/>
      <c r="F37" s="16">
        <v>0</v>
      </c>
      <c r="G37" s="123" cm="1">
        <f t="array" ref="G37">+_xlfn.IFS(C37=Blad1!$D$2,'Basisgegevens Begroting'!$I$11,C37=Blad1!$D$3,'Basisgegevens Begroting'!$G$11,C37=Blad1!$D$4,'Basisgegevens Begroting'!$H$11,C37="",0)</f>
        <v>0</v>
      </c>
      <c r="H37" s="124">
        <f t="shared" si="4"/>
        <v>0</v>
      </c>
      <c r="I37" t="str">
        <f t="shared" si="5"/>
        <v/>
      </c>
    </row>
    <row r="38" spans="1:9" x14ac:dyDescent="0.3">
      <c r="A38" s="33"/>
      <c r="B38" s="23"/>
      <c r="C38" s="24"/>
      <c r="D38" s="23"/>
      <c r="E38" s="70"/>
      <c r="F38" s="16">
        <v>0</v>
      </c>
      <c r="G38" s="123" cm="1">
        <f t="array" ref="G38">+_xlfn.IFS(C38=Blad1!$D$2,'Basisgegevens Begroting'!$I$11,C38=Blad1!$D$3,'Basisgegevens Begroting'!$G$11,C38=Blad1!$D$4,'Basisgegevens Begroting'!$H$11,C38="",0)</f>
        <v>0</v>
      </c>
      <c r="H38" s="124">
        <f t="shared" si="4"/>
        <v>0</v>
      </c>
      <c r="I38" t="str">
        <f t="shared" si="5"/>
        <v/>
      </c>
    </row>
    <row r="39" spans="1:9" x14ac:dyDescent="0.3">
      <c r="A39" s="33"/>
      <c r="B39" s="23"/>
      <c r="C39" s="24"/>
      <c r="D39" s="23"/>
      <c r="E39" s="70"/>
      <c r="F39" s="16">
        <v>0</v>
      </c>
      <c r="G39" s="123" cm="1">
        <f t="array" ref="G39">+_xlfn.IFS(C39=Blad1!$D$2,'Basisgegevens Begroting'!$I$11,C39=Blad1!$D$3,'Basisgegevens Begroting'!$G$11,C39=Blad1!$D$4,'Basisgegevens Begroting'!$H$11,C39="",0)</f>
        <v>0</v>
      </c>
      <c r="H39" s="124">
        <f t="shared" si="4"/>
        <v>0</v>
      </c>
      <c r="I39" t="str">
        <f t="shared" si="5"/>
        <v/>
      </c>
    </row>
    <row r="40" spans="1:9" x14ac:dyDescent="0.3">
      <c r="A40" s="33"/>
      <c r="B40" s="23"/>
      <c r="C40" s="24"/>
      <c r="D40" s="23"/>
      <c r="E40" s="70"/>
      <c r="F40" s="16">
        <v>0</v>
      </c>
      <c r="G40" s="123" cm="1">
        <f t="array" ref="G40">+_xlfn.IFS(C40=Blad1!$D$2,'Basisgegevens Begroting'!$I$11,C40=Blad1!$D$3,'Basisgegevens Begroting'!$G$11,C40=Blad1!$D$4,'Basisgegevens Begroting'!$H$11,C40="",0)</f>
        <v>0</v>
      </c>
      <c r="H40" s="124">
        <f t="shared" si="4"/>
        <v>0</v>
      </c>
      <c r="I40" t="str">
        <f t="shared" si="5"/>
        <v/>
      </c>
    </row>
    <row r="41" spans="1:9" x14ac:dyDescent="0.3">
      <c r="A41" s="33"/>
      <c r="B41" s="23"/>
      <c r="C41" s="24"/>
      <c r="D41" s="23"/>
      <c r="E41" s="70"/>
      <c r="F41" s="16">
        <v>0</v>
      </c>
      <c r="G41" s="123" cm="1">
        <f t="array" ref="G41">+_xlfn.IFS(C41=Blad1!$D$2,'Basisgegevens Begroting'!$I$11,C41=Blad1!$D$3,'Basisgegevens Begroting'!$G$11,C41=Blad1!$D$4,'Basisgegevens Begroting'!$H$11,C41="",0)</f>
        <v>0</v>
      </c>
      <c r="H41" s="124">
        <f t="shared" si="4"/>
        <v>0</v>
      </c>
      <c r="I41" t="str">
        <f t="shared" si="5"/>
        <v/>
      </c>
    </row>
    <row r="42" spans="1:9" x14ac:dyDescent="0.3">
      <c r="A42" s="33"/>
      <c r="B42" s="23"/>
      <c r="C42" s="24"/>
      <c r="D42" s="23"/>
      <c r="E42" s="70"/>
      <c r="F42" s="16">
        <v>0</v>
      </c>
      <c r="G42" s="123" cm="1">
        <f t="array" ref="G42">+_xlfn.IFS(C42=Blad1!$D$2,'Basisgegevens Begroting'!$I$11,C42=Blad1!$D$3,'Basisgegevens Begroting'!$G$11,C42=Blad1!$D$4,'Basisgegevens Begroting'!$H$11,C42="",0)</f>
        <v>0</v>
      </c>
      <c r="H42" s="124">
        <f t="shared" si="4"/>
        <v>0</v>
      </c>
      <c r="I42" t="str">
        <f t="shared" si="5"/>
        <v/>
      </c>
    </row>
    <row r="43" spans="1:9" x14ac:dyDescent="0.3">
      <c r="A43" s="33"/>
      <c r="B43" s="23"/>
      <c r="C43" s="24"/>
      <c r="D43" s="23"/>
      <c r="E43" s="70"/>
      <c r="F43" s="16">
        <v>0</v>
      </c>
      <c r="G43" s="123" cm="1">
        <f t="array" ref="G43">+_xlfn.IFS(C43=Blad1!$D$2,'Basisgegevens Begroting'!$I$11,C43=Blad1!$D$3,'Basisgegevens Begroting'!$G$11,C43=Blad1!$D$4,'Basisgegevens Begroting'!$H$11,C43="",0)</f>
        <v>0</v>
      </c>
      <c r="H43" s="124">
        <f t="shared" si="4"/>
        <v>0</v>
      </c>
      <c r="I43" t="str">
        <f t="shared" si="5"/>
        <v/>
      </c>
    </row>
    <row r="44" spans="1:9" x14ac:dyDescent="0.3">
      <c r="A44" s="33"/>
      <c r="B44" s="23"/>
      <c r="C44" s="24"/>
      <c r="D44" s="23"/>
      <c r="E44" s="70"/>
      <c r="F44" s="16">
        <v>0</v>
      </c>
      <c r="G44" s="123" cm="1">
        <f t="array" ref="G44">+_xlfn.IFS(C44=Blad1!$D$2,'Basisgegevens Begroting'!$I$11,C44=Blad1!$D$3,'Basisgegevens Begroting'!$G$11,C44=Blad1!$D$4,'Basisgegevens Begroting'!$H$11,C44="",0)</f>
        <v>0</v>
      </c>
      <c r="H44" s="124">
        <f t="shared" si="4"/>
        <v>0</v>
      </c>
      <c r="I44" t="str">
        <f t="shared" si="5"/>
        <v/>
      </c>
    </row>
    <row r="45" spans="1:9" x14ac:dyDescent="0.3">
      <c r="A45" s="33"/>
      <c r="B45" s="23"/>
      <c r="C45" s="24"/>
      <c r="D45" s="23"/>
      <c r="E45" s="70"/>
      <c r="F45" s="16">
        <v>0</v>
      </c>
      <c r="G45" s="123" cm="1">
        <f t="array" ref="G45">+_xlfn.IFS(C45=Blad1!$D$2,'Basisgegevens Begroting'!$I$11,C45=Blad1!$D$3,'Basisgegevens Begroting'!$G$11,C45=Blad1!$D$4,'Basisgegevens Begroting'!$H$11,C45="",0)</f>
        <v>0</v>
      </c>
      <c r="H45" s="124">
        <f t="shared" si="4"/>
        <v>0</v>
      </c>
      <c r="I45" t="str">
        <f t="shared" si="5"/>
        <v/>
      </c>
    </row>
    <row r="46" spans="1:9" x14ac:dyDescent="0.3">
      <c r="A46" s="33"/>
      <c r="B46" s="23"/>
      <c r="C46" s="24"/>
      <c r="D46" s="23"/>
      <c r="E46" s="70"/>
      <c r="F46" s="16">
        <v>0</v>
      </c>
      <c r="G46" s="123" cm="1">
        <f t="array" ref="G46">+_xlfn.IFS(C46=Blad1!$D$2,'Basisgegevens Begroting'!$I$11,C46=Blad1!$D$3,'Basisgegevens Begroting'!$G$11,C46=Blad1!$D$4,'Basisgegevens Begroting'!$H$11,C46="",0)</f>
        <v>0</v>
      </c>
      <c r="H46" s="124">
        <f t="shared" si="4"/>
        <v>0</v>
      </c>
      <c r="I46" t="str">
        <f t="shared" si="5"/>
        <v/>
      </c>
    </row>
    <row r="47" spans="1:9" x14ac:dyDescent="0.3">
      <c r="A47" s="33"/>
      <c r="B47" s="23"/>
      <c r="C47" s="24"/>
      <c r="D47" s="23"/>
      <c r="E47" s="70"/>
      <c r="F47" s="16">
        <v>0</v>
      </c>
      <c r="G47" s="123" cm="1">
        <f t="array" ref="G47">+_xlfn.IFS(C47=Blad1!$D$2,'Basisgegevens Begroting'!$I$11,C47=Blad1!$D$3,'Basisgegevens Begroting'!$G$11,C47=Blad1!$D$4,'Basisgegevens Begroting'!$H$11,C47="",0)</f>
        <v>0</v>
      </c>
      <c r="H47" s="124">
        <f t="shared" si="4"/>
        <v>0</v>
      </c>
      <c r="I47" t="str">
        <f t="shared" si="5"/>
        <v/>
      </c>
    </row>
    <row r="48" spans="1:9" x14ac:dyDescent="0.3">
      <c r="A48" s="33"/>
      <c r="B48" s="23"/>
      <c r="C48" s="24"/>
      <c r="D48" s="23"/>
      <c r="E48" s="70"/>
      <c r="F48" s="16">
        <v>0</v>
      </c>
      <c r="G48" s="123" cm="1">
        <f t="array" ref="G48">+_xlfn.IFS(C48=Blad1!$D$2,'Basisgegevens Begroting'!$I$11,C48=Blad1!$D$3,'Basisgegevens Begroting'!$G$11,C48=Blad1!$D$4,'Basisgegevens Begroting'!$H$11,C48="",0)</f>
        <v>0</v>
      </c>
      <c r="H48" s="124">
        <f t="shared" si="4"/>
        <v>0</v>
      </c>
      <c r="I48" t="str">
        <f t="shared" si="5"/>
        <v/>
      </c>
    </row>
    <row r="49" spans="1:9" x14ac:dyDescent="0.3">
      <c r="A49" s="33"/>
      <c r="B49" s="23"/>
      <c r="C49" s="24"/>
      <c r="D49" s="23"/>
      <c r="E49" s="70"/>
      <c r="F49" s="16">
        <v>0</v>
      </c>
      <c r="G49" s="123" cm="1">
        <f t="array" ref="G49">+_xlfn.IFS(C49=Blad1!$D$2,'Basisgegevens Begroting'!$I$11,C49=Blad1!$D$3,'Basisgegevens Begroting'!$G$11,C49=Blad1!$D$4,'Basisgegevens Begroting'!$H$11,C49="",0)</f>
        <v>0</v>
      </c>
      <c r="H49" s="124">
        <f t="shared" si="4"/>
        <v>0</v>
      </c>
      <c r="I49" t="str">
        <f t="shared" si="5"/>
        <v/>
      </c>
    </row>
    <row r="50" spans="1:9" ht="15" thickBot="1" x14ac:dyDescent="0.35">
      <c r="A50" s="30"/>
      <c r="B50" s="12"/>
      <c r="C50" s="12"/>
      <c r="D50" s="12"/>
      <c r="E50" s="12"/>
      <c r="F50" s="18"/>
    </row>
    <row r="51" spans="1:9" ht="15" thickBot="1" x14ac:dyDescent="0.35">
      <c r="A51" s="32"/>
      <c r="B51" s="5"/>
      <c r="C51" s="5"/>
      <c r="D51" s="5"/>
      <c r="E51" s="36" t="s">
        <v>69</v>
      </c>
      <c r="F51" s="13">
        <f>SUM(F34:F50)</f>
        <v>0</v>
      </c>
      <c r="G51" s="126" t="s">
        <v>69</v>
      </c>
      <c r="H51" s="13">
        <f t="shared" ref="H51" si="6">SUM(H34:H50)</f>
        <v>0</v>
      </c>
    </row>
    <row r="52" spans="1:9" ht="15" thickBot="1" x14ac:dyDescent="0.35"/>
    <row r="53" spans="1:9" x14ac:dyDescent="0.3">
      <c r="A53" s="31" t="s">
        <v>75</v>
      </c>
      <c r="B53" s="17"/>
      <c r="C53" s="17"/>
      <c r="D53" s="17"/>
      <c r="E53" s="17"/>
      <c r="F53" s="17"/>
      <c r="G53" s="17"/>
    </row>
    <row r="54" spans="1:9" x14ac:dyDescent="0.3">
      <c r="A54" s="176" t="s">
        <v>70</v>
      </c>
      <c r="B54" s="174" t="s">
        <v>71</v>
      </c>
      <c r="C54" s="80" t="s">
        <v>63</v>
      </c>
      <c r="D54" s="9" t="s">
        <v>73</v>
      </c>
      <c r="E54" s="9" t="s">
        <v>74</v>
      </c>
      <c r="F54" s="9" t="s">
        <v>29</v>
      </c>
      <c r="G54" s="79" t="str">
        <f>+G33</f>
        <v>Subsidie %</v>
      </c>
      <c r="H54" s="127" t="str">
        <f>+H33</f>
        <v>Subsidie</v>
      </c>
    </row>
    <row r="55" spans="1:9" x14ac:dyDescent="0.3">
      <c r="A55" s="33"/>
      <c r="B55" s="23"/>
      <c r="C55" s="24"/>
      <c r="D55" s="24"/>
      <c r="E55" s="69"/>
      <c r="F55" s="16">
        <v>0</v>
      </c>
      <c r="G55" s="123" cm="1">
        <f t="array" ref="G55">+_xlfn.IFS(C55=Blad1!$D$2,'Basisgegevens Begroting'!$I$11,C55=Blad1!$D$3,'Basisgegevens Begroting'!$G$11,C55=Blad1!$D$4,'Basisgegevens Begroting'!$H$11,C55="",0)</f>
        <v>0</v>
      </c>
      <c r="H55" s="124">
        <f>+G55*F55</f>
        <v>0</v>
      </c>
      <c r="I55" t="str">
        <f t="shared" ref="I55:I60" si="7">IF(G55=100%,H55,"")</f>
        <v/>
      </c>
    </row>
    <row r="56" spans="1:9" x14ac:dyDescent="0.3">
      <c r="A56" s="33"/>
      <c r="B56" s="23"/>
      <c r="C56" s="24"/>
      <c r="D56" s="24"/>
      <c r="E56" s="69"/>
      <c r="F56" s="16">
        <v>0</v>
      </c>
      <c r="G56" s="123" cm="1">
        <f t="array" ref="G56">+_xlfn.IFS(C56=Blad1!$D$2,'Basisgegevens Begroting'!$I$11,C56=Blad1!$D$3,'Basisgegevens Begroting'!$G$11,C56=Blad1!$D$4,'Basisgegevens Begroting'!$H$11,C56="",0)</f>
        <v>0</v>
      </c>
      <c r="H56" s="124">
        <f t="shared" ref="H56:H60" si="8">+G56*F56</f>
        <v>0</v>
      </c>
      <c r="I56" t="str">
        <f t="shared" si="7"/>
        <v/>
      </c>
    </row>
    <row r="57" spans="1:9" x14ac:dyDescent="0.3">
      <c r="A57" s="33"/>
      <c r="B57" s="23"/>
      <c r="C57" s="24"/>
      <c r="D57" s="24"/>
      <c r="E57" s="69"/>
      <c r="F57" s="16">
        <v>0</v>
      </c>
      <c r="G57" s="123" cm="1">
        <f t="array" ref="G57">+_xlfn.IFS(C57=Blad1!$D$2,'Basisgegevens Begroting'!$I$11,C57=Blad1!$D$3,'Basisgegevens Begroting'!$G$11,C57=Blad1!$D$4,'Basisgegevens Begroting'!$H$11,C57="",0)</f>
        <v>0</v>
      </c>
      <c r="H57" s="124">
        <f t="shared" si="8"/>
        <v>0</v>
      </c>
      <c r="I57" t="str">
        <f t="shared" si="7"/>
        <v/>
      </c>
    </row>
    <row r="58" spans="1:9" x14ac:dyDescent="0.3">
      <c r="A58" s="33"/>
      <c r="B58" s="23"/>
      <c r="C58" s="24"/>
      <c r="D58" s="24"/>
      <c r="E58" s="69"/>
      <c r="F58" s="16">
        <v>0</v>
      </c>
      <c r="G58" s="123" cm="1">
        <f t="array" ref="G58">+_xlfn.IFS(C58=Blad1!$D$2,'Basisgegevens Begroting'!$I$11,C58=Blad1!$D$3,'Basisgegevens Begroting'!$G$11,C58=Blad1!$D$4,'Basisgegevens Begroting'!$H$11,C58="",0)</f>
        <v>0</v>
      </c>
      <c r="H58" s="124">
        <f t="shared" si="8"/>
        <v>0</v>
      </c>
      <c r="I58" t="str">
        <f t="shared" si="7"/>
        <v/>
      </c>
    </row>
    <row r="59" spans="1:9" x14ac:dyDescent="0.3">
      <c r="A59" s="33"/>
      <c r="B59" s="23"/>
      <c r="C59" s="24"/>
      <c r="D59" s="23"/>
      <c r="E59" s="70"/>
      <c r="F59" s="16">
        <v>0</v>
      </c>
      <c r="G59" s="123" cm="1">
        <f t="array" ref="G59">+_xlfn.IFS(C59=Blad1!$D$2,'Basisgegevens Begroting'!$I$11,C59=Blad1!$D$3,'Basisgegevens Begroting'!$G$11,C59=Blad1!$D$4,'Basisgegevens Begroting'!$H$11,C59="",0)</f>
        <v>0</v>
      </c>
      <c r="H59" s="124">
        <f t="shared" si="8"/>
        <v>0</v>
      </c>
      <c r="I59" t="str">
        <f t="shared" si="7"/>
        <v/>
      </c>
    </row>
    <row r="60" spans="1:9" x14ac:dyDescent="0.3">
      <c r="A60" s="33"/>
      <c r="B60" s="23"/>
      <c r="C60" s="24"/>
      <c r="D60" s="23"/>
      <c r="E60" s="70"/>
      <c r="F60" s="16">
        <v>0</v>
      </c>
      <c r="G60" s="123" cm="1">
        <f t="array" ref="G60">+_xlfn.IFS(C60=Blad1!$D$2,'Basisgegevens Begroting'!$I$11,C60=Blad1!$D$3,'Basisgegevens Begroting'!$G$11,C60=Blad1!$D$4,'Basisgegevens Begroting'!$H$11,C60="",0)</f>
        <v>0</v>
      </c>
      <c r="H60" s="124">
        <f t="shared" si="8"/>
        <v>0</v>
      </c>
      <c r="I60" t="str">
        <f t="shared" si="7"/>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Subsidie %</v>
      </c>
      <c r="H65" s="79" t="str">
        <f>+H54</f>
        <v>Subsidie</v>
      </c>
    </row>
    <row r="66" spans="1:9" x14ac:dyDescent="0.3">
      <c r="A66" s="24"/>
      <c r="B66" s="24"/>
      <c r="C66" s="24"/>
      <c r="D66" s="24"/>
      <c r="E66" s="175">
        <v>1</v>
      </c>
      <c r="F66" s="16">
        <v>0</v>
      </c>
      <c r="G66" s="123" cm="1">
        <f t="array" ref="G66">+_xlfn.IFS(C66=Blad1!$D$2,'Basisgegevens Begroting'!$I$11,C66=Blad1!$D$3,'Basisgegevens Begroting'!$G$11,C66=Blad1!$D$4,'Basisgegevens Begroting'!$H$11,C66="",0)</f>
        <v>0</v>
      </c>
      <c r="H66" s="124">
        <f>+G66*F66*E66</f>
        <v>0</v>
      </c>
      <c r="I66" t="str">
        <f t="shared" ref="I66:I82" si="9">IF(G66=100%,H66,"")</f>
        <v/>
      </c>
    </row>
    <row r="67" spans="1:9" x14ac:dyDescent="0.3">
      <c r="A67" s="24"/>
      <c r="B67" s="24"/>
      <c r="C67" s="24"/>
      <c r="D67" s="24"/>
      <c r="E67" s="175">
        <v>1</v>
      </c>
      <c r="F67" s="16">
        <v>0</v>
      </c>
      <c r="G67" s="123" cm="1">
        <f t="array" ref="G67">+_xlfn.IFS(C67=Blad1!$D$2,'Basisgegevens Begroting'!$I$11,C67=Blad1!$D$3,'Basisgegevens Begroting'!$G$11,C67=Blad1!$D$4,'Basisgegevens Begroting'!$H$11,C67="",0)</f>
        <v>0</v>
      </c>
      <c r="H67" s="124">
        <f t="shared" ref="H67:H81" si="10">+G67*F67*E67</f>
        <v>0</v>
      </c>
      <c r="I67" t="str">
        <f t="shared" si="9"/>
        <v/>
      </c>
    </row>
    <row r="68" spans="1:9" x14ac:dyDescent="0.3">
      <c r="A68" s="24"/>
      <c r="B68" s="24"/>
      <c r="C68" s="24"/>
      <c r="D68" s="24"/>
      <c r="E68" s="175">
        <v>1</v>
      </c>
      <c r="F68" s="16">
        <v>0</v>
      </c>
      <c r="G68" s="123" cm="1">
        <f t="array" ref="G68">+_xlfn.IFS(C68=Blad1!$D$2,'Basisgegevens Begroting'!$I$11,C68=Blad1!$D$3,'Basisgegevens Begroting'!$G$11,C68=Blad1!$D$4,'Basisgegevens Begroting'!$H$11,C68="",0)</f>
        <v>0</v>
      </c>
      <c r="H68" s="124">
        <f t="shared" si="10"/>
        <v>0</v>
      </c>
      <c r="I68" t="str">
        <f t="shared" si="9"/>
        <v/>
      </c>
    </row>
    <row r="69" spans="1:9" x14ac:dyDescent="0.3">
      <c r="A69" s="24"/>
      <c r="B69" s="24"/>
      <c r="C69" s="24"/>
      <c r="D69" s="24"/>
      <c r="E69" s="175">
        <v>1</v>
      </c>
      <c r="F69" s="16">
        <v>0</v>
      </c>
      <c r="G69" s="123" cm="1">
        <f t="array" ref="G69">+_xlfn.IFS(C69=Blad1!$D$2,'Basisgegevens Begroting'!$I$11,C69=Blad1!$D$3,'Basisgegevens Begroting'!$G$11,C69=Blad1!$D$4,'Basisgegevens Begroting'!$H$11,C69="",0)</f>
        <v>0</v>
      </c>
      <c r="H69" s="124">
        <f t="shared" si="10"/>
        <v>0</v>
      </c>
      <c r="I69" t="str">
        <f t="shared" si="9"/>
        <v/>
      </c>
    </row>
    <row r="70" spans="1:9" x14ac:dyDescent="0.3">
      <c r="A70" s="24"/>
      <c r="B70" s="24"/>
      <c r="C70" s="24"/>
      <c r="D70" s="23"/>
      <c r="E70" s="175">
        <v>1</v>
      </c>
      <c r="F70" s="16">
        <v>0</v>
      </c>
      <c r="G70" s="123" cm="1">
        <f t="array" ref="G70">+_xlfn.IFS(C70=Blad1!$D$2,'Basisgegevens Begroting'!$I$11,C70=Blad1!$D$3,'Basisgegevens Begroting'!$G$11,C70=Blad1!$D$4,'Basisgegevens Begroting'!$H$11,C70="",0)</f>
        <v>0</v>
      </c>
      <c r="H70" s="124">
        <f t="shared" si="10"/>
        <v>0</v>
      </c>
      <c r="I70" t="str">
        <f t="shared" si="9"/>
        <v/>
      </c>
    </row>
    <row r="71" spans="1:9" x14ac:dyDescent="0.3">
      <c r="A71" s="24"/>
      <c r="B71" s="24"/>
      <c r="C71" s="24"/>
      <c r="D71" s="23"/>
      <c r="E71" s="175">
        <v>1</v>
      </c>
      <c r="F71" s="16">
        <v>0</v>
      </c>
      <c r="G71" s="123" cm="1">
        <f t="array" ref="G71">+_xlfn.IFS(C71=Blad1!$D$2,'Basisgegevens Begroting'!$I$11,C71=Blad1!$D$3,'Basisgegevens Begroting'!$G$11,C71=Blad1!$D$4,'Basisgegevens Begroting'!$H$11,C71="",0)</f>
        <v>0</v>
      </c>
      <c r="H71" s="124">
        <f t="shared" si="10"/>
        <v>0</v>
      </c>
      <c r="I71" t="str">
        <f t="shared" si="9"/>
        <v/>
      </c>
    </row>
    <row r="72" spans="1:9" x14ac:dyDescent="0.3">
      <c r="A72" s="24"/>
      <c r="B72" s="24"/>
      <c r="C72" s="24"/>
      <c r="D72" s="23"/>
      <c r="E72" s="175">
        <v>1</v>
      </c>
      <c r="F72" s="16">
        <v>0</v>
      </c>
      <c r="G72" s="123" cm="1">
        <f t="array" ref="G72">+_xlfn.IFS(C72=Blad1!$D$2,'Basisgegevens Begroting'!$I$11,C72=Blad1!$D$3,'Basisgegevens Begroting'!$G$11,C72=Blad1!$D$4,'Basisgegevens Begroting'!$H$11,C72="",0)</f>
        <v>0</v>
      </c>
      <c r="H72" s="124">
        <f t="shared" si="10"/>
        <v>0</v>
      </c>
      <c r="I72" t="str">
        <f t="shared" si="9"/>
        <v/>
      </c>
    </row>
    <row r="73" spans="1:9" x14ac:dyDescent="0.3">
      <c r="A73" s="24"/>
      <c r="B73" s="24"/>
      <c r="C73" s="24"/>
      <c r="D73" s="23"/>
      <c r="E73" s="175">
        <v>1</v>
      </c>
      <c r="F73" s="16">
        <v>0</v>
      </c>
      <c r="G73" s="123" cm="1">
        <f t="array" ref="G73">+_xlfn.IFS(C73=Blad1!$D$2,'Basisgegevens Begroting'!$I$11,C73=Blad1!$D$3,'Basisgegevens Begroting'!$G$11,C73=Blad1!$D$4,'Basisgegevens Begroting'!$H$11,C73="",0)</f>
        <v>0</v>
      </c>
      <c r="H73" s="124">
        <f t="shared" si="10"/>
        <v>0</v>
      </c>
      <c r="I73" t="str">
        <f t="shared" si="9"/>
        <v/>
      </c>
    </row>
    <row r="74" spans="1:9" x14ac:dyDescent="0.3">
      <c r="A74" s="24"/>
      <c r="B74" s="24"/>
      <c r="C74" s="24"/>
      <c r="D74" s="23"/>
      <c r="E74" s="175">
        <v>1</v>
      </c>
      <c r="F74" s="16">
        <v>0</v>
      </c>
      <c r="G74" s="123" cm="1">
        <f t="array" ref="G74">+_xlfn.IFS(C74=Blad1!$D$2,'Basisgegevens Begroting'!$I$11,C74=Blad1!$D$3,'Basisgegevens Begroting'!$G$11,C74=Blad1!$D$4,'Basisgegevens Begroting'!$H$11,C74="",0)</f>
        <v>0</v>
      </c>
      <c r="H74" s="124">
        <f t="shared" si="10"/>
        <v>0</v>
      </c>
      <c r="I74" t="str">
        <f t="shared" si="9"/>
        <v/>
      </c>
    </row>
    <row r="75" spans="1:9" x14ac:dyDescent="0.3">
      <c r="A75" s="24"/>
      <c r="B75" s="24"/>
      <c r="C75" s="24"/>
      <c r="D75" s="23"/>
      <c r="E75" s="175">
        <v>1</v>
      </c>
      <c r="F75" s="16">
        <v>0</v>
      </c>
      <c r="G75" s="123" cm="1">
        <f t="array" ref="G75">+_xlfn.IFS(C75=Blad1!$D$2,'Basisgegevens Begroting'!$I$11,C75=Blad1!$D$3,'Basisgegevens Begroting'!$G$11,C75=Blad1!$D$4,'Basisgegevens Begroting'!$H$11,C75="",0)</f>
        <v>0</v>
      </c>
      <c r="H75" s="124">
        <f t="shared" si="10"/>
        <v>0</v>
      </c>
      <c r="I75" t="str">
        <f t="shared" si="9"/>
        <v/>
      </c>
    </row>
    <row r="76" spans="1:9" x14ac:dyDescent="0.3">
      <c r="A76" s="24"/>
      <c r="B76" s="24"/>
      <c r="C76" s="24"/>
      <c r="D76" s="24"/>
      <c r="E76" s="175">
        <v>1</v>
      </c>
      <c r="F76" s="16">
        <v>0</v>
      </c>
      <c r="G76" s="123" cm="1">
        <f t="array" ref="G76">+_xlfn.IFS(C76=Blad1!$D$2,'Basisgegevens Begroting'!$I$11,C76=Blad1!$D$3,'Basisgegevens Begroting'!$G$11,C76=Blad1!$D$4,'Basisgegevens Begroting'!$H$11,C76="",0)</f>
        <v>0</v>
      </c>
      <c r="H76" s="124">
        <f t="shared" si="10"/>
        <v>0</v>
      </c>
      <c r="I76" t="str">
        <f t="shared" si="9"/>
        <v/>
      </c>
    </row>
    <row r="77" spans="1:9" x14ac:dyDescent="0.3">
      <c r="A77" s="24"/>
      <c r="B77" s="24"/>
      <c r="C77" s="24"/>
      <c r="D77" s="24"/>
      <c r="E77" s="175">
        <v>1</v>
      </c>
      <c r="F77" s="16">
        <v>0</v>
      </c>
      <c r="G77" s="123" cm="1">
        <f t="array" ref="G77">+_xlfn.IFS(C77=Blad1!$D$2,'Basisgegevens Begroting'!$I$11,C77=Blad1!$D$3,'Basisgegevens Begroting'!$G$11,C77=Blad1!$D$4,'Basisgegevens Begroting'!$H$11,C77="",0)</f>
        <v>0</v>
      </c>
      <c r="H77" s="124">
        <f t="shared" si="10"/>
        <v>0</v>
      </c>
      <c r="I77" t="str">
        <f t="shared" si="9"/>
        <v/>
      </c>
    </row>
    <row r="78" spans="1:9" x14ac:dyDescent="0.3">
      <c r="A78" s="24"/>
      <c r="B78" s="24"/>
      <c r="C78" s="24"/>
      <c r="D78" s="24"/>
      <c r="E78" s="175">
        <v>1</v>
      </c>
      <c r="F78" s="16">
        <v>0</v>
      </c>
      <c r="G78" s="123" cm="1">
        <f t="array" ref="G78">+_xlfn.IFS(C78=Blad1!$D$2,'Basisgegevens Begroting'!$I$11,C78=Blad1!$D$3,'Basisgegevens Begroting'!$G$11,C78=Blad1!$D$4,'Basisgegevens Begroting'!$H$11,C78="",0)</f>
        <v>0</v>
      </c>
      <c r="H78" s="124">
        <f t="shared" si="10"/>
        <v>0</v>
      </c>
      <c r="I78" t="str">
        <f t="shared" si="9"/>
        <v/>
      </c>
    </row>
    <row r="79" spans="1:9" x14ac:dyDescent="0.3">
      <c r="A79" s="24"/>
      <c r="B79" s="24"/>
      <c r="C79" s="24"/>
      <c r="D79" s="24"/>
      <c r="E79" s="175">
        <v>1</v>
      </c>
      <c r="F79" s="16">
        <v>0</v>
      </c>
      <c r="G79" s="123" cm="1">
        <f t="array" ref="G79">+_xlfn.IFS(C79=Blad1!$D$2,'Basisgegevens Begroting'!$I$11,C79=Blad1!$D$3,'Basisgegevens Begroting'!$G$11,C79=Blad1!$D$4,'Basisgegevens Begroting'!$H$11,C79="",0)</f>
        <v>0</v>
      </c>
      <c r="H79" s="124">
        <f t="shared" si="10"/>
        <v>0</v>
      </c>
      <c r="I79" t="str">
        <f t="shared" si="9"/>
        <v/>
      </c>
    </row>
    <row r="80" spans="1:9" x14ac:dyDescent="0.3">
      <c r="A80" s="24"/>
      <c r="B80" s="24"/>
      <c r="C80" s="24"/>
      <c r="D80" s="23"/>
      <c r="E80" s="175">
        <v>1</v>
      </c>
      <c r="F80" s="16">
        <v>0</v>
      </c>
      <c r="G80" s="123" cm="1">
        <f t="array" ref="G80">+_xlfn.IFS(C80=Blad1!$D$2,'Basisgegevens Begroting'!$I$11,C80=Blad1!$D$3,'Basisgegevens Begroting'!$G$11,C80=Blad1!$D$4,'Basisgegevens Begroting'!$H$11,C80="",0)</f>
        <v>0</v>
      </c>
      <c r="H80" s="124">
        <f t="shared" si="10"/>
        <v>0</v>
      </c>
      <c r="I80" t="str">
        <f t="shared" si="9"/>
        <v/>
      </c>
    </row>
    <row r="81" spans="1:9" x14ac:dyDescent="0.3">
      <c r="A81" s="24"/>
      <c r="B81" s="24"/>
      <c r="C81" s="24"/>
      <c r="D81" s="23"/>
      <c r="E81" s="175">
        <v>1</v>
      </c>
      <c r="F81" s="16">
        <v>0</v>
      </c>
      <c r="G81" s="123" cm="1">
        <f t="array" ref="G81">+_xlfn.IFS(C81=Blad1!$D$2,'Basisgegevens Begroting'!$I$11,C81=Blad1!$D$3,'Basisgegevens Begroting'!$G$11,C81=Blad1!$D$4,'Basisgegevens Begroting'!$H$11,C81="",0)</f>
        <v>0</v>
      </c>
      <c r="H81" s="124">
        <f t="shared" si="10"/>
        <v>0</v>
      </c>
      <c r="I81" t="str">
        <f t="shared" si="9"/>
        <v/>
      </c>
    </row>
    <row r="82" spans="1:9" ht="15" thickBot="1" x14ac:dyDescent="0.35">
      <c r="A82" s="169"/>
      <c r="B82" s="170"/>
      <c r="C82" s="170"/>
      <c r="D82" s="171"/>
      <c r="I82" t="str">
        <f t="shared" si="9"/>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rvsgQh1YZOrILJWE5yWdgwzkQSpGqVKBoahKR8WZete2+w1S4OGReemqKKW3U9xB6KaVu/aI7AKDgTP21PTsAw==" saltValue="+NKXgtr/aiEnSskgZoAujw==" spinCount="100000" sheet="1" objects="1" scenarios="1"/>
  <conditionalFormatting sqref="E22 G22">
    <cfRule type="cellIs" dxfId="143" priority="14" stopIfTrue="1" operator="equal">
      <formula>"Opslag algemene kosten (50%)"</formula>
    </cfRule>
  </conditionalFormatting>
  <conditionalFormatting sqref="E30">
    <cfRule type="cellIs" dxfId="142" priority="11" stopIfTrue="1" operator="equal">
      <formula>"Opslag algemene kosten (50%)"</formula>
    </cfRule>
  </conditionalFormatting>
  <conditionalFormatting sqref="E51">
    <cfRule type="cellIs" dxfId="141" priority="13" stopIfTrue="1" operator="equal">
      <formula>"Opslag algemene kosten (50%)"</formula>
    </cfRule>
  </conditionalFormatting>
  <conditionalFormatting sqref="E62">
    <cfRule type="cellIs" dxfId="140" priority="2" stopIfTrue="1" operator="equal">
      <formula>"Opslag algemene kosten (50%)"</formula>
    </cfRule>
  </conditionalFormatting>
  <conditionalFormatting sqref="E83">
    <cfRule type="cellIs" dxfId="139" priority="3" stopIfTrue="1" operator="equal">
      <formula>"Opslag algemene kosten (50%)"</formula>
    </cfRule>
  </conditionalFormatting>
  <conditionalFormatting sqref="G51">
    <cfRule type="cellIs" dxfId="138" priority="12" stopIfTrue="1" operator="equal">
      <formula>"Opslag algemene kosten (50%)"</formula>
    </cfRule>
  </conditionalFormatting>
  <conditionalFormatting sqref="G62">
    <cfRule type="cellIs" dxfId="137" priority="1" stopIfTrue="1" operator="equal">
      <formula>"Opslag algemene kosten (50%)"</formula>
    </cfRule>
  </conditionalFormatting>
  <conditionalFormatting sqref="G83">
    <cfRule type="cellIs" dxfId="136" priority="4" stopIfTrue="1" operator="equal">
      <formula>"Opslag algemene kosten (50%)"</formula>
    </cfRule>
  </conditionalFormatting>
  <pageMargins left="0.7" right="0.7" top="0.75" bottom="0.75" header="0.3" footer="0.3"/>
  <pageSetup paperSize="9" scale="46" orientation="portrait" horizontalDpi="360" verticalDpi="360"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FC84513E-2312-400A-8001-01F945D4594C}">
          <x14:formula1>
            <xm:f>Blad1!$D$2:$D$4</xm:f>
          </x14:formula1>
          <xm:sqref>C7:C21 C26:C29 C34:C49 C66:C81 C55:C60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3EE3B-5B12-485A-97E1-C216207B94DF}">
  <dimension ref="A1:I86"/>
  <sheetViews>
    <sheetView topLeftCell="A57" zoomScaleNormal="100" workbookViewId="0">
      <selection activeCell="H86" sqref="H86"/>
    </sheetView>
  </sheetViews>
  <sheetFormatPr defaultRowHeight="14.4" x14ac:dyDescent="0.3"/>
  <cols>
    <col min="1" max="1" width="18.109375" customWidth="1"/>
    <col min="2" max="2" width="19" customWidth="1"/>
    <col min="3" max="3" width="56.44140625" bestFit="1" customWidth="1"/>
    <col min="4" max="4" width="21" customWidth="1"/>
    <col min="5" max="5" width="18" customWidth="1"/>
    <col min="6" max="6" width="17.88671875" customWidth="1"/>
    <col min="7" max="7" width="15.44140625" customWidth="1"/>
    <col min="8" max="8" width="26.44140625" customWidth="1"/>
    <col min="9" max="9" width="0.109375" customWidth="1"/>
  </cols>
  <sheetData>
    <row r="1" spans="1:9" ht="31.2" x14ac:dyDescent="0.6">
      <c r="A1" s="49">
        <f>+'Basisgegevens Begroting'!C12</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Begroting'!$I$12,C7=Blad1!$D$3,'Basisgegevens Begroting'!$G$12,C7=Blad1!$D$4,'Basisgegevens Begroting'!$H$12,C7="",0)</f>
        <v>0</v>
      </c>
      <c r="H7" s="19">
        <f>+EigenPersoneel789[[#This Row],[Kolom8]]*EigenPersoneel789[[#This Row],[Kolom6]]</f>
        <v>0</v>
      </c>
      <c r="I7" t="str">
        <f t="shared" ref="I7:I34" si="0">IF(G7=100%,H7,"")</f>
        <v/>
      </c>
    </row>
    <row r="8" spans="1:9" x14ac:dyDescent="0.3">
      <c r="A8" s="4"/>
      <c r="B8" s="24"/>
      <c r="C8" s="24"/>
      <c r="D8" s="16"/>
      <c r="E8" s="22"/>
      <c r="F8" s="19">
        <f t="shared" ref="F8:F21" si="1">$D8*E8</f>
        <v>0</v>
      </c>
      <c r="G8" s="123" cm="1">
        <f t="array" ref="G8">+_xlfn.IFS(C8=Blad1!$D$2,'Basisgegevens Begroting'!$I$12,C8=Blad1!$D$3,'Basisgegevens Begroting'!$G$12,C8=Blad1!$D$4,'Basisgegevens Begroting'!$H$12,C8="",0)</f>
        <v>0</v>
      </c>
      <c r="H8" s="19">
        <f>+EigenPersoneel789[[#This Row],[Kolom8]]*EigenPersoneel789[[#This Row],[Kolom6]]</f>
        <v>0</v>
      </c>
      <c r="I8" t="str">
        <f t="shared" si="0"/>
        <v/>
      </c>
    </row>
    <row r="9" spans="1:9" x14ac:dyDescent="0.3">
      <c r="A9" s="4"/>
      <c r="B9" s="24"/>
      <c r="C9" s="24"/>
      <c r="D9" s="16"/>
      <c r="E9" s="22"/>
      <c r="F9" s="19">
        <f t="shared" si="1"/>
        <v>0</v>
      </c>
      <c r="G9" s="123" cm="1">
        <f t="array" ref="G9">+_xlfn.IFS(C9=Blad1!$D$2,'Basisgegevens Begroting'!$I$12,C9=Blad1!$D$3,'Basisgegevens Begroting'!$G$12,C9=Blad1!$D$4,'Basisgegevens Begroting'!$H$12,C9="",0)</f>
        <v>0</v>
      </c>
      <c r="H9" s="19">
        <f>+EigenPersoneel789[[#This Row],[Kolom8]]*EigenPersoneel789[[#This Row],[Kolom6]]</f>
        <v>0</v>
      </c>
      <c r="I9" t="str">
        <f t="shared" si="0"/>
        <v/>
      </c>
    </row>
    <row r="10" spans="1:9" x14ac:dyDescent="0.3">
      <c r="A10" s="4"/>
      <c r="B10" s="24"/>
      <c r="C10" s="24"/>
      <c r="D10" s="16"/>
      <c r="E10" s="22"/>
      <c r="F10" s="19">
        <f t="shared" si="1"/>
        <v>0</v>
      </c>
      <c r="G10" s="123" cm="1">
        <f t="array" ref="G10">+_xlfn.IFS(C10=Blad1!$D$2,'Basisgegevens Begroting'!$I$12,C10=Blad1!$D$3,'Basisgegevens Begroting'!$G$12,C10=Blad1!$D$4,'Basisgegevens Begroting'!$H$12,C10="",0)</f>
        <v>0</v>
      </c>
      <c r="H10" s="19">
        <f>+EigenPersoneel789[[#This Row],[Kolom8]]*EigenPersoneel789[[#This Row],[Kolom6]]</f>
        <v>0</v>
      </c>
      <c r="I10" t="str">
        <f t="shared" si="0"/>
        <v/>
      </c>
    </row>
    <row r="11" spans="1:9" x14ac:dyDescent="0.3">
      <c r="A11" s="4"/>
      <c r="B11" s="24"/>
      <c r="C11" s="24"/>
      <c r="D11" s="16"/>
      <c r="E11" s="22"/>
      <c r="F11" s="19">
        <f t="shared" si="1"/>
        <v>0</v>
      </c>
      <c r="G11" s="123" cm="1">
        <f t="array" ref="G11">+_xlfn.IFS(C11=Blad1!$D$2,'Basisgegevens Begroting'!$I$12,C11=Blad1!$D$3,'Basisgegevens Begroting'!$G$12,C11=Blad1!$D$4,'Basisgegevens Begroting'!$H$12,C11="",0)</f>
        <v>0</v>
      </c>
      <c r="H11" s="19">
        <f>+EigenPersoneel789[[#This Row],[Kolom8]]*EigenPersoneel789[[#This Row],[Kolom6]]</f>
        <v>0</v>
      </c>
      <c r="I11" t="str">
        <f t="shared" si="0"/>
        <v/>
      </c>
    </row>
    <row r="12" spans="1:9" x14ac:dyDescent="0.3">
      <c r="A12" s="4"/>
      <c r="B12" s="24"/>
      <c r="C12" s="24"/>
      <c r="D12" s="16"/>
      <c r="E12" s="22"/>
      <c r="F12" s="19">
        <f t="shared" si="1"/>
        <v>0</v>
      </c>
      <c r="G12" s="123" cm="1">
        <f t="array" ref="G12">+_xlfn.IFS(C12=Blad1!$D$2,'Basisgegevens Begroting'!$I$12,C12=Blad1!$D$3,'Basisgegevens Begroting'!$G$12,C12=Blad1!$D$4,'Basisgegevens Begroting'!$H$12,C12="",0)</f>
        <v>0</v>
      </c>
      <c r="H12" s="19">
        <f>+EigenPersoneel789[[#This Row],[Kolom8]]*EigenPersoneel789[[#This Row],[Kolom6]]</f>
        <v>0</v>
      </c>
      <c r="I12" t="str">
        <f t="shared" si="0"/>
        <v/>
      </c>
    </row>
    <row r="13" spans="1:9" x14ac:dyDescent="0.3">
      <c r="A13" s="4"/>
      <c r="B13" s="24"/>
      <c r="C13" s="24"/>
      <c r="D13" s="16"/>
      <c r="E13" s="22"/>
      <c r="F13" s="19">
        <f t="shared" si="1"/>
        <v>0</v>
      </c>
      <c r="G13" s="123" cm="1">
        <f t="array" ref="G13">+_xlfn.IFS(C13=Blad1!$D$2,'Basisgegevens Begroting'!$I$12,C13=Blad1!$D$3,'Basisgegevens Begroting'!$G$12,C13=Blad1!$D$4,'Basisgegevens Begroting'!$H$12,C13="",0)</f>
        <v>0</v>
      </c>
      <c r="H13" s="19">
        <f>+EigenPersoneel789[[#This Row],[Kolom8]]*EigenPersoneel789[[#This Row],[Kolom6]]</f>
        <v>0</v>
      </c>
      <c r="I13" t="str">
        <f t="shared" si="0"/>
        <v/>
      </c>
    </row>
    <row r="14" spans="1:9" x14ac:dyDescent="0.3">
      <c r="A14" s="4"/>
      <c r="B14" s="24"/>
      <c r="C14" s="24"/>
      <c r="D14" s="16"/>
      <c r="E14" s="22"/>
      <c r="F14" s="19">
        <f t="shared" si="1"/>
        <v>0</v>
      </c>
      <c r="G14" s="123" cm="1">
        <f t="array" ref="G14">+_xlfn.IFS(C14=Blad1!$D$2,'Basisgegevens Begroting'!$I$12,C14=Blad1!$D$3,'Basisgegevens Begroting'!$G$12,C14=Blad1!$D$4,'Basisgegevens Begroting'!$H$12,C14="",0)</f>
        <v>0</v>
      </c>
      <c r="H14" s="19">
        <f>+EigenPersoneel789[[#This Row],[Kolom8]]*EigenPersoneel789[[#This Row],[Kolom6]]</f>
        <v>0</v>
      </c>
      <c r="I14" t="str">
        <f t="shared" si="0"/>
        <v/>
      </c>
    </row>
    <row r="15" spans="1:9" x14ac:dyDescent="0.3">
      <c r="A15" s="4"/>
      <c r="B15" s="24"/>
      <c r="C15" s="24"/>
      <c r="D15" s="16"/>
      <c r="E15" s="22"/>
      <c r="F15" s="19">
        <f t="shared" si="1"/>
        <v>0</v>
      </c>
      <c r="G15" s="123" cm="1">
        <f t="array" ref="G15">+_xlfn.IFS(C15=Blad1!$D$2,'Basisgegevens Begroting'!$I$12,C15=Blad1!$D$3,'Basisgegevens Begroting'!$G$12,C15=Blad1!$D$4,'Basisgegevens Begroting'!$H$12,C15="",0)</f>
        <v>0</v>
      </c>
      <c r="H15" s="19">
        <f>+EigenPersoneel789[[#This Row],[Kolom8]]*EigenPersoneel789[[#This Row],[Kolom6]]</f>
        <v>0</v>
      </c>
      <c r="I15" t="str">
        <f t="shared" si="0"/>
        <v/>
      </c>
    </row>
    <row r="16" spans="1:9" x14ac:dyDescent="0.3">
      <c r="A16" s="4"/>
      <c r="B16" s="24"/>
      <c r="C16" s="24"/>
      <c r="D16" s="16"/>
      <c r="E16" s="22"/>
      <c r="F16" s="19">
        <f t="shared" si="1"/>
        <v>0</v>
      </c>
      <c r="G16" s="123" cm="1">
        <f t="array" ref="G16">+_xlfn.IFS(C16=Blad1!$D$2,'Basisgegevens Begroting'!$I$12,C16=Blad1!$D$3,'Basisgegevens Begroting'!$G$12,C16=Blad1!$D$4,'Basisgegevens Begroting'!$H$12,C16="",0)</f>
        <v>0</v>
      </c>
      <c r="H16" s="19">
        <f>+EigenPersoneel789[[#This Row],[Kolom8]]*EigenPersoneel789[[#This Row],[Kolom6]]</f>
        <v>0</v>
      </c>
      <c r="I16" t="str">
        <f t="shared" si="0"/>
        <v/>
      </c>
    </row>
    <row r="17" spans="1:9" x14ac:dyDescent="0.3">
      <c r="A17" s="4"/>
      <c r="B17" s="24"/>
      <c r="C17" s="24"/>
      <c r="D17" s="16"/>
      <c r="E17" s="22"/>
      <c r="F17" s="19">
        <f t="shared" si="1"/>
        <v>0</v>
      </c>
      <c r="G17" s="123" cm="1">
        <f t="array" ref="G17">+_xlfn.IFS(C17=Blad1!$D$2,'Basisgegevens Begroting'!$I$12,C17=Blad1!$D$3,'Basisgegevens Begroting'!$G$12,C17=Blad1!$D$4,'Basisgegevens Begroting'!$H$12,C17="",0)</f>
        <v>0</v>
      </c>
      <c r="H17" s="19">
        <f>+EigenPersoneel789[[#This Row],[Kolom8]]*EigenPersoneel789[[#This Row],[Kolom6]]</f>
        <v>0</v>
      </c>
      <c r="I17" t="str">
        <f t="shared" si="0"/>
        <v/>
      </c>
    </row>
    <row r="18" spans="1:9" x14ac:dyDescent="0.3">
      <c r="A18" s="4"/>
      <c r="B18" s="24"/>
      <c r="C18" s="24"/>
      <c r="D18" s="16"/>
      <c r="E18" s="22"/>
      <c r="F18" s="19">
        <f t="shared" si="1"/>
        <v>0</v>
      </c>
      <c r="G18" s="123" cm="1">
        <f t="array" ref="G18">+_xlfn.IFS(C18=Blad1!$D$2,'Basisgegevens Begroting'!$I$12,C18=Blad1!$D$3,'Basisgegevens Begroting'!$G$12,C18=Blad1!$D$4,'Basisgegevens Begroting'!$H$12,C18="",0)</f>
        <v>0</v>
      </c>
      <c r="H18" s="19">
        <f>+EigenPersoneel789[[#This Row],[Kolom8]]*EigenPersoneel789[[#This Row],[Kolom6]]</f>
        <v>0</v>
      </c>
      <c r="I18" t="str">
        <f t="shared" si="0"/>
        <v/>
      </c>
    </row>
    <row r="19" spans="1:9" x14ac:dyDescent="0.3">
      <c r="A19" s="4"/>
      <c r="B19" s="24"/>
      <c r="C19" s="24"/>
      <c r="D19" s="16"/>
      <c r="E19" s="22"/>
      <c r="F19" s="19">
        <f t="shared" si="1"/>
        <v>0</v>
      </c>
      <c r="G19" s="123" cm="1">
        <f t="array" ref="G19">+_xlfn.IFS(C19=Blad1!$D$2,'Basisgegevens Begroting'!$I$12,C19=Blad1!$D$3,'Basisgegevens Begroting'!$G$12,C19=Blad1!$D$4,'Basisgegevens Begroting'!$H$12,C19="",0)</f>
        <v>0</v>
      </c>
      <c r="H19" s="19">
        <f>+EigenPersoneel789[[#This Row],[Kolom8]]*EigenPersoneel789[[#This Row],[Kolom6]]</f>
        <v>0</v>
      </c>
      <c r="I19" t="str">
        <f t="shared" si="0"/>
        <v/>
      </c>
    </row>
    <row r="20" spans="1:9" x14ac:dyDescent="0.3">
      <c r="A20" s="4"/>
      <c r="B20" s="24"/>
      <c r="C20" s="24"/>
      <c r="D20" s="16"/>
      <c r="E20" s="22"/>
      <c r="F20" s="19">
        <f t="shared" si="1"/>
        <v>0</v>
      </c>
      <c r="G20" s="123" cm="1">
        <f t="array" ref="G20">+_xlfn.IFS(C20=Blad1!$D$2,'Basisgegevens Begroting'!$I$12,C20=Blad1!$D$3,'Basisgegevens Begroting'!$G$12,C20=Blad1!$D$4,'Basisgegevens Begroting'!$H$12,C20="",0)</f>
        <v>0</v>
      </c>
      <c r="H20" s="19">
        <f>+EigenPersoneel789[[#This Row],[Kolom8]]*EigenPersoneel789[[#This Row],[Kolom6]]</f>
        <v>0</v>
      </c>
      <c r="I20" t="str">
        <f t="shared" si="0"/>
        <v/>
      </c>
    </row>
    <row r="21" spans="1:9" ht="15" thickBot="1" x14ac:dyDescent="0.35">
      <c r="A21" s="4"/>
      <c r="B21" s="24"/>
      <c r="C21" s="24"/>
      <c r="D21" s="16"/>
      <c r="E21" s="22"/>
      <c r="F21" s="19">
        <f t="shared" si="1"/>
        <v>0</v>
      </c>
      <c r="G21" s="123" cm="1">
        <f t="array" ref="G21">+_xlfn.IFS(C21=Blad1!$D$2,'Basisgegevens Begroting'!$I$12,C21=Blad1!$D$3,'Basisgegevens Begroting'!$G$12,C21=Blad1!$D$4,'Basisgegevens Begroting'!$H$12,C21="",0)</f>
        <v>0</v>
      </c>
      <c r="H21" s="19">
        <f>+EigenPersoneel789[[#This Row],[Kolom8]]*EigenPersoneel789[[#This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133</v>
      </c>
      <c r="B24" s="17"/>
      <c r="C24" s="17"/>
      <c r="D24" s="17"/>
      <c r="E24" s="17"/>
      <c r="F24" s="17"/>
      <c r="G24" s="17"/>
      <c r="I24" t="str">
        <f t="shared" si="0"/>
        <v/>
      </c>
    </row>
    <row r="25" spans="1:9" ht="35.25" customHeight="1" x14ac:dyDescent="0.3">
      <c r="A25" s="29" t="s">
        <v>70</v>
      </c>
      <c r="B25" s="9" t="s">
        <v>71</v>
      </c>
      <c r="C25" s="108" t="s">
        <v>63</v>
      </c>
      <c r="D25" s="108" t="s">
        <v>132</v>
      </c>
      <c r="E25" s="108" t="s">
        <v>140</v>
      </c>
      <c r="F25" s="9" t="s">
        <v>29</v>
      </c>
      <c r="G25" s="79" t="str">
        <f>+G6</f>
        <v>Ophoging Subsidie %</v>
      </c>
      <c r="H25" s="127" t="str">
        <f>+H6</f>
        <v>Subsidie</v>
      </c>
      <c r="I25" t="str">
        <f t="shared" si="0"/>
        <v/>
      </c>
    </row>
    <row r="26" spans="1:9" ht="30" customHeight="1" x14ac:dyDescent="0.3">
      <c r="A26" s="33"/>
      <c r="B26" s="23"/>
      <c r="C26" s="24"/>
      <c r="D26" s="211"/>
      <c r="E26" s="212"/>
      <c r="F26" s="128">
        <f>+D26*E26</f>
        <v>0</v>
      </c>
      <c r="G26" s="123" cm="1">
        <f t="array" ref="G26">+_xlfn.IFS(C26=Blad1!$D$2,'Basisgegevens Begroting'!$I$12,C26=Blad1!$D$3,'Basisgegevens Begroting'!$G$12,C26=Blad1!$D$4,'Basisgegevens Begroting'!$H$12,C26="",0)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Begroting'!$I$12,C27=Blad1!$D$3,'Basisgegevens Begroting'!$G$12,C27=Blad1!$D$4,'Basisgegevens Begroting'!$H$12,C27="",0)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Begroting'!$I$12,C28=Blad1!$D$3,'Basisgegevens Begroting'!$G$12,C28=Blad1!$D$4,'Basisgegevens Begroting'!$H$12,C28="",0)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Begroting'!$I$12,C29=Blad1!$D$3,'Basisgegevens Begroting'!$G$12,C29=Blad1!$D$4,'Basisgegevens Begroting'!$H$12,C29="",0)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108" t="s">
        <v>63</v>
      </c>
      <c r="D33" s="9" t="s">
        <v>73</v>
      </c>
      <c r="E33" s="9" t="s">
        <v>74</v>
      </c>
      <c r="F33" s="9" t="s">
        <v>29</v>
      </c>
      <c r="G33" s="79" t="str">
        <f>+G6</f>
        <v>Ophoging Subsidie %</v>
      </c>
      <c r="H33" s="81" t="str">
        <f>+H6</f>
        <v>Subsidie</v>
      </c>
      <c r="I33" t="str">
        <f t="shared" si="0"/>
        <v/>
      </c>
    </row>
    <row r="34" spans="1:9" x14ac:dyDescent="0.3">
      <c r="A34" s="33"/>
      <c r="B34" s="23"/>
      <c r="C34" s="24"/>
      <c r="D34" s="24"/>
      <c r="E34" s="69"/>
      <c r="F34" s="16">
        <v>0</v>
      </c>
      <c r="G34" s="123" cm="1">
        <f t="array" ref="G34">+_xlfn.IFS(C34=Blad1!$D$2,'Basisgegevens Begroting'!$I$12,C34=Blad1!$D$3,'Basisgegevens Begroting'!$G$12,C34=Blad1!$D$4,'Basisgegevens Begroting'!$H$12,C34="",0)</f>
        <v>0</v>
      </c>
      <c r="H34" s="124">
        <f>+G34*F34</f>
        <v>0</v>
      </c>
      <c r="I34" t="str">
        <f t="shared" si="0"/>
        <v/>
      </c>
    </row>
    <row r="35" spans="1:9" x14ac:dyDescent="0.3">
      <c r="A35" s="33"/>
      <c r="B35" s="23"/>
      <c r="C35" s="24"/>
      <c r="D35" s="24"/>
      <c r="E35" s="69"/>
      <c r="F35" s="16">
        <v>0</v>
      </c>
      <c r="G35" s="123" cm="1">
        <f t="array" ref="G35">+_xlfn.IFS(C35=Blad1!$D$2,'Basisgegevens Begroting'!$I$12,C35=Blad1!$D$3,'Basisgegevens Begroting'!$G$12,C35=Blad1!$D$4,'Basisgegevens Begroting'!$H$12,C35="",0)</f>
        <v>0</v>
      </c>
      <c r="H35" s="124">
        <f t="shared" ref="H35:H49" si="5">+G35*F35</f>
        <v>0</v>
      </c>
      <c r="I35" t="str">
        <f t="shared" ref="I35:I49" si="6">IF(G35=100%,H35,"")</f>
        <v/>
      </c>
    </row>
    <row r="36" spans="1:9" x14ac:dyDescent="0.3">
      <c r="A36" s="33"/>
      <c r="B36" s="23"/>
      <c r="C36" s="24"/>
      <c r="D36" s="24"/>
      <c r="E36" s="69"/>
      <c r="F36" s="16">
        <v>0</v>
      </c>
      <c r="G36" s="123" cm="1">
        <f t="array" ref="G36">+_xlfn.IFS(C36=Blad1!$D$2,'Basisgegevens Begroting'!$I$12,C36=Blad1!$D$3,'Basisgegevens Begroting'!$G$12,C36=Blad1!$D$4,'Basisgegevens Begroting'!$H$12,C36="",0)</f>
        <v>0</v>
      </c>
      <c r="H36" s="124">
        <f t="shared" si="5"/>
        <v>0</v>
      </c>
      <c r="I36" t="str">
        <f t="shared" si="6"/>
        <v/>
      </c>
    </row>
    <row r="37" spans="1:9" x14ac:dyDescent="0.3">
      <c r="A37" s="33"/>
      <c r="B37" s="23"/>
      <c r="C37" s="24"/>
      <c r="D37" s="24"/>
      <c r="E37" s="69"/>
      <c r="F37" s="16">
        <v>0</v>
      </c>
      <c r="G37" s="123" cm="1">
        <f t="array" ref="G37">+_xlfn.IFS(C37=Blad1!$D$2,'Basisgegevens Begroting'!$I$12,C37=Blad1!$D$3,'Basisgegevens Begroting'!$G$12,C37=Blad1!$D$4,'Basisgegevens Begroting'!$H$12,C37="",0)</f>
        <v>0</v>
      </c>
      <c r="H37" s="124">
        <f t="shared" si="5"/>
        <v>0</v>
      </c>
      <c r="I37" t="str">
        <f t="shared" si="6"/>
        <v/>
      </c>
    </row>
    <row r="38" spans="1:9" x14ac:dyDescent="0.3">
      <c r="A38" s="33"/>
      <c r="B38" s="23"/>
      <c r="C38" s="24"/>
      <c r="D38" s="23"/>
      <c r="E38" s="70"/>
      <c r="F38" s="16">
        <v>0</v>
      </c>
      <c r="G38" s="123" cm="1">
        <f t="array" ref="G38">+_xlfn.IFS(C38=Blad1!$D$2,'Basisgegevens Begroting'!$I$12,C38=Blad1!$D$3,'Basisgegevens Begroting'!$G$12,C38=Blad1!$D$4,'Basisgegevens Begroting'!$H$12,C38="",0)</f>
        <v>0</v>
      </c>
      <c r="H38" s="124">
        <f t="shared" si="5"/>
        <v>0</v>
      </c>
      <c r="I38" t="str">
        <f t="shared" si="6"/>
        <v/>
      </c>
    </row>
    <row r="39" spans="1:9" x14ac:dyDescent="0.3">
      <c r="A39" s="33"/>
      <c r="B39" s="23"/>
      <c r="C39" s="24"/>
      <c r="D39" s="23"/>
      <c r="E39" s="70"/>
      <c r="F39" s="16">
        <v>0</v>
      </c>
      <c r="G39" s="123" cm="1">
        <f t="array" ref="G39">+_xlfn.IFS(C39=Blad1!$D$2,'Basisgegevens Begroting'!$I$12,C39=Blad1!$D$3,'Basisgegevens Begroting'!$G$12,C39=Blad1!$D$4,'Basisgegevens Begroting'!$H$12,C39="",0)</f>
        <v>0</v>
      </c>
      <c r="H39" s="124">
        <f t="shared" si="5"/>
        <v>0</v>
      </c>
      <c r="I39" t="str">
        <f t="shared" si="6"/>
        <v/>
      </c>
    </row>
    <row r="40" spans="1:9" x14ac:dyDescent="0.3">
      <c r="A40" s="33"/>
      <c r="B40" s="23"/>
      <c r="C40" s="24"/>
      <c r="D40" s="23"/>
      <c r="E40" s="70"/>
      <c r="F40" s="16">
        <v>0</v>
      </c>
      <c r="G40" s="123" cm="1">
        <f t="array" ref="G40">+_xlfn.IFS(C40=Blad1!$D$2,'Basisgegevens Begroting'!$I$12,C40=Blad1!$D$3,'Basisgegevens Begroting'!$G$12,C40=Blad1!$D$4,'Basisgegevens Begroting'!$H$12,C40="",0)</f>
        <v>0</v>
      </c>
      <c r="H40" s="124">
        <f t="shared" si="5"/>
        <v>0</v>
      </c>
      <c r="I40" t="str">
        <f t="shared" si="6"/>
        <v/>
      </c>
    </row>
    <row r="41" spans="1:9" x14ac:dyDescent="0.3">
      <c r="A41" s="33"/>
      <c r="B41" s="23"/>
      <c r="C41" s="24"/>
      <c r="D41" s="23"/>
      <c r="E41" s="70"/>
      <c r="F41" s="16">
        <v>0</v>
      </c>
      <c r="G41" s="123" cm="1">
        <f t="array" ref="G41">+_xlfn.IFS(C41=Blad1!$D$2,'Basisgegevens Begroting'!$I$12,C41=Blad1!$D$3,'Basisgegevens Begroting'!$G$12,C41=Blad1!$D$4,'Basisgegevens Begroting'!$H$12,C41="",0)</f>
        <v>0</v>
      </c>
      <c r="H41" s="124">
        <f t="shared" si="5"/>
        <v>0</v>
      </c>
      <c r="I41" t="str">
        <f t="shared" si="6"/>
        <v/>
      </c>
    </row>
    <row r="42" spans="1:9" x14ac:dyDescent="0.3">
      <c r="A42" s="33"/>
      <c r="B42" s="23"/>
      <c r="C42" s="24"/>
      <c r="D42" s="23"/>
      <c r="E42" s="70"/>
      <c r="F42" s="16">
        <v>0</v>
      </c>
      <c r="G42" s="123" cm="1">
        <f t="array" ref="G42">+_xlfn.IFS(C42=Blad1!$D$2,'Basisgegevens Begroting'!$I$12,C42=Blad1!$D$3,'Basisgegevens Begroting'!$G$12,C42=Blad1!$D$4,'Basisgegevens Begroting'!$H$12,C42="",0)</f>
        <v>0</v>
      </c>
      <c r="H42" s="124">
        <f t="shared" si="5"/>
        <v>0</v>
      </c>
      <c r="I42" t="str">
        <f t="shared" si="6"/>
        <v/>
      </c>
    </row>
    <row r="43" spans="1:9" x14ac:dyDescent="0.3">
      <c r="A43" s="33"/>
      <c r="B43" s="23"/>
      <c r="C43" s="24"/>
      <c r="D43" s="23"/>
      <c r="E43" s="70"/>
      <c r="F43" s="16">
        <v>0</v>
      </c>
      <c r="G43" s="123" cm="1">
        <f t="array" ref="G43">+_xlfn.IFS(C43=Blad1!$D$2,'Basisgegevens Begroting'!$I$12,C43=Blad1!$D$3,'Basisgegevens Begroting'!$G$12,C43=Blad1!$D$4,'Basisgegevens Begroting'!$H$12,C43="",0)</f>
        <v>0</v>
      </c>
      <c r="H43" s="124">
        <f t="shared" si="5"/>
        <v>0</v>
      </c>
      <c r="I43" t="str">
        <f t="shared" si="6"/>
        <v/>
      </c>
    </row>
    <row r="44" spans="1:9" x14ac:dyDescent="0.3">
      <c r="A44" s="33"/>
      <c r="B44" s="23"/>
      <c r="C44" s="24"/>
      <c r="D44" s="23"/>
      <c r="E44" s="70"/>
      <c r="F44" s="16">
        <v>0</v>
      </c>
      <c r="G44" s="123" cm="1">
        <f t="array" ref="G44">+_xlfn.IFS(C44=Blad1!$D$2,'Basisgegevens Begroting'!$I$12,C44=Blad1!$D$3,'Basisgegevens Begroting'!$G$12,C44=Blad1!$D$4,'Basisgegevens Begroting'!$H$12,C44="",0)</f>
        <v>0</v>
      </c>
      <c r="H44" s="124">
        <f t="shared" si="5"/>
        <v>0</v>
      </c>
      <c r="I44" t="str">
        <f t="shared" si="6"/>
        <v/>
      </c>
    </row>
    <row r="45" spans="1:9" x14ac:dyDescent="0.3">
      <c r="A45" s="33"/>
      <c r="B45" s="23"/>
      <c r="C45" s="24"/>
      <c r="D45" s="23"/>
      <c r="E45" s="70"/>
      <c r="F45" s="16">
        <v>0</v>
      </c>
      <c r="G45" s="123" cm="1">
        <f t="array" ref="G45">+_xlfn.IFS(C45=Blad1!$D$2,'Basisgegevens Begroting'!$I$12,C45=Blad1!$D$3,'Basisgegevens Begroting'!$G$12,C45=Blad1!$D$4,'Basisgegevens Begroting'!$H$12,C45="",0)</f>
        <v>0</v>
      </c>
      <c r="H45" s="124">
        <f t="shared" si="5"/>
        <v>0</v>
      </c>
      <c r="I45" t="str">
        <f t="shared" si="6"/>
        <v/>
      </c>
    </row>
    <row r="46" spans="1:9" x14ac:dyDescent="0.3">
      <c r="A46" s="33"/>
      <c r="B46" s="23"/>
      <c r="C46" s="24"/>
      <c r="D46" s="23"/>
      <c r="E46" s="70"/>
      <c r="F46" s="16">
        <v>0</v>
      </c>
      <c r="G46" s="123" cm="1">
        <f t="array" ref="G46">+_xlfn.IFS(C46=Blad1!$D$2,'Basisgegevens Begroting'!$I$12,C46=Blad1!$D$3,'Basisgegevens Begroting'!$G$12,C46=Blad1!$D$4,'Basisgegevens Begroting'!$H$12,C46="",0)</f>
        <v>0</v>
      </c>
      <c r="H46" s="124">
        <f t="shared" si="5"/>
        <v>0</v>
      </c>
      <c r="I46" t="str">
        <f t="shared" si="6"/>
        <v/>
      </c>
    </row>
    <row r="47" spans="1:9" x14ac:dyDescent="0.3">
      <c r="A47" s="33"/>
      <c r="B47" s="23"/>
      <c r="C47" s="24"/>
      <c r="D47" s="23"/>
      <c r="E47" s="70"/>
      <c r="F47" s="16">
        <v>0</v>
      </c>
      <c r="G47" s="123" cm="1">
        <f t="array" ref="G47">+_xlfn.IFS(C47=Blad1!$D$2,'Basisgegevens Begroting'!$I$12,C47=Blad1!$D$3,'Basisgegevens Begroting'!$G$12,C47=Blad1!$D$4,'Basisgegevens Begroting'!$H$12,C47="",0)</f>
        <v>0</v>
      </c>
      <c r="H47" s="124">
        <f t="shared" si="5"/>
        <v>0</v>
      </c>
      <c r="I47" t="str">
        <f t="shared" si="6"/>
        <v/>
      </c>
    </row>
    <row r="48" spans="1:9" x14ac:dyDescent="0.3">
      <c r="A48" s="33"/>
      <c r="B48" s="23"/>
      <c r="C48" s="24"/>
      <c r="D48" s="23"/>
      <c r="E48" s="70"/>
      <c r="F48" s="16">
        <v>0</v>
      </c>
      <c r="G48" s="123" cm="1">
        <f t="array" ref="G48">+_xlfn.IFS(C48=Blad1!$D$2,'Basisgegevens Begroting'!$I$12,C48=Blad1!$D$3,'Basisgegevens Begroting'!$G$12,C48=Blad1!$D$4,'Basisgegevens Begroting'!$H$12,C48="",0)</f>
        <v>0</v>
      </c>
      <c r="H48" s="124">
        <f t="shared" si="5"/>
        <v>0</v>
      </c>
      <c r="I48" t="str">
        <f t="shared" si="6"/>
        <v/>
      </c>
    </row>
    <row r="49" spans="1:9" x14ac:dyDescent="0.3">
      <c r="A49" s="33"/>
      <c r="B49" s="23"/>
      <c r="C49" s="24"/>
      <c r="D49" s="23"/>
      <c r="E49" s="70"/>
      <c r="F49" s="16">
        <v>0</v>
      </c>
      <c r="G49" s="123" cm="1">
        <f t="array" ref="G49">+_xlfn.IFS(C49=Blad1!$D$2,'Basisgegevens Begroting'!$I$12,C49=Blad1!$D$3,'Basisgegevens Begroting'!$G$12,C49=Blad1!$D$4,'Basisgegevens Begroting'!$H$12,C49="",0)</f>
        <v>0</v>
      </c>
      <c r="H49" s="124">
        <f t="shared" si="5"/>
        <v>0</v>
      </c>
      <c r="I49" t="str">
        <f t="shared" si="6"/>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7">SUM(H34:H50)</f>
        <v>0</v>
      </c>
    </row>
    <row r="52" spans="1:9" ht="15" thickBot="1" x14ac:dyDescent="0.35"/>
    <row r="53" spans="1:9" ht="12" customHeight="1" x14ac:dyDescent="0.3">
      <c r="A53" s="31" t="s">
        <v>75</v>
      </c>
      <c r="B53" s="17"/>
      <c r="C53" s="17"/>
      <c r="D53" s="17"/>
      <c r="E53" s="17"/>
      <c r="F53" s="17"/>
      <c r="G53" s="17"/>
    </row>
    <row r="54" spans="1:9" ht="21.75" customHeight="1"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t="s">
        <v>141</v>
      </c>
      <c r="D55" s="24"/>
      <c r="E55" s="69"/>
      <c r="F55" s="16">
        <v>0</v>
      </c>
      <c r="G55" s="123" cm="1">
        <f t="array" ref="G55">+_xlfn.IFS(C55=Blad1!$D$2,'Basisgegevens Begroting'!$I$12,C55=Blad1!$D$3,'Basisgegevens Begroting'!$G$12,C55=Blad1!$D$4,'Basisgegevens Begroting'!$H$12,C55="",0)</f>
        <v>0</v>
      </c>
      <c r="H55" s="124">
        <f>+G55*F55</f>
        <v>0</v>
      </c>
      <c r="I55" t="str">
        <f t="shared" ref="I55:I60" si="8">IF(G55=100%,H55,"")</f>
        <v/>
      </c>
    </row>
    <row r="56" spans="1:9" x14ac:dyDescent="0.3">
      <c r="A56" s="33"/>
      <c r="B56" s="23"/>
      <c r="C56" s="24"/>
      <c r="D56" s="24"/>
      <c r="E56" s="69"/>
      <c r="F56" s="16">
        <v>0</v>
      </c>
      <c r="G56" s="123" cm="1">
        <f t="array" ref="G56">+_xlfn.IFS(C56=Blad1!$D$2,'Basisgegevens Begroting'!$I$12,C56=Blad1!$D$3,'Basisgegevens Begroting'!$G$12,C56=Blad1!$D$4,'Basisgegevens Begroting'!$H$12,C56="",0)</f>
        <v>0</v>
      </c>
      <c r="H56" s="124">
        <f t="shared" ref="H56:H60" si="9">+G56*F56</f>
        <v>0</v>
      </c>
      <c r="I56" t="str">
        <f t="shared" si="8"/>
        <v/>
      </c>
    </row>
    <row r="57" spans="1:9" x14ac:dyDescent="0.3">
      <c r="A57" s="33"/>
      <c r="B57" s="23"/>
      <c r="C57" s="24"/>
      <c r="D57" s="24"/>
      <c r="E57" s="69"/>
      <c r="F57" s="16">
        <v>0</v>
      </c>
      <c r="G57" s="123" cm="1">
        <f t="array" ref="G57">+_xlfn.IFS(C57=Blad1!$D$2,'Basisgegevens Begroting'!$I$12,C57=Blad1!$D$3,'Basisgegevens Begroting'!$G$12,C57=Blad1!$D$4,'Basisgegevens Begroting'!$H$12,C57="",0)</f>
        <v>0</v>
      </c>
      <c r="H57" s="124">
        <f t="shared" si="9"/>
        <v>0</v>
      </c>
      <c r="I57" t="str">
        <f t="shared" si="8"/>
        <v/>
      </c>
    </row>
    <row r="58" spans="1:9" x14ac:dyDescent="0.3">
      <c r="A58" s="33"/>
      <c r="B58" s="23"/>
      <c r="C58" s="24"/>
      <c r="D58" s="24"/>
      <c r="E58" s="69"/>
      <c r="F58" s="16">
        <v>0</v>
      </c>
      <c r="G58" s="123" cm="1">
        <f t="array" ref="G58">+_xlfn.IFS(C58=Blad1!$D$2,'Basisgegevens Begroting'!$I$12,C58=Blad1!$D$3,'Basisgegevens Begroting'!$G$12,C58=Blad1!$D$4,'Basisgegevens Begroting'!$H$12,C58="",0)</f>
        <v>0</v>
      </c>
      <c r="H58" s="124">
        <f t="shared" si="9"/>
        <v>0</v>
      </c>
      <c r="I58" t="str">
        <f t="shared" si="8"/>
        <v/>
      </c>
    </row>
    <row r="59" spans="1:9" x14ac:dyDescent="0.3">
      <c r="A59" s="33"/>
      <c r="B59" s="23"/>
      <c r="C59" s="24"/>
      <c r="D59" s="23"/>
      <c r="E59" s="70"/>
      <c r="F59" s="16">
        <v>0</v>
      </c>
      <c r="G59" s="123" cm="1">
        <f t="array" ref="G59">+_xlfn.IFS(C59=Blad1!$D$2,'Basisgegevens Begroting'!$I$12,C59=Blad1!$D$3,'Basisgegevens Begroting'!$G$12,C59=Blad1!$D$4,'Basisgegevens Begroting'!$H$12,C59="",0)</f>
        <v>0</v>
      </c>
      <c r="H59" s="124">
        <f t="shared" si="9"/>
        <v>0</v>
      </c>
      <c r="I59" t="str">
        <f t="shared" si="8"/>
        <v/>
      </c>
    </row>
    <row r="60" spans="1:9" x14ac:dyDescent="0.3">
      <c r="A60" s="33"/>
      <c r="B60" s="23"/>
      <c r="C60" s="24"/>
      <c r="D60" s="23"/>
      <c r="E60" s="70"/>
      <c r="F60" s="16">
        <v>0</v>
      </c>
      <c r="G60" s="123" cm="1">
        <f t="array" ref="G60">+_xlfn.IFS(C60=Blad1!$D$2,'Basisgegevens Begroting'!$I$12,C60=Blad1!$D$3,'Basisgegevens Begroting'!$G$12,C60=Blad1!$D$4,'Basisgegevens Begroting'!$H$12,C60="",0)</f>
        <v>0</v>
      </c>
      <c r="H60" s="124">
        <f t="shared" si="9"/>
        <v>0</v>
      </c>
      <c r="I60" t="str">
        <f t="shared" si="8"/>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167" t="s">
        <v>71</v>
      </c>
      <c r="B65" s="168" t="s">
        <v>134</v>
      </c>
      <c r="C65" s="168" t="s">
        <v>135</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Begroting'!$I$12,C66=Blad1!$D$3,'Basisgegevens Begroting'!$G$12,C66=Blad1!$D$4,'Basisgegevens Begroting'!$H$12,C66="",0)</f>
        <v>0</v>
      </c>
      <c r="H66" s="124">
        <f>+G66*F66*E66</f>
        <v>0</v>
      </c>
      <c r="I66" t="str">
        <f t="shared" ref="I66:I82" si="10">IF(G66=100%,H66,"")</f>
        <v/>
      </c>
    </row>
    <row r="67" spans="1:9" x14ac:dyDescent="0.3">
      <c r="A67" s="24"/>
      <c r="B67" s="24"/>
      <c r="C67" s="24"/>
      <c r="D67" s="24"/>
      <c r="E67" s="175">
        <v>1</v>
      </c>
      <c r="F67" s="16">
        <v>0</v>
      </c>
      <c r="G67" s="123" cm="1">
        <f t="array" ref="G67">+_xlfn.IFS(C67=Blad1!$D$2,'Basisgegevens Begroting'!$I$12,C67=Blad1!$D$3,'Basisgegevens Begroting'!$G$12,C67=Blad1!$D$4,'Basisgegevens Begroting'!$H$12,C67="",0)</f>
        <v>0</v>
      </c>
      <c r="H67" s="124">
        <f t="shared" ref="H67:H81" si="11">+G67*F67*E67</f>
        <v>0</v>
      </c>
      <c r="I67" t="str">
        <f t="shared" si="10"/>
        <v/>
      </c>
    </row>
    <row r="68" spans="1:9" x14ac:dyDescent="0.3">
      <c r="A68" s="24"/>
      <c r="B68" s="24"/>
      <c r="C68" s="24"/>
      <c r="D68" s="24"/>
      <c r="E68" s="175">
        <v>1</v>
      </c>
      <c r="F68" s="16">
        <v>0</v>
      </c>
      <c r="G68" s="123" cm="1">
        <f t="array" ref="G68">+_xlfn.IFS(C68=Blad1!$D$2,'Basisgegevens Begroting'!$I$12,C68=Blad1!$D$3,'Basisgegevens Begroting'!$G$12,C68=Blad1!$D$4,'Basisgegevens Begroting'!$H$12,C68="",0)</f>
        <v>0</v>
      </c>
      <c r="H68" s="124">
        <f t="shared" si="11"/>
        <v>0</v>
      </c>
      <c r="I68" t="str">
        <f t="shared" si="10"/>
        <v/>
      </c>
    </row>
    <row r="69" spans="1:9" x14ac:dyDescent="0.3">
      <c r="A69" s="24"/>
      <c r="B69" s="24"/>
      <c r="C69" s="24"/>
      <c r="D69" s="24"/>
      <c r="E69" s="175">
        <v>1</v>
      </c>
      <c r="F69" s="16">
        <v>0</v>
      </c>
      <c r="G69" s="123" cm="1">
        <f t="array" ref="G69">+_xlfn.IFS(C69=Blad1!$D$2,'Basisgegevens Begroting'!$I$12,C69=Blad1!$D$3,'Basisgegevens Begroting'!$G$12,C69=Blad1!$D$4,'Basisgegevens Begroting'!$H$12,C69="",0)</f>
        <v>0</v>
      </c>
      <c r="H69" s="124">
        <f t="shared" si="11"/>
        <v>0</v>
      </c>
      <c r="I69" t="str">
        <f t="shared" si="10"/>
        <v/>
      </c>
    </row>
    <row r="70" spans="1:9" x14ac:dyDescent="0.3">
      <c r="A70" s="24"/>
      <c r="B70" s="24"/>
      <c r="C70" s="24"/>
      <c r="D70" s="23"/>
      <c r="E70" s="175">
        <v>1</v>
      </c>
      <c r="F70" s="16">
        <v>0</v>
      </c>
      <c r="G70" s="123" cm="1">
        <f t="array" ref="G70">+_xlfn.IFS(C70=Blad1!$D$2,'Basisgegevens Begroting'!$I$12,C70=Blad1!$D$3,'Basisgegevens Begroting'!$G$12,C70=Blad1!$D$4,'Basisgegevens Begroting'!$H$12,C70="",0)</f>
        <v>0</v>
      </c>
      <c r="H70" s="124">
        <f t="shared" si="11"/>
        <v>0</v>
      </c>
      <c r="I70" t="str">
        <f t="shared" si="10"/>
        <v/>
      </c>
    </row>
    <row r="71" spans="1:9" x14ac:dyDescent="0.3">
      <c r="A71" s="24"/>
      <c r="B71" s="24"/>
      <c r="C71" s="24"/>
      <c r="D71" s="23"/>
      <c r="E71" s="175">
        <v>1</v>
      </c>
      <c r="F71" s="16">
        <v>0</v>
      </c>
      <c r="G71" s="123" cm="1">
        <f t="array" ref="G71">+_xlfn.IFS(C71=Blad1!$D$2,'Basisgegevens Begroting'!$I$12,C71=Blad1!$D$3,'Basisgegevens Begroting'!$G$12,C71=Blad1!$D$4,'Basisgegevens Begroting'!$H$12,C71="",0)</f>
        <v>0</v>
      </c>
      <c r="H71" s="124">
        <f t="shared" si="11"/>
        <v>0</v>
      </c>
      <c r="I71" t="str">
        <f t="shared" si="10"/>
        <v/>
      </c>
    </row>
    <row r="72" spans="1:9" x14ac:dyDescent="0.3">
      <c r="A72" s="24"/>
      <c r="B72" s="24"/>
      <c r="C72" s="24"/>
      <c r="D72" s="23"/>
      <c r="E72" s="175">
        <v>1</v>
      </c>
      <c r="F72" s="16">
        <v>0</v>
      </c>
      <c r="G72" s="123" cm="1">
        <f t="array" ref="G72">+_xlfn.IFS(C72=Blad1!$D$2,'Basisgegevens Begroting'!$I$12,C72=Blad1!$D$3,'Basisgegevens Begroting'!$G$12,C72=Blad1!$D$4,'Basisgegevens Begroting'!$H$12,C72="",0)</f>
        <v>0</v>
      </c>
      <c r="H72" s="124">
        <f t="shared" si="11"/>
        <v>0</v>
      </c>
      <c r="I72" t="str">
        <f t="shared" si="10"/>
        <v/>
      </c>
    </row>
    <row r="73" spans="1:9" x14ac:dyDescent="0.3">
      <c r="A73" s="24"/>
      <c r="B73" s="24"/>
      <c r="C73" s="24"/>
      <c r="D73" s="23"/>
      <c r="E73" s="175">
        <v>1</v>
      </c>
      <c r="F73" s="16">
        <v>0</v>
      </c>
      <c r="G73" s="123" cm="1">
        <f t="array" ref="G73">+_xlfn.IFS(C73=Blad1!$D$2,'Basisgegevens Begroting'!$I$12,C73=Blad1!$D$3,'Basisgegevens Begroting'!$G$12,C73=Blad1!$D$4,'Basisgegevens Begroting'!$H$12,C73="",0)</f>
        <v>0</v>
      </c>
      <c r="H73" s="124">
        <f t="shared" si="11"/>
        <v>0</v>
      </c>
      <c r="I73" t="str">
        <f t="shared" si="10"/>
        <v/>
      </c>
    </row>
    <row r="74" spans="1:9" x14ac:dyDescent="0.3">
      <c r="A74" s="24"/>
      <c r="B74" s="24"/>
      <c r="C74" s="24"/>
      <c r="D74" s="23"/>
      <c r="E74" s="175">
        <v>1</v>
      </c>
      <c r="F74" s="16">
        <v>0</v>
      </c>
      <c r="G74" s="123" cm="1">
        <f t="array" ref="G74">+_xlfn.IFS(C74=Blad1!$D$2,'Basisgegevens Begroting'!$I$12,C74=Blad1!$D$3,'Basisgegevens Begroting'!$G$12,C74=Blad1!$D$4,'Basisgegevens Begroting'!$H$12,C74="",0)</f>
        <v>0</v>
      </c>
      <c r="H74" s="124">
        <f t="shared" si="11"/>
        <v>0</v>
      </c>
      <c r="I74" t="str">
        <f t="shared" si="10"/>
        <v/>
      </c>
    </row>
    <row r="75" spans="1:9" x14ac:dyDescent="0.3">
      <c r="A75" s="24"/>
      <c r="B75" s="24"/>
      <c r="C75" s="24"/>
      <c r="D75" s="23"/>
      <c r="E75" s="175">
        <v>1</v>
      </c>
      <c r="F75" s="16">
        <v>0</v>
      </c>
      <c r="G75" s="123" cm="1">
        <f t="array" ref="G75">+_xlfn.IFS(C75=Blad1!$D$2,'Basisgegevens Begroting'!$I$12,C75=Blad1!$D$3,'Basisgegevens Begroting'!$G$12,C75=Blad1!$D$4,'Basisgegevens Begroting'!$H$12,C75="",0)</f>
        <v>0</v>
      </c>
      <c r="H75" s="124">
        <f t="shared" si="11"/>
        <v>0</v>
      </c>
      <c r="I75" t="str">
        <f t="shared" si="10"/>
        <v/>
      </c>
    </row>
    <row r="76" spans="1:9" x14ac:dyDescent="0.3">
      <c r="A76" s="24"/>
      <c r="B76" s="24"/>
      <c r="C76" s="24"/>
      <c r="D76" s="24"/>
      <c r="E76" s="175">
        <v>1</v>
      </c>
      <c r="F76" s="16">
        <v>0</v>
      </c>
      <c r="G76" s="123" cm="1">
        <f t="array" ref="G76">+_xlfn.IFS(C76=Blad1!$D$2,'Basisgegevens Begroting'!$I$12,C76=Blad1!$D$3,'Basisgegevens Begroting'!$G$12,C76=Blad1!$D$4,'Basisgegevens Begroting'!$H$12,C76="",0)</f>
        <v>0</v>
      </c>
      <c r="H76" s="124">
        <f t="shared" si="11"/>
        <v>0</v>
      </c>
      <c r="I76" t="str">
        <f t="shared" si="10"/>
        <v/>
      </c>
    </row>
    <row r="77" spans="1:9" x14ac:dyDescent="0.3">
      <c r="A77" s="24"/>
      <c r="B77" s="24"/>
      <c r="C77" s="24"/>
      <c r="D77" s="24"/>
      <c r="E77" s="175">
        <v>1</v>
      </c>
      <c r="F77" s="16">
        <v>0</v>
      </c>
      <c r="G77" s="123" cm="1">
        <f t="array" ref="G77">+_xlfn.IFS(C77=Blad1!$D$2,'Basisgegevens Begroting'!$I$12,C77=Blad1!$D$3,'Basisgegevens Begroting'!$G$12,C77=Blad1!$D$4,'Basisgegevens Begroting'!$H$12,C77="",0)</f>
        <v>0</v>
      </c>
      <c r="H77" s="124">
        <f t="shared" si="11"/>
        <v>0</v>
      </c>
      <c r="I77" t="str">
        <f t="shared" si="10"/>
        <v/>
      </c>
    </row>
    <row r="78" spans="1:9" x14ac:dyDescent="0.3">
      <c r="A78" s="24"/>
      <c r="B78" s="24"/>
      <c r="C78" s="24"/>
      <c r="D78" s="24"/>
      <c r="E78" s="175">
        <v>1</v>
      </c>
      <c r="F78" s="16">
        <v>0</v>
      </c>
      <c r="G78" s="123" cm="1">
        <f t="array" ref="G78">+_xlfn.IFS(C78=Blad1!$D$2,'Basisgegevens Begroting'!$I$12,C78=Blad1!$D$3,'Basisgegevens Begroting'!$G$12,C78=Blad1!$D$4,'Basisgegevens Begroting'!$H$12,C78="",0)</f>
        <v>0</v>
      </c>
      <c r="H78" s="124">
        <f t="shared" si="11"/>
        <v>0</v>
      </c>
      <c r="I78" t="str">
        <f t="shared" si="10"/>
        <v/>
      </c>
    </row>
    <row r="79" spans="1:9" x14ac:dyDescent="0.3">
      <c r="A79" s="24"/>
      <c r="B79" s="24"/>
      <c r="C79" s="24"/>
      <c r="D79" s="24"/>
      <c r="E79" s="175">
        <v>1</v>
      </c>
      <c r="F79" s="16">
        <v>0</v>
      </c>
      <c r="G79" s="123" cm="1">
        <f t="array" ref="G79">+_xlfn.IFS(C79=Blad1!$D$2,'Basisgegevens Begroting'!$I$12,C79=Blad1!$D$3,'Basisgegevens Begroting'!$G$12,C79=Blad1!$D$4,'Basisgegevens Begroting'!$H$12,C79="",0)</f>
        <v>0</v>
      </c>
      <c r="H79" s="124">
        <f t="shared" si="11"/>
        <v>0</v>
      </c>
      <c r="I79" t="str">
        <f t="shared" si="10"/>
        <v/>
      </c>
    </row>
    <row r="80" spans="1:9" x14ac:dyDescent="0.3">
      <c r="A80" s="24"/>
      <c r="B80" s="24"/>
      <c r="C80" s="24"/>
      <c r="D80" s="23"/>
      <c r="E80" s="175">
        <v>1</v>
      </c>
      <c r="F80" s="16">
        <v>0</v>
      </c>
      <c r="G80" s="123" cm="1">
        <f t="array" ref="G80">+_xlfn.IFS(C80=Blad1!$D$2,'Basisgegevens Begroting'!$I$12,C80=Blad1!$D$3,'Basisgegevens Begroting'!$G$12,C80=Blad1!$D$4,'Basisgegevens Begroting'!$H$12,C80="",0)</f>
        <v>0</v>
      </c>
      <c r="H80" s="124">
        <f t="shared" si="11"/>
        <v>0</v>
      </c>
      <c r="I80" t="str">
        <f t="shared" si="10"/>
        <v/>
      </c>
    </row>
    <row r="81" spans="1:9" x14ac:dyDescent="0.3">
      <c r="A81" s="24"/>
      <c r="B81" s="24"/>
      <c r="C81" s="24"/>
      <c r="D81" s="23"/>
      <c r="E81" s="175">
        <v>1</v>
      </c>
      <c r="F81" s="16">
        <v>0</v>
      </c>
      <c r="G81" s="123" cm="1">
        <f t="array" ref="G81">+_xlfn.IFS(C81=Blad1!$D$2,'Basisgegevens Begroting'!$I$12,C81=Blad1!$D$3,'Basisgegevens Begroting'!$G$12,C81=Blad1!$D$4,'Basisgegevens Begroting'!$H$12,C81="",0)</f>
        <v>0</v>
      </c>
      <c r="H81" s="124">
        <f t="shared" si="11"/>
        <v>0</v>
      </c>
      <c r="I81" t="str">
        <f t="shared" si="10"/>
        <v/>
      </c>
    </row>
    <row r="82" spans="1:9" ht="15" thickBot="1" x14ac:dyDescent="0.35">
      <c r="A82" s="169"/>
      <c r="B82" s="170"/>
      <c r="C82" s="170"/>
      <c r="D82" s="171"/>
      <c r="I82" t="str">
        <f t="shared" si="10"/>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SUM(I6:I82)</f>
        <v>0</v>
      </c>
    </row>
  </sheetData>
  <sheetProtection algorithmName="SHA-512" hashValue="PnSJlZAqxcWI8J1HVXne2Dls2Ax9nBiXY1/uv6MvJpIzL2S0HVjgLYhNWBPhzQA+QjJ6/lb7yyeMVDxNFJ+NAg==" saltValue="oVVm7sowfVgyIvqj/5fhlg==" spinCount="100000" sheet="1" objects="1" scenarios="1"/>
  <conditionalFormatting sqref="E22 G22">
    <cfRule type="cellIs" dxfId="135" priority="12" stopIfTrue="1" operator="equal">
      <formula>"Opslag algemene kosten (50%)"</formula>
    </cfRule>
  </conditionalFormatting>
  <conditionalFormatting sqref="E30">
    <cfRule type="cellIs" dxfId="134" priority="9" stopIfTrue="1" operator="equal">
      <formula>"Opslag algemene kosten (50%)"</formula>
    </cfRule>
  </conditionalFormatting>
  <conditionalFormatting sqref="E51">
    <cfRule type="cellIs" dxfId="133" priority="11" stopIfTrue="1" operator="equal">
      <formula>"Opslag algemene kosten (50%)"</formula>
    </cfRule>
  </conditionalFormatting>
  <conditionalFormatting sqref="E62">
    <cfRule type="cellIs" dxfId="132" priority="2" stopIfTrue="1" operator="equal">
      <formula>"Opslag algemene kosten (50%)"</formula>
    </cfRule>
  </conditionalFormatting>
  <conditionalFormatting sqref="E83">
    <cfRule type="cellIs" dxfId="131" priority="3" stopIfTrue="1" operator="equal">
      <formula>"Opslag algemene kosten (50%)"</formula>
    </cfRule>
  </conditionalFormatting>
  <conditionalFormatting sqref="G51">
    <cfRule type="cellIs" dxfId="130" priority="10" stopIfTrue="1" operator="equal">
      <formula>"Opslag algemene kosten (50%)"</formula>
    </cfRule>
  </conditionalFormatting>
  <conditionalFormatting sqref="G62">
    <cfRule type="cellIs" dxfId="129" priority="1" stopIfTrue="1" operator="equal">
      <formula>"Opslag algemene kosten (50%)"</formula>
    </cfRule>
  </conditionalFormatting>
  <conditionalFormatting sqref="G83">
    <cfRule type="cellIs" dxfId="128" priority="4" stopIfTrue="1" operator="equal">
      <formula>"Opslag algemene kosten (50%)"</formula>
    </cfRule>
  </conditionalFormatting>
  <pageMargins left="0.7" right="0.7" top="0.75" bottom="0.75" header="0.3" footer="0.3"/>
  <pageSetup paperSize="9" scale="46" orientation="portrait" horizontalDpi="360" verticalDpi="360"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6912A80E-B679-4FE0-B21A-CEDC7DABB3FB}">
          <x14:formula1>
            <xm:f>Blad1!$D$2:$D$4</xm:f>
          </x14:formula1>
          <xm:sqref>C7:C21 C26:C29 C34:C49 C66:C81 C55:C60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781E6-17E4-4FF4-8527-B69F3CCDFEC1}">
  <dimension ref="A1:I86"/>
  <sheetViews>
    <sheetView topLeftCell="A33" zoomScaleNormal="100" workbookViewId="0">
      <selection activeCell="H86" sqref="H86"/>
    </sheetView>
  </sheetViews>
  <sheetFormatPr defaultRowHeight="14.4" x14ac:dyDescent="0.3"/>
  <cols>
    <col min="1" max="1" width="18.109375" customWidth="1"/>
    <col min="2" max="2" width="19" customWidth="1"/>
    <col min="3" max="3" width="56.44140625" bestFit="1" customWidth="1"/>
    <col min="4" max="4" width="21.33203125" customWidth="1"/>
    <col min="5" max="5" width="18" customWidth="1"/>
    <col min="6" max="6" width="17.88671875" customWidth="1"/>
    <col min="7" max="7" width="15.44140625" customWidth="1"/>
    <col min="8" max="8" width="26.44140625" customWidth="1"/>
    <col min="9" max="9" width="0.109375" customWidth="1"/>
  </cols>
  <sheetData>
    <row r="1" spans="1:9" ht="31.2" x14ac:dyDescent="0.6">
      <c r="A1" s="49">
        <f>'Basisgegevens Begroting'!C13</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Begroting'!$I$13,C7=Blad1!$D$3,'Basisgegevens Begroting'!$G$13,C7=Blad1!$D$4,'Basisgegevens Begroting'!$H$13,C7="",0)</f>
        <v>0</v>
      </c>
      <c r="H7" s="19">
        <f>+EigenPersoneel7894[[#This Row],[Kolom8]]*EigenPersoneel7894[[#This Row],[Kolom6]]</f>
        <v>0</v>
      </c>
      <c r="I7" t="str">
        <f t="shared" ref="I7:I34" si="0">IF(G7=100%,H7,"")</f>
        <v/>
      </c>
    </row>
    <row r="8" spans="1:9" x14ac:dyDescent="0.3">
      <c r="A8" s="4"/>
      <c r="B8" s="24"/>
      <c r="C8" s="24"/>
      <c r="D8" s="16"/>
      <c r="E8" s="22"/>
      <c r="F8" s="19">
        <f t="shared" ref="F8:F21" si="1">$D8*E8</f>
        <v>0</v>
      </c>
      <c r="G8" s="123" cm="1">
        <f t="array" ref="G8">+_xlfn.IFS(C8=Blad1!$D$2,'Basisgegevens Begroting'!$I$13,C8=Blad1!$D$3,'Basisgegevens Begroting'!$G$13,C8=Blad1!$D$4,'Basisgegevens Begroting'!$H$13,C8="",0)</f>
        <v>0</v>
      </c>
      <c r="H8" s="19">
        <f>+EigenPersoneel7894[[#This Row],[Kolom8]]*EigenPersoneel7894[[#This Row],[Kolom6]]</f>
        <v>0</v>
      </c>
      <c r="I8" t="str">
        <f t="shared" si="0"/>
        <v/>
      </c>
    </row>
    <row r="9" spans="1:9" x14ac:dyDescent="0.3">
      <c r="A9" s="4"/>
      <c r="B9" s="24"/>
      <c r="C9" s="24"/>
      <c r="D9" s="16"/>
      <c r="E9" s="22"/>
      <c r="F9" s="19">
        <f t="shared" si="1"/>
        <v>0</v>
      </c>
      <c r="G9" s="123" cm="1">
        <f t="array" ref="G9">+_xlfn.IFS(C9=Blad1!$D$2,'Basisgegevens Begroting'!$I$13,C9=Blad1!$D$3,'Basisgegevens Begroting'!$G$13,C9=Blad1!$D$4,'Basisgegevens Begroting'!$H$13,C9="",0)</f>
        <v>0</v>
      </c>
      <c r="H9" s="19">
        <f>+EigenPersoneel7894[[#This Row],[Kolom8]]*EigenPersoneel7894[[#This Row],[Kolom6]]</f>
        <v>0</v>
      </c>
      <c r="I9" t="str">
        <f t="shared" si="0"/>
        <v/>
      </c>
    </row>
    <row r="10" spans="1:9" x14ac:dyDescent="0.3">
      <c r="A10" s="4"/>
      <c r="B10" s="24"/>
      <c r="C10" s="24"/>
      <c r="D10" s="16"/>
      <c r="E10" s="22"/>
      <c r="F10" s="19">
        <f t="shared" si="1"/>
        <v>0</v>
      </c>
      <c r="G10" s="123" cm="1">
        <f t="array" ref="G10">+_xlfn.IFS(C10=Blad1!$D$2,'Basisgegevens Begroting'!$I$13,C10=Blad1!$D$3,'Basisgegevens Begroting'!$G$13,C10=Blad1!$D$4,'Basisgegevens Begroting'!$H$13,C10="",0)</f>
        <v>0</v>
      </c>
      <c r="H10" s="19">
        <f>+EigenPersoneel7894[[#This Row],[Kolom8]]*EigenPersoneel7894[[#This Row],[Kolom6]]</f>
        <v>0</v>
      </c>
      <c r="I10" t="str">
        <f t="shared" si="0"/>
        <v/>
      </c>
    </row>
    <row r="11" spans="1:9" x14ac:dyDescent="0.3">
      <c r="A11" s="4"/>
      <c r="B11" s="24"/>
      <c r="C11" s="24"/>
      <c r="D11" s="16"/>
      <c r="E11" s="22"/>
      <c r="F11" s="19">
        <f t="shared" si="1"/>
        <v>0</v>
      </c>
      <c r="G11" s="123" cm="1">
        <f t="array" ref="G11">+_xlfn.IFS(C11=Blad1!$D$2,'Basisgegevens Begroting'!$I$13,C11=Blad1!$D$3,'Basisgegevens Begroting'!$G$13,C11=Blad1!$D$4,'Basisgegevens Begroting'!$H$13,C11="",0)</f>
        <v>0</v>
      </c>
      <c r="H11" s="19">
        <f>+EigenPersoneel7894[[#This Row],[Kolom8]]*EigenPersoneel7894[[#This Row],[Kolom6]]</f>
        <v>0</v>
      </c>
      <c r="I11" t="str">
        <f t="shared" si="0"/>
        <v/>
      </c>
    </row>
    <row r="12" spans="1:9" x14ac:dyDescent="0.3">
      <c r="A12" s="4"/>
      <c r="B12" s="24"/>
      <c r="C12" s="24"/>
      <c r="D12" s="16"/>
      <c r="E12" s="22"/>
      <c r="F12" s="19">
        <f t="shared" si="1"/>
        <v>0</v>
      </c>
      <c r="G12" s="123" cm="1">
        <f t="array" ref="G12">+_xlfn.IFS(C12=Blad1!$D$2,'Basisgegevens Begroting'!$I$13,C12=Blad1!$D$3,'Basisgegevens Begroting'!$G$13,C12=Blad1!$D$4,'Basisgegevens Begroting'!$H$13,C12="",0)</f>
        <v>0</v>
      </c>
      <c r="H12" s="19">
        <f>+EigenPersoneel7894[[#This Row],[Kolom8]]*EigenPersoneel7894[[#This Row],[Kolom6]]</f>
        <v>0</v>
      </c>
      <c r="I12" t="str">
        <f t="shared" si="0"/>
        <v/>
      </c>
    </row>
    <row r="13" spans="1:9" x14ac:dyDescent="0.3">
      <c r="A13" s="4"/>
      <c r="B13" s="24"/>
      <c r="C13" s="24"/>
      <c r="D13" s="16"/>
      <c r="E13" s="22"/>
      <c r="F13" s="19">
        <f t="shared" si="1"/>
        <v>0</v>
      </c>
      <c r="G13" s="123" cm="1">
        <f t="array" ref="G13">+_xlfn.IFS(C13=Blad1!$D$2,'Basisgegevens Begroting'!$I$13,C13=Blad1!$D$3,'Basisgegevens Begroting'!$G$13,C13=Blad1!$D$4,'Basisgegevens Begroting'!$H$13,C13="",0)</f>
        <v>0</v>
      </c>
      <c r="H13" s="19">
        <f>+EigenPersoneel7894[[#This Row],[Kolom8]]*EigenPersoneel7894[[#This Row],[Kolom6]]</f>
        <v>0</v>
      </c>
      <c r="I13" t="str">
        <f t="shared" si="0"/>
        <v/>
      </c>
    </row>
    <row r="14" spans="1:9" x14ac:dyDescent="0.3">
      <c r="A14" s="4"/>
      <c r="B14" s="24"/>
      <c r="C14" s="24"/>
      <c r="D14" s="16"/>
      <c r="E14" s="22"/>
      <c r="F14" s="19">
        <f t="shared" si="1"/>
        <v>0</v>
      </c>
      <c r="G14" s="123" cm="1">
        <f t="array" ref="G14">+_xlfn.IFS(C14=Blad1!$D$2,'Basisgegevens Begroting'!$I$13,C14=Blad1!$D$3,'Basisgegevens Begroting'!$G$13,C14=Blad1!$D$4,'Basisgegevens Begroting'!$H$13,C14="",0)</f>
        <v>0</v>
      </c>
      <c r="H14" s="19">
        <f>+EigenPersoneel7894[[#This Row],[Kolom8]]*EigenPersoneel7894[[#This Row],[Kolom6]]</f>
        <v>0</v>
      </c>
      <c r="I14" t="str">
        <f t="shared" si="0"/>
        <v/>
      </c>
    </row>
    <row r="15" spans="1:9" x14ac:dyDescent="0.3">
      <c r="A15" s="4"/>
      <c r="B15" s="24"/>
      <c r="C15" s="24"/>
      <c r="D15" s="16"/>
      <c r="E15" s="22"/>
      <c r="F15" s="19">
        <f t="shared" si="1"/>
        <v>0</v>
      </c>
      <c r="G15" s="123" cm="1">
        <f t="array" ref="G15">+_xlfn.IFS(C15=Blad1!$D$2,'Basisgegevens Begroting'!$I$13,C15=Blad1!$D$3,'Basisgegevens Begroting'!$G$13,C15=Blad1!$D$4,'Basisgegevens Begroting'!$H$13,C15="",0)</f>
        <v>0</v>
      </c>
      <c r="H15" s="19">
        <f>+EigenPersoneel7894[[#This Row],[Kolom8]]*EigenPersoneel7894[[#This Row],[Kolom6]]</f>
        <v>0</v>
      </c>
      <c r="I15" t="str">
        <f t="shared" si="0"/>
        <v/>
      </c>
    </row>
    <row r="16" spans="1:9" x14ac:dyDescent="0.3">
      <c r="A16" s="4"/>
      <c r="B16" s="24"/>
      <c r="C16" s="24"/>
      <c r="D16" s="16"/>
      <c r="E16" s="22"/>
      <c r="F16" s="19">
        <f t="shared" si="1"/>
        <v>0</v>
      </c>
      <c r="G16" s="123" cm="1">
        <f t="array" ref="G16">+_xlfn.IFS(C16=Blad1!$D$2,'Basisgegevens Begroting'!$I$13,C16=Blad1!$D$3,'Basisgegevens Begroting'!$G$13,C16=Blad1!$D$4,'Basisgegevens Begroting'!$H$13,C16="",0)</f>
        <v>0</v>
      </c>
      <c r="H16" s="19">
        <f>+EigenPersoneel7894[[#This Row],[Kolom8]]*EigenPersoneel7894[[#This Row],[Kolom6]]</f>
        <v>0</v>
      </c>
      <c r="I16" t="str">
        <f t="shared" si="0"/>
        <v/>
      </c>
    </row>
    <row r="17" spans="1:9" x14ac:dyDescent="0.3">
      <c r="A17" s="4"/>
      <c r="B17" s="24"/>
      <c r="C17" s="24"/>
      <c r="D17" s="16"/>
      <c r="E17" s="22"/>
      <c r="F17" s="19">
        <f t="shared" si="1"/>
        <v>0</v>
      </c>
      <c r="G17" s="123" cm="1">
        <f t="array" ref="G17">+_xlfn.IFS(C17=Blad1!$D$2,'Basisgegevens Begroting'!$I$13,C17=Blad1!$D$3,'Basisgegevens Begroting'!$G$13,C17=Blad1!$D$4,'Basisgegevens Begroting'!$H$13,C17="",0)</f>
        <v>0</v>
      </c>
      <c r="H17" s="19">
        <f>+EigenPersoneel7894[[#This Row],[Kolom8]]*EigenPersoneel7894[[#This Row],[Kolom6]]</f>
        <v>0</v>
      </c>
      <c r="I17" t="str">
        <f t="shared" si="0"/>
        <v/>
      </c>
    </row>
    <row r="18" spans="1:9" x14ac:dyDescent="0.3">
      <c r="A18" s="4"/>
      <c r="B18" s="24"/>
      <c r="C18" s="24"/>
      <c r="D18" s="16"/>
      <c r="E18" s="22"/>
      <c r="F18" s="19">
        <f t="shared" si="1"/>
        <v>0</v>
      </c>
      <c r="G18" s="123" cm="1">
        <f t="array" ref="G18">+_xlfn.IFS(C18=Blad1!$D$2,'Basisgegevens Begroting'!$I$13,C18=Blad1!$D$3,'Basisgegevens Begroting'!$G$13,C18=Blad1!$D$4,'Basisgegevens Begroting'!$H$13,C18="",0)</f>
        <v>0</v>
      </c>
      <c r="H18" s="19">
        <f>+EigenPersoneel7894[[#This Row],[Kolom8]]*EigenPersoneel7894[[#This Row],[Kolom6]]</f>
        <v>0</v>
      </c>
      <c r="I18" t="str">
        <f t="shared" si="0"/>
        <v/>
      </c>
    </row>
    <row r="19" spans="1:9" x14ac:dyDescent="0.3">
      <c r="A19" s="4"/>
      <c r="B19" s="24"/>
      <c r="C19" s="24"/>
      <c r="D19" s="16"/>
      <c r="E19" s="22"/>
      <c r="F19" s="19">
        <f t="shared" si="1"/>
        <v>0</v>
      </c>
      <c r="G19" s="123" cm="1">
        <f t="array" ref="G19">+_xlfn.IFS(C19=Blad1!$D$2,'Basisgegevens Begroting'!$I$13,C19=Blad1!$D$3,'Basisgegevens Begroting'!$G$13,C19=Blad1!$D$4,'Basisgegevens Begroting'!$H$13,C19="",0)</f>
        <v>0</v>
      </c>
      <c r="H19" s="19">
        <f>+EigenPersoneel7894[[#This Row],[Kolom8]]*EigenPersoneel7894[[#This Row],[Kolom6]]</f>
        <v>0</v>
      </c>
      <c r="I19" t="str">
        <f t="shared" si="0"/>
        <v/>
      </c>
    </row>
    <row r="20" spans="1:9" x14ac:dyDescent="0.3">
      <c r="A20" s="4"/>
      <c r="B20" s="24"/>
      <c r="C20" s="24"/>
      <c r="D20" s="16"/>
      <c r="E20" s="22"/>
      <c r="F20" s="19">
        <f t="shared" si="1"/>
        <v>0</v>
      </c>
      <c r="G20" s="123" cm="1">
        <f t="array" ref="G20">+_xlfn.IFS(C20=Blad1!$D$2,'Basisgegevens Begroting'!$I$13,C20=Blad1!$D$3,'Basisgegevens Begroting'!$G$13,C20=Blad1!$D$4,'Basisgegevens Begroting'!$H$13,C20="",0)</f>
        <v>0</v>
      </c>
      <c r="H20" s="19">
        <f>+EigenPersoneel7894[[#This Row],[Kolom8]]*EigenPersoneel7894[[#This Row],[Kolom6]]</f>
        <v>0</v>
      </c>
      <c r="I20" t="str">
        <f t="shared" si="0"/>
        <v/>
      </c>
    </row>
    <row r="21" spans="1:9" ht="15" thickBot="1" x14ac:dyDescent="0.35">
      <c r="A21" s="4"/>
      <c r="B21" s="24"/>
      <c r="C21" s="24"/>
      <c r="D21" s="16"/>
      <c r="E21" s="22"/>
      <c r="F21" s="19">
        <f t="shared" si="1"/>
        <v>0</v>
      </c>
      <c r="G21" s="123" cm="1">
        <f t="array" ref="G21">+_xlfn.IFS(C21=Blad1!$D$2,'Basisgegevens Begroting'!$I$13,C21=Blad1!$D$3,'Basisgegevens Begroting'!$G$13,C21=Blad1!$D$4,'Basisgegevens Begroting'!$H$13,C21="",0)</f>
        <v>0</v>
      </c>
      <c r="H21" s="19">
        <f>+EigenPersoneel7894[[#This Row],[Kolom8]]*EigenPersoneel7894[[#This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133</v>
      </c>
      <c r="B24" s="17"/>
      <c r="C24" s="17"/>
      <c r="D24" s="17"/>
      <c r="E24" s="17"/>
      <c r="F24" s="17"/>
      <c r="G24" s="17"/>
      <c r="I24" t="str">
        <f t="shared" si="0"/>
        <v/>
      </c>
    </row>
    <row r="25" spans="1:9" ht="35.25" customHeight="1" x14ac:dyDescent="0.3">
      <c r="A25" s="29" t="s">
        <v>70</v>
      </c>
      <c r="B25" s="9" t="s">
        <v>71</v>
      </c>
      <c r="C25" s="80" t="s">
        <v>63</v>
      </c>
      <c r="D25" s="108" t="s">
        <v>132</v>
      </c>
      <c r="E25" s="108" t="s">
        <v>140</v>
      </c>
      <c r="F25" s="9" t="s">
        <v>29</v>
      </c>
      <c r="G25" s="79" t="str">
        <f>+G6</f>
        <v>Ophoging Subsidie %</v>
      </c>
      <c r="H25" s="127" t="str">
        <f>+H6</f>
        <v>Subsidie</v>
      </c>
      <c r="I25" t="str">
        <f t="shared" si="0"/>
        <v/>
      </c>
    </row>
    <row r="26" spans="1:9" ht="30" customHeight="1" x14ac:dyDescent="0.3">
      <c r="A26" s="33"/>
      <c r="B26" s="23"/>
      <c r="C26" s="24"/>
      <c r="D26" s="211"/>
      <c r="E26" s="212"/>
      <c r="F26" s="128">
        <f>+D26*E26</f>
        <v>0</v>
      </c>
      <c r="G26" s="123" cm="1">
        <f t="array" ref="G26">+_xlfn.IFS(C26=Blad1!$D$2,'Basisgegevens Begroting'!$I$13,C26=Blad1!$D$3,'Basisgegevens Begroting'!$G$13,C26=Blad1!$D$4,'Basisgegevens Begroting'!$H$13,C26="",0)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Begroting'!$I$13,C27=Blad1!$D$3,'Basisgegevens Begroting'!$G$13,C27=Blad1!$D$4,'Basisgegevens Begroting'!$H$13,C27="",0)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Begroting'!$I$13,C28=Blad1!$D$3,'Basisgegevens Begroting'!$G$13,C28=Blad1!$D$4,'Basisgegevens Begroting'!$H$13,C28="",0)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Begroting'!$I$13,C29=Blad1!$D$3,'Basisgegevens Begroting'!$G$13,C29=Blad1!$D$4,'Basisgegevens Begroting'!$H$13,C29="",0)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7" t="str">
        <f>+H6</f>
        <v>Subsidie</v>
      </c>
      <c r="I33" t="str">
        <f t="shared" si="0"/>
        <v/>
      </c>
    </row>
    <row r="34" spans="1:9" x14ac:dyDescent="0.3">
      <c r="A34" s="33"/>
      <c r="B34" s="23"/>
      <c r="C34" s="24"/>
      <c r="D34" s="24"/>
      <c r="E34" s="69"/>
      <c r="F34" s="16">
        <v>0</v>
      </c>
      <c r="G34" s="123" cm="1">
        <f t="array" ref="G34">+_xlfn.IFS(C34=Blad1!$D$2,'Basisgegevens Begroting'!$I$13,C34=Blad1!$D$3,'Basisgegevens Begroting'!$G$13,C34=Blad1!$D$4,'Basisgegevens Begroting'!$H$13,C34="",0)</f>
        <v>0</v>
      </c>
      <c r="H34" s="124">
        <f>+G34*F34</f>
        <v>0</v>
      </c>
      <c r="I34" t="str">
        <f t="shared" si="0"/>
        <v/>
      </c>
    </row>
    <row r="35" spans="1:9" x14ac:dyDescent="0.3">
      <c r="A35" s="33"/>
      <c r="B35" s="23"/>
      <c r="C35" s="24"/>
      <c r="D35" s="24"/>
      <c r="E35" s="69"/>
      <c r="F35" s="16">
        <v>0</v>
      </c>
      <c r="G35" s="123" cm="1">
        <f t="array" ref="G35">+_xlfn.IFS(C35=Blad1!$D$2,'Basisgegevens Begroting'!$I$13,C35=Blad1!$D$3,'Basisgegevens Begroting'!$G$13,C35=Blad1!$D$4,'Basisgegevens Begroting'!$H$13,C35="",0)</f>
        <v>0</v>
      </c>
      <c r="H35" s="124">
        <f t="shared" ref="H35:H49" si="5">+G35*F35</f>
        <v>0</v>
      </c>
      <c r="I35" t="str">
        <f t="shared" ref="I35:I49" si="6">IF(G35=100%,H35,"")</f>
        <v/>
      </c>
    </row>
    <row r="36" spans="1:9" x14ac:dyDescent="0.3">
      <c r="A36" s="33"/>
      <c r="B36" s="23"/>
      <c r="C36" s="24"/>
      <c r="D36" s="24"/>
      <c r="E36" s="69"/>
      <c r="F36" s="16">
        <v>0</v>
      </c>
      <c r="G36" s="123" cm="1">
        <f t="array" ref="G36">+_xlfn.IFS(C36=Blad1!$D$2,'Basisgegevens Begroting'!$I$13,C36=Blad1!$D$3,'Basisgegevens Begroting'!$G$13,C36=Blad1!$D$4,'Basisgegevens Begroting'!$H$13,C36="",0)</f>
        <v>0</v>
      </c>
      <c r="H36" s="124">
        <f t="shared" si="5"/>
        <v>0</v>
      </c>
      <c r="I36" t="str">
        <f t="shared" si="6"/>
        <v/>
      </c>
    </row>
    <row r="37" spans="1:9" x14ac:dyDescent="0.3">
      <c r="A37" s="33"/>
      <c r="B37" s="23"/>
      <c r="C37" s="24"/>
      <c r="D37" s="24"/>
      <c r="E37" s="69"/>
      <c r="F37" s="16">
        <v>0</v>
      </c>
      <c r="G37" s="123" cm="1">
        <f t="array" ref="G37">+_xlfn.IFS(C37=Blad1!$D$2,'Basisgegevens Begroting'!$I$13,C37=Blad1!$D$3,'Basisgegevens Begroting'!$G$13,C37=Blad1!$D$4,'Basisgegevens Begroting'!$H$13,C37="",0)</f>
        <v>0</v>
      </c>
      <c r="H37" s="124">
        <f t="shared" si="5"/>
        <v>0</v>
      </c>
      <c r="I37" t="str">
        <f t="shared" si="6"/>
        <v/>
      </c>
    </row>
    <row r="38" spans="1:9" x14ac:dyDescent="0.3">
      <c r="A38" s="33"/>
      <c r="B38" s="23"/>
      <c r="C38" s="24"/>
      <c r="D38" s="23"/>
      <c r="E38" s="70"/>
      <c r="F38" s="16">
        <v>0</v>
      </c>
      <c r="G38" s="123" cm="1">
        <f t="array" ref="G38">+_xlfn.IFS(C38=Blad1!$D$2,'Basisgegevens Begroting'!$I$13,C38=Blad1!$D$3,'Basisgegevens Begroting'!$G$13,C38=Blad1!$D$4,'Basisgegevens Begroting'!$H$13,C38="",0)</f>
        <v>0</v>
      </c>
      <c r="H38" s="124">
        <f t="shared" si="5"/>
        <v>0</v>
      </c>
      <c r="I38" t="str">
        <f t="shared" si="6"/>
        <v/>
      </c>
    </row>
    <row r="39" spans="1:9" x14ac:dyDescent="0.3">
      <c r="A39" s="33"/>
      <c r="B39" s="23"/>
      <c r="C39" s="24"/>
      <c r="D39" s="23"/>
      <c r="E39" s="70"/>
      <c r="F39" s="16">
        <v>0</v>
      </c>
      <c r="G39" s="123" cm="1">
        <f t="array" ref="G39">+_xlfn.IFS(C39=Blad1!$D$2,'Basisgegevens Begroting'!$I$13,C39=Blad1!$D$3,'Basisgegevens Begroting'!$G$13,C39=Blad1!$D$4,'Basisgegevens Begroting'!$H$13,C39="",0)</f>
        <v>0</v>
      </c>
      <c r="H39" s="124">
        <f t="shared" si="5"/>
        <v>0</v>
      </c>
      <c r="I39" t="str">
        <f t="shared" si="6"/>
        <v/>
      </c>
    </row>
    <row r="40" spans="1:9" x14ac:dyDescent="0.3">
      <c r="A40" s="33"/>
      <c r="B40" s="23"/>
      <c r="C40" s="24"/>
      <c r="D40" s="23"/>
      <c r="E40" s="70"/>
      <c r="F40" s="16">
        <v>0</v>
      </c>
      <c r="G40" s="123" cm="1">
        <f t="array" ref="G40">+_xlfn.IFS(C40=Blad1!$D$2,'Basisgegevens Begroting'!$I$13,C40=Blad1!$D$3,'Basisgegevens Begroting'!$G$13,C40=Blad1!$D$4,'Basisgegevens Begroting'!$H$13,C40="",0)</f>
        <v>0</v>
      </c>
      <c r="H40" s="124">
        <f t="shared" si="5"/>
        <v>0</v>
      </c>
      <c r="I40" t="str">
        <f t="shared" si="6"/>
        <v/>
      </c>
    </row>
    <row r="41" spans="1:9" x14ac:dyDescent="0.3">
      <c r="A41" s="33"/>
      <c r="B41" s="23"/>
      <c r="C41" s="24"/>
      <c r="D41" s="23"/>
      <c r="E41" s="70"/>
      <c r="F41" s="16">
        <v>0</v>
      </c>
      <c r="G41" s="123" cm="1">
        <f t="array" ref="G41">+_xlfn.IFS(C41=Blad1!$D$2,'Basisgegevens Begroting'!$I$13,C41=Blad1!$D$3,'Basisgegevens Begroting'!$G$13,C41=Blad1!$D$4,'Basisgegevens Begroting'!$H$13,C41="",0)</f>
        <v>0</v>
      </c>
      <c r="H41" s="124">
        <f t="shared" si="5"/>
        <v>0</v>
      </c>
      <c r="I41" t="str">
        <f t="shared" si="6"/>
        <v/>
      </c>
    </row>
    <row r="42" spans="1:9" x14ac:dyDescent="0.3">
      <c r="A42" s="33"/>
      <c r="B42" s="23"/>
      <c r="C42" s="24"/>
      <c r="D42" s="23"/>
      <c r="E42" s="70"/>
      <c r="F42" s="16">
        <v>0</v>
      </c>
      <c r="G42" s="123" cm="1">
        <f t="array" ref="G42">+_xlfn.IFS(C42=Blad1!$D$2,'Basisgegevens Begroting'!$I$13,C42=Blad1!$D$3,'Basisgegevens Begroting'!$G$13,C42=Blad1!$D$4,'Basisgegevens Begroting'!$H$13,C42="",0)</f>
        <v>0</v>
      </c>
      <c r="H42" s="124">
        <f t="shared" si="5"/>
        <v>0</v>
      </c>
      <c r="I42" t="str">
        <f t="shared" si="6"/>
        <v/>
      </c>
    </row>
    <row r="43" spans="1:9" x14ac:dyDescent="0.3">
      <c r="A43" s="33"/>
      <c r="B43" s="23"/>
      <c r="C43" s="24"/>
      <c r="D43" s="23"/>
      <c r="E43" s="70"/>
      <c r="F43" s="16">
        <v>0</v>
      </c>
      <c r="G43" s="123" cm="1">
        <f t="array" ref="G43">+_xlfn.IFS(C43=Blad1!$D$2,'Basisgegevens Begroting'!$I$13,C43=Blad1!$D$3,'Basisgegevens Begroting'!$G$13,C43=Blad1!$D$4,'Basisgegevens Begroting'!$H$13,C43="",0)</f>
        <v>0</v>
      </c>
      <c r="H43" s="124">
        <f t="shared" si="5"/>
        <v>0</v>
      </c>
      <c r="I43" t="str">
        <f t="shared" si="6"/>
        <v/>
      </c>
    </row>
    <row r="44" spans="1:9" x14ac:dyDescent="0.3">
      <c r="A44" s="33"/>
      <c r="B44" s="23"/>
      <c r="C44" s="24"/>
      <c r="D44" s="23"/>
      <c r="E44" s="70"/>
      <c r="F44" s="16">
        <v>0</v>
      </c>
      <c r="G44" s="123" cm="1">
        <f t="array" ref="G44">+_xlfn.IFS(C44=Blad1!$D$2,'Basisgegevens Begroting'!$I$13,C44=Blad1!$D$3,'Basisgegevens Begroting'!$G$13,C44=Blad1!$D$4,'Basisgegevens Begroting'!$H$13,C44="",0)</f>
        <v>0</v>
      </c>
      <c r="H44" s="124">
        <f t="shared" si="5"/>
        <v>0</v>
      </c>
      <c r="I44" t="str">
        <f t="shared" si="6"/>
        <v/>
      </c>
    </row>
    <row r="45" spans="1:9" x14ac:dyDescent="0.3">
      <c r="A45" s="33"/>
      <c r="B45" s="23"/>
      <c r="C45" s="24"/>
      <c r="D45" s="23"/>
      <c r="E45" s="70"/>
      <c r="F45" s="16">
        <v>0</v>
      </c>
      <c r="G45" s="123" cm="1">
        <f t="array" ref="G45">+_xlfn.IFS(C45=Blad1!$D$2,'Basisgegevens Begroting'!$I$13,C45=Blad1!$D$3,'Basisgegevens Begroting'!$G$13,C45=Blad1!$D$4,'Basisgegevens Begroting'!$H$13,C45="",0)</f>
        <v>0</v>
      </c>
      <c r="H45" s="124">
        <f t="shared" si="5"/>
        <v>0</v>
      </c>
      <c r="I45" t="str">
        <f t="shared" si="6"/>
        <v/>
      </c>
    </row>
    <row r="46" spans="1:9" x14ac:dyDescent="0.3">
      <c r="A46" s="33"/>
      <c r="B46" s="23"/>
      <c r="C46" s="24"/>
      <c r="D46" s="23"/>
      <c r="E46" s="70"/>
      <c r="F46" s="16">
        <v>0</v>
      </c>
      <c r="G46" s="123" cm="1">
        <f t="array" ref="G46">+_xlfn.IFS(C46=Blad1!$D$2,'Basisgegevens Begroting'!$I$13,C46=Blad1!$D$3,'Basisgegevens Begroting'!$G$13,C46=Blad1!$D$4,'Basisgegevens Begroting'!$H$13,C46="",0)</f>
        <v>0</v>
      </c>
      <c r="H46" s="124">
        <f t="shared" si="5"/>
        <v>0</v>
      </c>
      <c r="I46" t="str">
        <f t="shared" si="6"/>
        <v/>
      </c>
    </row>
    <row r="47" spans="1:9" x14ac:dyDescent="0.3">
      <c r="A47" s="33"/>
      <c r="B47" s="23"/>
      <c r="C47" s="24"/>
      <c r="D47" s="23"/>
      <c r="E47" s="70"/>
      <c r="F47" s="16">
        <v>0</v>
      </c>
      <c r="G47" s="123" cm="1">
        <f t="array" ref="G47">+_xlfn.IFS(C47=Blad1!$D$2,'Basisgegevens Begroting'!$I$13,C47=Blad1!$D$3,'Basisgegevens Begroting'!$G$13,C47=Blad1!$D$4,'Basisgegevens Begroting'!$H$13,C47="",0)</f>
        <v>0</v>
      </c>
      <c r="H47" s="124">
        <f t="shared" si="5"/>
        <v>0</v>
      </c>
      <c r="I47" t="str">
        <f t="shared" si="6"/>
        <v/>
      </c>
    </row>
    <row r="48" spans="1:9" x14ac:dyDescent="0.3">
      <c r="A48" s="33"/>
      <c r="B48" s="23"/>
      <c r="C48" s="24"/>
      <c r="D48" s="23"/>
      <c r="E48" s="70"/>
      <c r="F48" s="16">
        <v>0</v>
      </c>
      <c r="G48" s="123" cm="1">
        <f t="array" ref="G48">+_xlfn.IFS(C48=Blad1!$D$2,'Basisgegevens Begroting'!$I$13,C48=Blad1!$D$3,'Basisgegevens Begroting'!$G$13,C48=Blad1!$D$4,'Basisgegevens Begroting'!$H$13,C48="",0)</f>
        <v>0</v>
      </c>
      <c r="H48" s="124">
        <f t="shared" si="5"/>
        <v>0</v>
      </c>
      <c r="I48" t="str">
        <f t="shared" si="6"/>
        <v/>
      </c>
    </row>
    <row r="49" spans="1:9" x14ac:dyDescent="0.3">
      <c r="A49" s="33"/>
      <c r="B49" s="23"/>
      <c r="C49" s="24"/>
      <c r="D49" s="23"/>
      <c r="E49" s="70"/>
      <c r="F49" s="16">
        <v>0</v>
      </c>
      <c r="G49" s="123" cm="1">
        <f t="array" ref="G49">+_xlfn.IFS(C49=Blad1!$D$2,'Basisgegevens Begroting'!$I$13,C49=Blad1!$D$3,'Basisgegevens Begroting'!$G$13,C49=Blad1!$D$4,'Basisgegevens Begroting'!$H$13,C49="",0)</f>
        <v>0</v>
      </c>
      <c r="H49" s="124">
        <f t="shared" si="5"/>
        <v>0</v>
      </c>
      <c r="I49" t="str">
        <f t="shared" si="6"/>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7">SUM(H34:H50)</f>
        <v>0</v>
      </c>
    </row>
    <row r="52" spans="1:9" ht="15" thickBot="1" x14ac:dyDescent="0.35"/>
    <row r="53" spans="1:9" ht="12" customHeight="1" x14ac:dyDescent="0.3">
      <c r="A53" s="31" t="s">
        <v>75</v>
      </c>
      <c r="B53" s="17"/>
      <c r="C53" s="17"/>
      <c r="D53" s="17"/>
      <c r="E53" s="17"/>
      <c r="F53" s="17"/>
      <c r="G53" s="17"/>
    </row>
    <row r="54" spans="1:9" ht="24" customHeight="1"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c r="D55" s="24"/>
      <c r="E55" s="69"/>
      <c r="F55" s="16">
        <v>0</v>
      </c>
      <c r="G55" s="123" cm="1">
        <f t="array" ref="G55">+_xlfn.IFS(C55=Blad1!$D$2,'Basisgegevens Begroting'!$I$13,C55=Blad1!$D$3,'Basisgegevens Begroting'!$G$13,C55=Blad1!$D$4,'Basisgegevens Begroting'!$H$13,C55="",0)</f>
        <v>0</v>
      </c>
      <c r="H55" s="124">
        <f>+G55*F55</f>
        <v>0</v>
      </c>
      <c r="I55" t="str">
        <f t="shared" ref="I55:I60" si="8">IF(G55=100%,H55,"")</f>
        <v/>
      </c>
    </row>
    <row r="56" spans="1:9" x14ac:dyDescent="0.3">
      <c r="A56" s="33"/>
      <c r="B56" s="23"/>
      <c r="C56" s="24"/>
      <c r="D56" s="24"/>
      <c r="E56" s="69"/>
      <c r="F56" s="16">
        <v>0</v>
      </c>
      <c r="G56" s="123" cm="1">
        <f t="array" ref="G56">+_xlfn.IFS(C56=Blad1!$D$2,'Basisgegevens Begroting'!$I$13,C56=Blad1!$D$3,'Basisgegevens Begroting'!$G$13,C56=Blad1!$D$4,'Basisgegevens Begroting'!$H$13,C56="",0)</f>
        <v>0</v>
      </c>
      <c r="H56" s="124">
        <f t="shared" ref="H56:H60" si="9">+G56*F56</f>
        <v>0</v>
      </c>
      <c r="I56" t="str">
        <f t="shared" si="8"/>
        <v/>
      </c>
    </row>
    <row r="57" spans="1:9" x14ac:dyDescent="0.3">
      <c r="A57" s="33"/>
      <c r="B57" s="23"/>
      <c r="C57" s="24"/>
      <c r="D57" s="24"/>
      <c r="E57" s="69"/>
      <c r="F57" s="16">
        <v>0</v>
      </c>
      <c r="G57" s="123" cm="1">
        <f t="array" ref="G57">+_xlfn.IFS(C57=Blad1!$D$2,'Basisgegevens Begroting'!$I$13,C57=Blad1!$D$3,'Basisgegevens Begroting'!$G$13,C57=Blad1!$D$4,'Basisgegevens Begroting'!$H$13,C57="",0)</f>
        <v>0</v>
      </c>
      <c r="H57" s="124">
        <f t="shared" si="9"/>
        <v>0</v>
      </c>
      <c r="I57" t="str">
        <f t="shared" si="8"/>
        <v/>
      </c>
    </row>
    <row r="58" spans="1:9" x14ac:dyDescent="0.3">
      <c r="A58" s="33"/>
      <c r="B58" s="23"/>
      <c r="C58" s="24"/>
      <c r="D58" s="24"/>
      <c r="E58" s="69"/>
      <c r="F58" s="16">
        <v>0</v>
      </c>
      <c r="G58" s="123" cm="1">
        <f t="array" ref="G58">+_xlfn.IFS(C58=Blad1!$D$2,'Basisgegevens Begroting'!$I$13,C58=Blad1!$D$3,'Basisgegevens Begroting'!$G$13,C58=Blad1!$D$4,'Basisgegevens Begroting'!$H$13,C58="",0)</f>
        <v>0</v>
      </c>
      <c r="H58" s="124">
        <f t="shared" si="9"/>
        <v>0</v>
      </c>
      <c r="I58" t="str">
        <f t="shared" si="8"/>
        <v/>
      </c>
    </row>
    <row r="59" spans="1:9" x14ac:dyDescent="0.3">
      <c r="A59" s="33"/>
      <c r="B59" s="23"/>
      <c r="C59" s="24"/>
      <c r="D59" s="23"/>
      <c r="E59" s="70"/>
      <c r="F59" s="16">
        <v>0</v>
      </c>
      <c r="G59" s="123" cm="1">
        <f t="array" ref="G59">+_xlfn.IFS(C59=Blad1!$D$2,'Basisgegevens Begroting'!$I$13,C59=Blad1!$D$3,'Basisgegevens Begroting'!$G$13,C59=Blad1!$D$4,'Basisgegevens Begroting'!$H$13,C59="",0)</f>
        <v>0</v>
      </c>
      <c r="H59" s="124">
        <f t="shared" si="9"/>
        <v>0</v>
      </c>
      <c r="I59" t="str">
        <f t="shared" si="8"/>
        <v/>
      </c>
    </row>
    <row r="60" spans="1:9" x14ac:dyDescent="0.3">
      <c r="A60" s="33"/>
      <c r="B60" s="23"/>
      <c r="C60" s="24"/>
      <c r="D60" s="23"/>
      <c r="E60" s="70"/>
      <c r="F60" s="16">
        <v>0</v>
      </c>
      <c r="G60" s="123" cm="1">
        <f t="array" ref="G60">+_xlfn.IFS(C60=Blad1!$D$2,'Basisgegevens Begroting'!$I$13,C60=Blad1!$D$3,'Basisgegevens Begroting'!$G$13,C60=Blad1!$D$4,'Basisgegevens Begroting'!$H$13,C60="",0)</f>
        <v>0</v>
      </c>
      <c r="H60" s="124">
        <f t="shared" si="9"/>
        <v>0</v>
      </c>
      <c r="I60" t="str">
        <f t="shared" si="8"/>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Begroting'!$I$13,C66=Blad1!$D$3,'Basisgegevens Begroting'!$G$13,C66=Blad1!$D$4,'Basisgegevens Begroting'!$H$13,C66="",0)</f>
        <v>0</v>
      </c>
      <c r="H66" s="124">
        <f>+G66*F66*E66</f>
        <v>0</v>
      </c>
      <c r="I66" t="str">
        <f t="shared" ref="I66:I82" si="10">IF(G66=100%,H66,"")</f>
        <v/>
      </c>
    </row>
    <row r="67" spans="1:9" x14ac:dyDescent="0.3">
      <c r="A67" s="24"/>
      <c r="B67" s="24"/>
      <c r="C67" s="24"/>
      <c r="D67" s="24"/>
      <c r="E67" s="175">
        <v>1</v>
      </c>
      <c r="F67" s="16">
        <v>0</v>
      </c>
      <c r="G67" s="123" cm="1">
        <f t="array" ref="G67">+_xlfn.IFS(C67=Blad1!$D$2,'Basisgegevens Begroting'!$I$13,C67=Blad1!$D$3,'Basisgegevens Begroting'!$G$13,C67=Blad1!$D$4,'Basisgegevens Begroting'!$H$13,C67="",0)</f>
        <v>0</v>
      </c>
      <c r="H67" s="124">
        <f t="shared" ref="H67:H81" si="11">+G67*F67*E67</f>
        <v>0</v>
      </c>
      <c r="I67" t="str">
        <f t="shared" si="10"/>
        <v/>
      </c>
    </row>
    <row r="68" spans="1:9" x14ac:dyDescent="0.3">
      <c r="A68" s="24"/>
      <c r="B68" s="24"/>
      <c r="C68" s="24"/>
      <c r="D68" s="24"/>
      <c r="E68" s="175">
        <v>1</v>
      </c>
      <c r="F68" s="16">
        <v>0</v>
      </c>
      <c r="G68" s="123" cm="1">
        <f t="array" ref="G68">+_xlfn.IFS(C68=Blad1!$D$2,'Basisgegevens Begroting'!$I$13,C68=Blad1!$D$3,'Basisgegevens Begroting'!$G$13,C68=Blad1!$D$4,'Basisgegevens Begroting'!$H$13,C68="",0)</f>
        <v>0</v>
      </c>
      <c r="H68" s="124">
        <f t="shared" si="11"/>
        <v>0</v>
      </c>
      <c r="I68" t="str">
        <f t="shared" si="10"/>
        <v/>
      </c>
    </row>
    <row r="69" spans="1:9" x14ac:dyDescent="0.3">
      <c r="A69" s="24"/>
      <c r="B69" s="24"/>
      <c r="C69" s="24"/>
      <c r="D69" s="24"/>
      <c r="E69" s="175">
        <v>1</v>
      </c>
      <c r="F69" s="16">
        <v>0</v>
      </c>
      <c r="G69" s="123" cm="1">
        <f t="array" ref="G69">+_xlfn.IFS(C69=Blad1!$D$2,'Basisgegevens Begroting'!$I$13,C69=Blad1!$D$3,'Basisgegevens Begroting'!$G$13,C69=Blad1!$D$4,'Basisgegevens Begroting'!$H$13,C69="",0)</f>
        <v>0</v>
      </c>
      <c r="H69" s="124">
        <f t="shared" si="11"/>
        <v>0</v>
      </c>
      <c r="I69" t="str">
        <f t="shared" si="10"/>
        <v/>
      </c>
    </row>
    <row r="70" spans="1:9" x14ac:dyDescent="0.3">
      <c r="A70" s="24"/>
      <c r="B70" s="24"/>
      <c r="C70" s="24"/>
      <c r="D70" s="23"/>
      <c r="E70" s="175">
        <v>1</v>
      </c>
      <c r="F70" s="16">
        <v>0</v>
      </c>
      <c r="G70" s="123" cm="1">
        <f t="array" ref="G70">+_xlfn.IFS(C70=Blad1!$D$2,'Basisgegevens Begroting'!$I$13,C70=Blad1!$D$3,'Basisgegevens Begroting'!$G$13,C70=Blad1!$D$4,'Basisgegevens Begroting'!$H$13,C70="",0)</f>
        <v>0</v>
      </c>
      <c r="H70" s="124">
        <f t="shared" si="11"/>
        <v>0</v>
      </c>
      <c r="I70" t="str">
        <f t="shared" si="10"/>
        <v/>
      </c>
    </row>
    <row r="71" spans="1:9" x14ac:dyDescent="0.3">
      <c r="A71" s="24"/>
      <c r="B71" s="24"/>
      <c r="C71" s="24"/>
      <c r="D71" s="23"/>
      <c r="E71" s="175">
        <v>1</v>
      </c>
      <c r="F71" s="16">
        <v>0</v>
      </c>
      <c r="G71" s="123" cm="1">
        <f t="array" ref="G71">+_xlfn.IFS(C71=Blad1!$D$2,'Basisgegevens Begroting'!$I$13,C71=Blad1!$D$3,'Basisgegevens Begroting'!$G$13,C71=Blad1!$D$4,'Basisgegevens Begroting'!$H$13,C71="",0)</f>
        <v>0</v>
      </c>
      <c r="H71" s="124">
        <f t="shared" si="11"/>
        <v>0</v>
      </c>
      <c r="I71" t="str">
        <f t="shared" si="10"/>
        <v/>
      </c>
    </row>
    <row r="72" spans="1:9" x14ac:dyDescent="0.3">
      <c r="A72" s="24"/>
      <c r="B72" s="24"/>
      <c r="C72" s="24"/>
      <c r="D72" s="23"/>
      <c r="E72" s="175">
        <v>1</v>
      </c>
      <c r="F72" s="16">
        <v>0</v>
      </c>
      <c r="G72" s="123" cm="1">
        <f t="array" ref="G72">+_xlfn.IFS(C72=Blad1!$D$2,'Basisgegevens Begroting'!$I$13,C72=Blad1!$D$3,'Basisgegevens Begroting'!$G$13,C72=Blad1!$D$4,'Basisgegevens Begroting'!$H$13,C72="",0)</f>
        <v>0</v>
      </c>
      <c r="H72" s="124">
        <f t="shared" si="11"/>
        <v>0</v>
      </c>
      <c r="I72" t="str">
        <f t="shared" si="10"/>
        <v/>
      </c>
    </row>
    <row r="73" spans="1:9" x14ac:dyDescent="0.3">
      <c r="A73" s="24"/>
      <c r="B73" s="24"/>
      <c r="C73" s="24"/>
      <c r="D73" s="23"/>
      <c r="E73" s="175">
        <v>1</v>
      </c>
      <c r="F73" s="16">
        <v>0</v>
      </c>
      <c r="G73" s="123" cm="1">
        <f t="array" ref="G73">+_xlfn.IFS(C73=Blad1!$D$2,'Basisgegevens Begroting'!$I$13,C73=Blad1!$D$3,'Basisgegevens Begroting'!$G$13,C73=Blad1!$D$4,'Basisgegevens Begroting'!$H$13,C73="",0)</f>
        <v>0</v>
      </c>
      <c r="H73" s="124">
        <f t="shared" si="11"/>
        <v>0</v>
      </c>
      <c r="I73" t="str">
        <f t="shared" si="10"/>
        <v/>
      </c>
    </row>
    <row r="74" spans="1:9" x14ac:dyDescent="0.3">
      <c r="A74" s="24"/>
      <c r="B74" s="24"/>
      <c r="C74" s="24"/>
      <c r="D74" s="23"/>
      <c r="E74" s="175">
        <v>1</v>
      </c>
      <c r="F74" s="16">
        <v>0</v>
      </c>
      <c r="G74" s="123" cm="1">
        <f t="array" ref="G74">+_xlfn.IFS(C74=Blad1!$D$2,'Basisgegevens Begroting'!$I$13,C74=Blad1!$D$3,'Basisgegevens Begroting'!$G$13,C74=Blad1!$D$4,'Basisgegevens Begroting'!$H$13,C74="",0)</f>
        <v>0</v>
      </c>
      <c r="H74" s="124">
        <f t="shared" si="11"/>
        <v>0</v>
      </c>
      <c r="I74" t="str">
        <f t="shared" si="10"/>
        <v/>
      </c>
    </row>
    <row r="75" spans="1:9" x14ac:dyDescent="0.3">
      <c r="A75" s="24"/>
      <c r="B75" s="24"/>
      <c r="C75" s="24"/>
      <c r="D75" s="23"/>
      <c r="E75" s="175">
        <v>1</v>
      </c>
      <c r="F75" s="16">
        <v>0</v>
      </c>
      <c r="G75" s="123" cm="1">
        <f t="array" ref="G75">+_xlfn.IFS(C75=Blad1!$D$2,'Basisgegevens Begroting'!$I$13,C75=Blad1!$D$3,'Basisgegevens Begroting'!$G$13,C75=Blad1!$D$4,'Basisgegevens Begroting'!$H$13,C75="",0)</f>
        <v>0</v>
      </c>
      <c r="H75" s="124">
        <f t="shared" si="11"/>
        <v>0</v>
      </c>
      <c r="I75" t="str">
        <f t="shared" si="10"/>
        <v/>
      </c>
    </row>
    <row r="76" spans="1:9" x14ac:dyDescent="0.3">
      <c r="A76" s="24"/>
      <c r="B76" s="24"/>
      <c r="C76" s="24"/>
      <c r="D76" s="24"/>
      <c r="E76" s="175">
        <v>1</v>
      </c>
      <c r="F76" s="16">
        <v>0</v>
      </c>
      <c r="G76" s="123" cm="1">
        <f t="array" ref="G76">+_xlfn.IFS(C76=Blad1!$D$2,'Basisgegevens Begroting'!$I$13,C76=Blad1!$D$3,'Basisgegevens Begroting'!$G$13,C76=Blad1!$D$4,'Basisgegevens Begroting'!$H$13,C76="",0)</f>
        <v>0</v>
      </c>
      <c r="H76" s="124">
        <f t="shared" si="11"/>
        <v>0</v>
      </c>
      <c r="I76" t="str">
        <f t="shared" si="10"/>
        <v/>
      </c>
    </row>
    <row r="77" spans="1:9" x14ac:dyDescent="0.3">
      <c r="A77" s="24"/>
      <c r="B77" s="24"/>
      <c r="C77" s="24"/>
      <c r="D77" s="24"/>
      <c r="E77" s="175">
        <v>1</v>
      </c>
      <c r="F77" s="16">
        <v>0</v>
      </c>
      <c r="G77" s="123" cm="1">
        <f t="array" ref="G77">+_xlfn.IFS(C77=Blad1!$D$2,'Basisgegevens Begroting'!$I$13,C77=Blad1!$D$3,'Basisgegevens Begroting'!$G$13,C77=Blad1!$D$4,'Basisgegevens Begroting'!$H$13,C77="",0)</f>
        <v>0</v>
      </c>
      <c r="H77" s="124">
        <f t="shared" si="11"/>
        <v>0</v>
      </c>
      <c r="I77" t="str">
        <f t="shared" si="10"/>
        <v/>
      </c>
    </row>
    <row r="78" spans="1:9" x14ac:dyDescent="0.3">
      <c r="A78" s="24"/>
      <c r="B78" s="24"/>
      <c r="C78" s="24"/>
      <c r="D78" s="24"/>
      <c r="E78" s="175">
        <v>1</v>
      </c>
      <c r="F78" s="16">
        <v>0</v>
      </c>
      <c r="G78" s="123" cm="1">
        <f t="array" ref="G78">+_xlfn.IFS(C78=Blad1!$D$2,'Basisgegevens Begroting'!$I$13,C78=Blad1!$D$3,'Basisgegevens Begroting'!$G$13,C78=Blad1!$D$4,'Basisgegevens Begroting'!$H$13,C78="",0)</f>
        <v>0</v>
      </c>
      <c r="H78" s="124">
        <f t="shared" si="11"/>
        <v>0</v>
      </c>
      <c r="I78" t="str">
        <f t="shared" si="10"/>
        <v/>
      </c>
    </row>
    <row r="79" spans="1:9" x14ac:dyDescent="0.3">
      <c r="A79" s="24"/>
      <c r="B79" s="24"/>
      <c r="C79" s="24"/>
      <c r="D79" s="24"/>
      <c r="E79" s="175">
        <v>1</v>
      </c>
      <c r="F79" s="16">
        <v>0</v>
      </c>
      <c r="G79" s="123" cm="1">
        <f t="array" ref="G79">+_xlfn.IFS(C79=Blad1!$D$2,'Basisgegevens Begroting'!$I$13,C79=Blad1!$D$3,'Basisgegevens Begroting'!$G$13,C79=Blad1!$D$4,'Basisgegevens Begroting'!$H$13,C79="",0)</f>
        <v>0</v>
      </c>
      <c r="H79" s="124">
        <f t="shared" si="11"/>
        <v>0</v>
      </c>
      <c r="I79" t="str">
        <f t="shared" si="10"/>
        <v/>
      </c>
    </row>
    <row r="80" spans="1:9" x14ac:dyDescent="0.3">
      <c r="A80" s="24"/>
      <c r="B80" s="24"/>
      <c r="C80" s="24"/>
      <c r="D80" s="23"/>
      <c r="E80" s="175">
        <v>1</v>
      </c>
      <c r="F80" s="16">
        <v>0</v>
      </c>
      <c r="G80" s="123" cm="1">
        <f t="array" ref="G80">+_xlfn.IFS(C80=Blad1!$D$2,'Basisgegevens Begroting'!$I$13,C80=Blad1!$D$3,'Basisgegevens Begroting'!$G$13,C80=Blad1!$D$4,'Basisgegevens Begroting'!$H$13,C80="",0)</f>
        <v>0</v>
      </c>
      <c r="H80" s="124">
        <f t="shared" si="11"/>
        <v>0</v>
      </c>
      <c r="I80" t="str">
        <f t="shared" si="10"/>
        <v/>
      </c>
    </row>
    <row r="81" spans="1:9" x14ac:dyDescent="0.3">
      <c r="A81" s="24"/>
      <c r="B81" s="24"/>
      <c r="C81" s="24"/>
      <c r="D81" s="23"/>
      <c r="E81" s="175">
        <v>1</v>
      </c>
      <c r="F81" s="16">
        <v>0</v>
      </c>
      <c r="G81" s="123" cm="1">
        <f t="array" ref="G81">+_xlfn.IFS(C81=Blad1!$D$2,'Basisgegevens Begroting'!$I$13,C81=Blad1!$D$3,'Basisgegevens Begroting'!$G$13,C81=Blad1!$D$4,'Basisgegevens Begroting'!$H$13,C81="",0)</f>
        <v>0</v>
      </c>
      <c r="H81" s="124">
        <f t="shared" si="11"/>
        <v>0</v>
      </c>
      <c r="I81" t="str">
        <f t="shared" si="10"/>
        <v/>
      </c>
    </row>
    <row r="82" spans="1:9" ht="15" thickBot="1" x14ac:dyDescent="0.35">
      <c r="A82" s="169"/>
      <c r="B82" s="170"/>
      <c r="C82" s="170"/>
      <c r="D82" s="171"/>
      <c r="I82" t="str">
        <f t="shared" si="10"/>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PgIQLy4TzipO1hrl/VvhTJqE65x+rV/LJvapVa/PocgCnqONMHW9/nShPdU8usgS+1lX0m2qVrvPzBzN2sLOVw==" saltValue="uGMAVPqtKXr1BxPbxzg+0A==" spinCount="100000" sheet="1" objects="1" scenarios="1"/>
  <conditionalFormatting sqref="E22 G22">
    <cfRule type="cellIs" dxfId="127" priority="14" stopIfTrue="1" operator="equal">
      <formula>"Opslag algemene kosten (50%)"</formula>
    </cfRule>
  </conditionalFormatting>
  <conditionalFormatting sqref="E30">
    <cfRule type="cellIs" dxfId="126" priority="11" stopIfTrue="1" operator="equal">
      <formula>"Opslag algemene kosten (50%)"</formula>
    </cfRule>
  </conditionalFormatting>
  <conditionalFormatting sqref="E51">
    <cfRule type="cellIs" dxfId="125" priority="13" stopIfTrue="1" operator="equal">
      <formula>"Opslag algemene kosten (50%)"</formula>
    </cfRule>
  </conditionalFormatting>
  <conditionalFormatting sqref="E62">
    <cfRule type="cellIs" dxfId="124" priority="2" stopIfTrue="1" operator="equal">
      <formula>"Opslag algemene kosten (50%)"</formula>
    </cfRule>
  </conditionalFormatting>
  <conditionalFormatting sqref="E83">
    <cfRule type="cellIs" dxfId="123" priority="3" stopIfTrue="1" operator="equal">
      <formula>"Opslag algemene kosten (50%)"</formula>
    </cfRule>
  </conditionalFormatting>
  <conditionalFormatting sqref="G51">
    <cfRule type="cellIs" dxfId="122" priority="12" stopIfTrue="1" operator="equal">
      <formula>"Opslag algemene kosten (50%)"</formula>
    </cfRule>
  </conditionalFormatting>
  <conditionalFormatting sqref="G62">
    <cfRule type="cellIs" dxfId="121" priority="1" stopIfTrue="1" operator="equal">
      <formula>"Opslag algemene kosten (50%)"</formula>
    </cfRule>
  </conditionalFormatting>
  <conditionalFormatting sqref="G83">
    <cfRule type="cellIs" dxfId="120" priority="4" stopIfTrue="1" operator="equal">
      <formula>"Opslag algemene kosten (50%)"</formula>
    </cfRule>
  </conditionalFormatting>
  <pageMargins left="0.7" right="0.7" top="0.75" bottom="0.75" header="0.3" footer="0.3"/>
  <pageSetup paperSize="9" scale="46" orientation="portrait" horizontalDpi="360" verticalDpi="360"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20B47178-9B6E-4A05-9049-696E434FC9BD}">
          <x14:formula1>
            <xm:f>Blad1!$D$2:$D$4</xm:f>
          </x14:formula1>
          <xm:sqref>C7:C21 C26:C29 C34:C49 C66:C81 C55:C60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75E6E-1AA6-4B7D-8940-C68AC3A98E35}">
  <dimension ref="A1:I86"/>
  <sheetViews>
    <sheetView topLeftCell="A54" zoomScaleNormal="100" workbookViewId="0">
      <selection activeCell="H87" sqref="H87"/>
    </sheetView>
  </sheetViews>
  <sheetFormatPr defaultRowHeight="14.4" x14ac:dyDescent="0.3"/>
  <cols>
    <col min="1" max="1" width="18.109375" customWidth="1"/>
    <col min="2" max="2" width="19" customWidth="1"/>
    <col min="3" max="3" width="56.44140625" bestFit="1" customWidth="1"/>
    <col min="4" max="4" width="21.109375" customWidth="1"/>
    <col min="5" max="5" width="18" customWidth="1"/>
    <col min="6" max="6" width="17.88671875" customWidth="1"/>
    <col min="7" max="7" width="15.44140625" customWidth="1"/>
    <col min="8" max="8" width="26.44140625" customWidth="1"/>
    <col min="9" max="9" width="5.5546875" hidden="1" customWidth="1"/>
  </cols>
  <sheetData>
    <row r="1" spans="1:9" ht="31.2" x14ac:dyDescent="0.6">
      <c r="A1" s="49">
        <f>'Basisgegevens Begroting'!C14</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Begroting'!$I$14,C7=Blad1!$D$3,'Basisgegevens Begroting'!$G$14,C7=Blad1!$D$4,'Basisgegevens Begroting'!$H$14,C7="",0)</f>
        <v>0</v>
      </c>
      <c r="H7" s="19">
        <f>+EigenPersoneel78945[[#This Row],[Kolom8]]*EigenPersoneel78945[[#This Row],[Kolom6]]</f>
        <v>0</v>
      </c>
      <c r="I7" t="str">
        <f t="shared" ref="I7:I34" si="0">IF(G7=100%,H7,"")</f>
        <v/>
      </c>
    </row>
    <row r="8" spans="1:9" x14ac:dyDescent="0.3">
      <c r="A8" s="4"/>
      <c r="B8" s="24"/>
      <c r="C8" s="24"/>
      <c r="D8" s="16"/>
      <c r="E8" s="22"/>
      <c r="F8" s="19">
        <f t="shared" ref="F8:F21" si="1">$D8*E8</f>
        <v>0</v>
      </c>
      <c r="G8" s="123" cm="1">
        <f t="array" ref="G8">+_xlfn.IFS(C8=Blad1!$D$2,'Basisgegevens Begroting'!$I$14,C8=Blad1!$D$3,'Basisgegevens Begroting'!$G$14,C8=Blad1!$D$4,'Basisgegevens Begroting'!$H$14,C8="",0)</f>
        <v>0</v>
      </c>
      <c r="H8" s="19">
        <f>+EigenPersoneel78945[[#This Row],[Kolom8]]*EigenPersoneel78945[[#This Row],[Kolom6]]</f>
        <v>0</v>
      </c>
      <c r="I8" t="str">
        <f t="shared" si="0"/>
        <v/>
      </c>
    </row>
    <row r="9" spans="1:9" x14ac:dyDescent="0.3">
      <c r="A9" s="4"/>
      <c r="B9" s="24"/>
      <c r="C9" s="24"/>
      <c r="D9" s="16"/>
      <c r="E9" s="22"/>
      <c r="F9" s="19">
        <f t="shared" si="1"/>
        <v>0</v>
      </c>
      <c r="G9" s="123" cm="1">
        <f t="array" ref="G9">+_xlfn.IFS(C9=Blad1!$D$2,'Basisgegevens Begroting'!$I$14,C9=Blad1!$D$3,'Basisgegevens Begroting'!$G$14,C9=Blad1!$D$4,'Basisgegevens Begroting'!$H$14,C9="",0)</f>
        <v>0</v>
      </c>
      <c r="H9" s="19">
        <f>+EigenPersoneel78945[[#This Row],[Kolom8]]*EigenPersoneel78945[[#This Row],[Kolom6]]</f>
        <v>0</v>
      </c>
      <c r="I9" t="str">
        <f t="shared" si="0"/>
        <v/>
      </c>
    </row>
    <row r="10" spans="1:9" x14ac:dyDescent="0.3">
      <c r="A10" s="4"/>
      <c r="B10" s="24"/>
      <c r="C10" s="24"/>
      <c r="D10" s="16"/>
      <c r="E10" s="22"/>
      <c r="F10" s="19">
        <f t="shared" si="1"/>
        <v>0</v>
      </c>
      <c r="G10" s="123" cm="1">
        <f t="array" ref="G10">+_xlfn.IFS(C10=Blad1!$D$2,'Basisgegevens Begroting'!$I$14,C10=Blad1!$D$3,'Basisgegevens Begroting'!$G$14,C10=Blad1!$D$4,'Basisgegevens Begroting'!$H$14,C10="",0)</f>
        <v>0</v>
      </c>
      <c r="H10" s="19">
        <f>+EigenPersoneel78945[[#This Row],[Kolom8]]*EigenPersoneel78945[[#This Row],[Kolom6]]</f>
        <v>0</v>
      </c>
      <c r="I10" t="str">
        <f t="shared" si="0"/>
        <v/>
      </c>
    </row>
    <row r="11" spans="1:9" x14ac:dyDescent="0.3">
      <c r="A11" s="4"/>
      <c r="B11" s="24"/>
      <c r="C11" s="24"/>
      <c r="D11" s="16"/>
      <c r="E11" s="22"/>
      <c r="F11" s="19">
        <f t="shared" si="1"/>
        <v>0</v>
      </c>
      <c r="G11" s="123" cm="1">
        <f t="array" ref="G11">+_xlfn.IFS(C11=Blad1!$D$2,'Basisgegevens Begroting'!$I$14,C11=Blad1!$D$3,'Basisgegevens Begroting'!$G$14,C11=Blad1!$D$4,'Basisgegevens Begroting'!$H$14,C11="",0)</f>
        <v>0</v>
      </c>
      <c r="H11" s="19">
        <f>+EigenPersoneel78945[[#This Row],[Kolom8]]*EigenPersoneel78945[[#This Row],[Kolom6]]</f>
        <v>0</v>
      </c>
      <c r="I11" t="str">
        <f t="shared" si="0"/>
        <v/>
      </c>
    </row>
    <row r="12" spans="1:9" x14ac:dyDescent="0.3">
      <c r="A12" s="4"/>
      <c r="B12" s="24"/>
      <c r="C12" s="24"/>
      <c r="D12" s="16"/>
      <c r="E12" s="22"/>
      <c r="F12" s="19">
        <f t="shared" si="1"/>
        <v>0</v>
      </c>
      <c r="G12" s="123" cm="1">
        <f t="array" ref="G12">+_xlfn.IFS(C12=Blad1!$D$2,'Basisgegevens Begroting'!$I$14,C12=Blad1!$D$3,'Basisgegevens Begroting'!$G$14,C12=Blad1!$D$4,'Basisgegevens Begroting'!$H$14,C12="",0)</f>
        <v>0</v>
      </c>
      <c r="H12" s="19">
        <f>+EigenPersoneel78945[[#This Row],[Kolom8]]*EigenPersoneel78945[[#This Row],[Kolom6]]</f>
        <v>0</v>
      </c>
      <c r="I12" t="str">
        <f t="shared" si="0"/>
        <v/>
      </c>
    </row>
    <row r="13" spans="1:9" x14ac:dyDescent="0.3">
      <c r="A13" s="4"/>
      <c r="B13" s="24"/>
      <c r="C13" s="24"/>
      <c r="D13" s="16"/>
      <c r="E13" s="22"/>
      <c r="F13" s="19">
        <f t="shared" si="1"/>
        <v>0</v>
      </c>
      <c r="G13" s="123" cm="1">
        <f t="array" ref="G13">+_xlfn.IFS(C13=Blad1!$D$2,'Basisgegevens Begroting'!$I$14,C13=Blad1!$D$3,'Basisgegevens Begroting'!$G$14,C13=Blad1!$D$4,'Basisgegevens Begroting'!$H$14,C13="",0)</f>
        <v>0</v>
      </c>
      <c r="H13" s="19">
        <f>+EigenPersoneel78945[[#This Row],[Kolom8]]*EigenPersoneel78945[[#This Row],[Kolom6]]</f>
        <v>0</v>
      </c>
      <c r="I13" t="str">
        <f t="shared" si="0"/>
        <v/>
      </c>
    </row>
    <row r="14" spans="1:9" x14ac:dyDescent="0.3">
      <c r="A14" s="4"/>
      <c r="B14" s="24"/>
      <c r="C14" s="24"/>
      <c r="D14" s="16"/>
      <c r="E14" s="22"/>
      <c r="F14" s="19">
        <f t="shared" si="1"/>
        <v>0</v>
      </c>
      <c r="G14" s="123" cm="1">
        <f t="array" ref="G14">+_xlfn.IFS(C14=Blad1!$D$2,'Basisgegevens Begroting'!$I$14,C14=Blad1!$D$3,'Basisgegevens Begroting'!$G$14,C14=Blad1!$D$4,'Basisgegevens Begroting'!$H$14,C14="",0)</f>
        <v>0</v>
      </c>
      <c r="H14" s="19">
        <f>+EigenPersoneel78945[[#This Row],[Kolom8]]*EigenPersoneel78945[[#This Row],[Kolom6]]</f>
        <v>0</v>
      </c>
      <c r="I14" t="str">
        <f t="shared" si="0"/>
        <v/>
      </c>
    </row>
    <row r="15" spans="1:9" x14ac:dyDescent="0.3">
      <c r="A15" s="4"/>
      <c r="B15" s="24"/>
      <c r="C15" s="24"/>
      <c r="D15" s="16"/>
      <c r="E15" s="22"/>
      <c r="F15" s="19">
        <f t="shared" si="1"/>
        <v>0</v>
      </c>
      <c r="G15" s="123" cm="1">
        <f t="array" ref="G15">+_xlfn.IFS(C15=Blad1!$D$2,'Basisgegevens Begroting'!$I$14,C15=Blad1!$D$3,'Basisgegevens Begroting'!$G$14,C15=Blad1!$D$4,'Basisgegevens Begroting'!$H$14,C15="",0)</f>
        <v>0</v>
      </c>
      <c r="H15" s="19">
        <f>+EigenPersoneel78945[[#This Row],[Kolom8]]*EigenPersoneel78945[[#This Row],[Kolom6]]</f>
        <v>0</v>
      </c>
      <c r="I15" t="str">
        <f t="shared" si="0"/>
        <v/>
      </c>
    </row>
    <row r="16" spans="1:9" x14ac:dyDescent="0.3">
      <c r="A16" s="4"/>
      <c r="B16" s="24"/>
      <c r="C16" s="24"/>
      <c r="D16" s="16"/>
      <c r="E16" s="22"/>
      <c r="F16" s="19">
        <f t="shared" si="1"/>
        <v>0</v>
      </c>
      <c r="G16" s="123" cm="1">
        <f t="array" ref="G16">+_xlfn.IFS(C16=Blad1!$D$2,'Basisgegevens Begroting'!$I$14,C16=Blad1!$D$3,'Basisgegevens Begroting'!$G$14,C16=Blad1!$D$4,'Basisgegevens Begroting'!$H$14,C16="",0)</f>
        <v>0</v>
      </c>
      <c r="H16" s="19">
        <f>+EigenPersoneel78945[[#This Row],[Kolom8]]*EigenPersoneel78945[[#This Row],[Kolom6]]</f>
        <v>0</v>
      </c>
      <c r="I16" t="str">
        <f t="shared" si="0"/>
        <v/>
      </c>
    </row>
    <row r="17" spans="1:9" x14ac:dyDescent="0.3">
      <c r="A17" s="4"/>
      <c r="B17" s="24"/>
      <c r="C17" s="24"/>
      <c r="D17" s="16"/>
      <c r="E17" s="22"/>
      <c r="F17" s="19">
        <f t="shared" si="1"/>
        <v>0</v>
      </c>
      <c r="G17" s="123" cm="1">
        <f t="array" ref="G17">+_xlfn.IFS(C17=Blad1!$D$2,'Basisgegevens Begroting'!$I$14,C17=Blad1!$D$3,'Basisgegevens Begroting'!$G$14,C17=Blad1!$D$4,'Basisgegevens Begroting'!$H$14,C17="",0)</f>
        <v>0</v>
      </c>
      <c r="H17" s="19">
        <f>+EigenPersoneel78945[[#This Row],[Kolom8]]*EigenPersoneel78945[[#This Row],[Kolom6]]</f>
        <v>0</v>
      </c>
      <c r="I17" t="str">
        <f t="shared" si="0"/>
        <v/>
      </c>
    </row>
    <row r="18" spans="1:9" x14ac:dyDescent="0.3">
      <c r="A18" s="4"/>
      <c r="B18" s="24"/>
      <c r="C18" s="24"/>
      <c r="D18" s="16"/>
      <c r="E18" s="22"/>
      <c r="F18" s="19">
        <f t="shared" si="1"/>
        <v>0</v>
      </c>
      <c r="G18" s="123" cm="1">
        <f t="array" ref="G18">+_xlfn.IFS(C18=Blad1!$D$2,'Basisgegevens Begroting'!$I$14,C18=Blad1!$D$3,'Basisgegevens Begroting'!$G$14,C18=Blad1!$D$4,'Basisgegevens Begroting'!$H$14,C18="",0)</f>
        <v>0</v>
      </c>
      <c r="H18" s="19">
        <f>+EigenPersoneel78945[[#This Row],[Kolom8]]*EigenPersoneel78945[[#This Row],[Kolom6]]</f>
        <v>0</v>
      </c>
      <c r="I18" t="str">
        <f t="shared" si="0"/>
        <v/>
      </c>
    </row>
    <row r="19" spans="1:9" x14ac:dyDescent="0.3">
      <c r="A19" s="4"/>
      <c r="B19" s="24"/>
      <c r="C19" s="24"/>
      <c r="D19" s="16"/>
      <c r="E19" s="22"/>
      <c r="F19" s="19">
        <f t="shared" si="1"/>
        <v>0</v>
      </c>
      <c r="G19" s="123" cm="1">
        <f t="array" ref="G19">+_xlfn.IFS(C19=Blad1!$D$2,'Basisgegevens Begroting'!$I$14,C19=Blad1!$D$3,'Basisgegevens Begroting'!$G$14,C19=Blad1!$D$4,'Basisgegevens Begroting'!$H$14,C19="",0)</f>
        <v>0</v>
      </c>
      <c r="H19" s="19">
        <f>+EigenPersoneel78945[[#This Row],[Kolom8]]*EigenPersoneel78945[[#This Row],[Kolom6]]</f>
        <v>0</v>
      </c>
      <c r="I19" t="str">
        <f t="shared" si="0"/>
        <v/>
      </c>
    </row>
    <row r="20" spans="1:9" x14ac:dyDescent="0.3">
      <c r="A20" s="4"/>
      <c r="B20" s="24"/>
      <c r="C20" s="24"/>
      <c r="D20" s="16"/>
      <c r="E20" s="22"/>
      <c r="F20" s="19">
        <f t="shared" si="1"/>
        <v>0</v>
      </c>
      <c r="G20" s="123" cm="1">
        <f t="array" ref="G20">+_xlfn.IFS(C20=Blad1!$D$2,'Basisgegevens Begroting'!$I$14,C20=Blad1!$D$3,'Basisgegevens Begroting'!$G$14,C20=Blad1!$D$4,'Basisgegevens Begroting'!$H$14,C20="",0)</f>
        <v>0</v>
      </c>
      <c r="H20" s="19">
        <f>+EigenPersoneel78945[[#This Row],[Kolom8]]*EigenPersoneel78945[[#This Row],[Kolom6]]</f>
        <v>0</v>
      </c>
      <c r="I20" t="str">
        <f t="shared" si="0"/>
        <v/>
      </c>
    </row>
    <row r="21" spans="1:9" ht="15" thickBot="1" x14ac:dyDescent="0.35">
      <c r="A21" s="4"/>
      <c r="B21" s="24"/>
      <c r="C21" s="24"/>
      <c r="D21" s="16"/>
      <c r="E21" s="22"/>
      <c r="F21" s="19">
        <f t="shared" si="1"/>
        <v>0</v>
      </c>
      <c r="G21" s="123" cm="1">
        <f t="array" ref="G21">+_xlfn.IFS(C21=Blad1!$D$2,'Basisgegevens Begroting'!$I$14,C21=Blad1!$D$3,'Basisgegevens Begroting'!$G$14,C21=Blad1!$D$4,'Basisgegevens Begroting'!$H$14,C21="",0)</f>
        <v>0</v>
      </c>
      <c r="H21" s="19">
        <f>+EigenPersoneel78945[[#This Row],[Kolom8]]*EigenPersoneel78945[[#This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133</v>
      </c>
      <c r="B24" s="17"/>
      <c r="C24" s="17"/>
      <c r="D24" s="17"/>
      <c r="E24" s="17"/>
      <c r="F24" s="17"/>
      <c r="G24" s="17"/>
      <c r="I24" t="str">
        <f t="shared" si="0"/>
        <v/>
      </c>
    </row>
    <row r="25" spans="1:9" ht="35.25" customHeight="1" x14ac:dyDescent="0.3">
      <c r="A25" s="29" t="s">
        <v>70</v>
      </c>
      <c r="B25" s="9" t="s">
        <v>71</v>
      </c>
      <c r="C25" s="80" t="s">
        <v>63</v>
      </c>
      <c r="D25" s="108" t="s">
        <v>132</v>
      </c>
      <c r="E25" s="108" t="s">
        <v>140</v>
      </c>
      <c r="F25" s="9" t="s">
        <v>29</v>
      </c>
      <c r="G25" s="79" t="str">
        <f>+G6</f>
        <v>Ophoging Subsidie %</v>
      </c>
      <c r="H25" s="127" t="str">
        <f>+H6</f>
        <v>Subsidie</v>
      </c>
      <c r="I25" t="str">
        <f t="shared" si="0"/>
        <v/>
      </c>
    </row>
    <row r="26" spans="1:9" ht="30" customHeight="1" x14ac:dyDescent="0.3">
      <c r="A26" s="33"/>
      <c r="B26" s="23"/>
      <c r="C26" s="24"/>
      <c r="D26" s="211"/>
      <c r="E26" s="212"/>
      <c r="F26" s="128">
        <f>+D26*E26</f>
        <v>0</v>
      </c>
      <c r="G26" s="123" cm="1">
        <f t="array" ref="G26">+_xlfn.IFS(C26=Blad1!$D$2,'Basisgegevens Begroting'!$I$14,C26=Blad1!$D$3,'Basisgegevens Begroting'!$G$14,C26=Blad1!$D$4,'Basisgegevens Begroting'!$H$14,C26="",0)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Begroting'!$I$14,C27=Blad1!$D$3,'Basisgegevens Begroting'!$G$14,C27=Blad1!$D$4,'Basisgegevens Begroting'!$H$14,C27="",0)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Begroting'!$I$14,C28=Blad1!$D$3,'Basisgegevens Begroting'!$G$14,C28=Blad1!$D$4,'Basisgegevens Begroting'!$H$14,C28="",0)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Begroting'!$I$14,C29=Blad1!$D$3,'Basisgegevens Begroting'!$G$14,C29=Blad1!$D$4,'Basisgegevens Begroting'!$H$14,C29="",0)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7" t="str">
        <f>+H6</f>
        <v>Subsidie</v>
      </c>
      <c r="I33" t="str">
        <f t="shared" si="0"/>
        <v/>
      </c>
    </row>
    <row r="34" spans="1:9" x14ac:dyDescent="0.3">
      <c r="A34" s="33"/>
      <c r="B34" s="23"/>
      <c r="C34" s="24"/>
      <c r="D34" s="24"/>
      <c r="E34" s="69"/>
      <c r="F34" s="101">
        <v>0</v>
      </c>
      <c r="G34" s="123" cm="1">
        <f t="array" ref="G34">+_xlfn.IFS(C34=Blad1!$D$2,'Basisgegevens Begroting'!$I$14,C34=Blad1!$D$3,'Basisgegevens Begroting'!$G$14,C34=Blad1!$D$4,'Basisgegevens Begroting'!$H$14,C34="",0)</f>
        <v>0</v>
      </c>
      <c r="H34" s="124">
        <f>+G34*F34</f>
        <v>0</v>
      </c>
      <c r="I34" t="str">
        <f t="shared" si="0"/>
        <v/>
      </c>
    </row>
    <row r="35" spans="1:9" x14ac:dyDescent="0.3">
      <c r="A35" s="33"/>
      <c r="B35" s="23"/>
      <c r="C35" s="24"/>
      <c r="D35" s="24"/>
      <c r="E35" s="69"/>
      <c r="F35" s="101">
        <v>0</v>
      </c>
      <c r="G35" s="123" cm="1">
        <f t="array" ref="G35">+_xlfn.IFS(C35=Blad1!$D$2,'Basisgegevens Begroting'!$I$14,C35=Blad1!$D$3,'Basisgegevens Begroting'!$G$14,C35=Blad1!$D$4,'Basisgegevens Begroting'!$H$14,C35="",0)</f>
        <v>0</v>
      </c>
      <c r="H35" s="124">
        <f t="shared" ref="H35:H49" si="5">+G35*F35</f>
        <v>0</v>
      </c>
      <c r="I35" t="str">
        <f t="shared" ref="I35:I49" si="6">IF(G35=100%,H35,"")</f>
        <v/>
      </c>
    </row>
    <row r="36" spans="1:9" x14ac:dyDescent="0.3">
      <c r="A36" s="33"/>
      <c r="B36" s="23"/>
      <c r="C36" s="24"/>
      <c r="D36" s="24"/>
      <c r="E36" s="69"/>
      <c r="F36" s="101">
        <v>0</v>
      </c>
      <c r="G36" s="123" cm="1">
        <f t="array" ref="G36">+_xlfn.IFS(C36=Blad1!$D$2,'Basisgegevens Begroting'!$I$14,C36=Blad1!$D$3,'Basisgegevens Begroting'!$G$14,C36=Blad1!$D$4,'Basisgegevens Begroting'!$H$14,C36="",0)</f>
        <v>0</v>
      </c>
      <c r="H36" s="124">
        <f t="shared" si="5"/>
        <v>0</v>
      </c>
      <c r="I36" t="str">
        <f t="shared" si="6"/>
        <v/>
      </c>
    </row>
    <row r="37" spans="1:9" x14ac:dyDescent="0.3">
      <c r="A37" s="33"/>
      <c r="B37" s="23"/>
      <c r="C37" s="24"/>
      <c r="D37" s="24"/>
      <c r="E37" s="69"/>
      <c r="F37" s="101">
        <v>0</v>
      </c>
      <c r="G37" s="123" cm="1">
        <f t="array" ref="G37">+_xlfn.IFS(C37=Blad1!$D$2,'Basisgegevens Begroting'!$I$14,C37=Blad1!$D$3,'Basisgegevens Begroting'!$G$14,C37=Blad1!$D$4,'Basisgegevens Begroting'!$H$14,C37="",0)</f>
        <v>0</v>
      </c>
      <c r="H37" s="124">
        <f t="shared" si="5"/>
        <v>0</v>
      </c>
      <c r="I37" t="str">
        <f t="shared" si="6"/>
        <v/>
      </c>
    </row>
    <row r="38" spans="1:9" x14ac:dyDescent="0.3">
      <c r="A38" s="33"/>
      <c r="B38" s="23"/>
      <c r="C38" s="24"/>
      <c r="D38" s="23"/>
      <c r="E38" s="70"/>
      <c r="F38" s="101">
        <v>0</v>
      </c>
      <c r="G38" s="123" cm="1">
        <f t="array" ref="G38">+_xlfn.IFS(C38=Blad1!$D$2,'Basisgegevens Begroting'!$I$14,C38=Blad1!$D$3,'Basisgegevens Begroting'!$G$14,C38=Blad1!$D$4,'Basisgegevens Begroting'!$H$14,C38="",0)</f>
        <v>0</v>
      </c>
      <c r="H38" s="124">
        <f t="shared" si="5"/>
        <v>0</v>
      </c>
      <c r="I38" t="str">
        <f t="shared" si="6"/>
        <v/>
      </c>
    </row>
    <row r="39" spans="1:9" x14ac:dyDescent="0.3">
      <c r="A39" s="33"/>
      <c r="B39" s="23"/>
      <c r="C39" s="24"/>
      <c r="D39" s="23"/>
      <c r="E39" s="70"/>
      <c r="F39" s="101">
        <v>0</v>
      </c>
      <c r="G39" s="123" cm="1">
        <f t="array" ref="G39">+_xlfn.IFS(C39=Blad1!$D$2,'Basisgegevens Begroting'!$I$14,C39=Blad1!$D$3,'Basisgegevens Begroting'!$G$14,C39=Blad1!$D$4,'Basisgegevens Begroting'!$H$14,C39="",0)</f>
        <v>0</v>
      </c>
      <c r="H39" s="124">
        <f t="shared" si="5"/>
        <v>0</v>
      </c>
      <c r="I39" t="str">
        <f t="shared" si="6"/>
        <v/>
      </c>
    </row>
    <row r="40" spans="1:9" x14ac:dyDescent="0.3">
      <c r="A40" s="33"/>
      <c r="B40" s="23"/>
      <c r="C40" s="24"/>
      <c r="D40" s="23"/>
      <c r="E40" s="70"/>
      <c r="F40" s="101">
        <v>0</v>
      </c>
      <c r="G40" s="123" cm="1">
        <f t="array" ref="G40">+_xlfn.IFS(C40=Blad1!$D$2,'Basisgegevens Begroting'!$I$14,C40=Blad1!$D$3,'Basisgegevens Begroting'!$G$14,C40=Blad1!$D$4,'Basisgegevens Begroting'!$H$14,C40="",0)</f>
        <v>0</v>
      </c>
      <c r="H40" s="124">
        <f t="shared" si="5"/>
        <v>0</v>
      </c>
      <c r="I40" t="str">
        <f t="shared" si="6"/>
        <v/>
      </c>
    </row>
    <row r="41" spans="1:9" x14ac:dyDescent="0.3">
      <c r="A41" s="33"/>
      <c r="B41" s="23"/>
      <c r="C41" s="24"/>
      <c r="D41" s="23"/>
      <c r="E41" s="70"/>
      <c r="F41" s="101">
        <v>0</v>
      </c>
      <c r="G41" s="123" cm="1">
        <f t="array" ref="G41">+_xlfn.IFS(C41=Blad1!$D$2,'Basisgegevens Begroting'!$I$14,C41=Blad1!$D$3,'Basisgegevens Begroting'!$G$14,C41=Blad1!$D$4,'Basisgegevens Begroting'!$H$14,C41="",0)</f>
        <v>0</v>
      </c>
      <c r="H41" s="124">
        <f t="shared" si="5"/>
        <v>0</v>
      </c>
      <c r="I41" t="str">
        <f t="shared" si="6"/>
        <v/>
      </c>
    </row>
    <row r="42" spans="1:9" x14ac:dyDescent="0.3">
      <c r="A42" s="33"/>
      <c r="B42" s="23"/>
      <c r="C42" s="24"/>
      <c r="D42" s="23"/>
      <c r="E42" s="70"/>
      <c r="F42" s="101">
        <v>0</v>
      </c>
      <c r="G42" s="123" cm="1">
        <f t="array" ref="G42">+_xlfn.IFS(C42=Blad1!$D$2,'Basisgegevens Begroting'!$I$14,C42=Blad1!$D$3,'Basisgegevens Begroting'!$G$14,C42=Blad1!$D$4,'Basisgegevens Begroting'!$H$14,C42="",0)</f>
        <v>0</v>
      </c>
      <c r="H42" s="124">
        <f t="shared" si="5"/>
        <v>0</v>
      </c>
      <c r="I42" t="str">
        <f t="shared" si="6"/>
        <v/>
      </c>
    </row>
    <row r="43" spans="1:9" x14ac:dyDescent="0.3">
      <c r="A43" s="33"/>
      <c r="B43" s="23"/>
      <c r="C43" s="24"/>
      <c r="D43" s="23"/>
      <c r="E43" s="70"/>
      <c r="F43" s="101">
        <v>0</v>
      </c>
      <c r="G43" s="123" cm="1">
        <f t="array" ref="G43">+_xlfn.IFS(C43=Blad1!$D$2,'Basisgegevens Begroting'!$I$14,C43=Blad1!$D$3,'Basisgegevens Begroting'!$G$14,C43=Blad1!$D$4,'Basisgegevens Begroting'!$H$14,C43="",0)</f>
        <v>0</v>
      </c>
      <c r="H43" s="124">
        <f t="shared" si="5"/>
        <v>0</v>
      </c>
      <c r="I43" t="str">
        <f t="shared" si="6"/>
        <v/>
      </c>
    </row>
    <row r="44" spans="1:9" x14ac:dyDescent="0.3">
      <c r="A44" s="33"/>
      <c r="B44" s="23"/>
      <c r="C44" s="24"/>
      <c r="D44" s="23"/>
      <c r="E44" s="70"/>
      <c r="F44" s="101">
        <v>0</v>
      </c>
      <c r="G44" s="123" cm="1">
        <f t="array" ref="G44">+_xlfn.IFS(C44=Blad1!$D$2,'Basisgegevens Begroting'!$I$14,C44=Blad1!$D$3,'Basisgegevens Begroting'!$G$14,C44=Blad1!$D$4,'Basisgegevens Begroting'!$H$14,C44="",0)</f>
        <v>0</v>
      </c>
      <c r="H44" s="124">
        <f t="shared" si="5"/>
        <v>0</v>
      </c>
      <c r="I44" t="str">
        <f t="shared" si="6"/>
        <v/>
      </c>
    </row>
    <row r="45" spans="1:9" x14ac:dyDescent="0.3">
      <c r="A45" s="33"/>
      <c r="B45" s="23"/>
      <c r="C45" s="24"/>
      <c r="D45" s="23"/>
      <c r="E45" s="70"/>
      <c r="F45" s="101">
        <v>0</v>
      </c>
      <c r="G45" s="123" cm="1">
        <f t="array" ref="G45">+_xlfn.IFS(C45=Blad1!$D$2,'Basisgegevens Begroting'!$I$14,C45=Blad1!$D$3,'Basisgegevens Begroting'!$G$14,C45=Blad1!$D$4,'Basisgegevens Begroting'!$H$14,C45="",0)</f>
        <v>0</v>
      </c>
      <c r="H45" s="124">
        <f t="shared" si="5"/>
        <v>0</v>
      </c>
      <c r="I45" t="str">
        <f t="shared" si="6"/>
        <v/>
      </c>
    </row>
    <row r="46" spans="1:9" x14ac:dyDescent="0.3">
      <c r="A46" s="33"/>
      <c r="B46" s="23"/>
      <c r="C46" s="24"/>
      <c r="D46" s="23"/>
      <c r="E46" s="70"/>
      <c r="F46" s="101">
        <v>0</v>
      </c>
      <c r="G46" s="123" cm="1">
        <f t="array" ref="G46">+_xlfn.IFS(C46=Blad1!$D$2,'Basisgegevens Begroting'!$I$14,C46=Blad1!$D$3,'Basisgegevens Begroting'!$G$14,C46=Blad1!$D$4,'Basisgegevens Begroting'!$H$14,C46="",0)</f>
        <v>0</v>
      </c>
      <c r="H46" s="124">
        <f t="shared" si="5"/>
        <v>0</v>
      </c>
      <c r="I46" t="str">
        <f t="shared" si="6"/>
        <v/>
      </c>
    </row>
    <row r="47" spans="1:9" x14ac:dyDescent="0.3">
      <c r="A47" s="33"/>
      <c r="B47" s="23"/>
      <c r="C47" s="24"/>
      <c r="D47" s="23"/>
      <c r="E47" s="70"/>
      <c r="F47" s="101">
        <v>0</v>
      </c>
      <c r="G47" s="123" cm="1">
        <f t="array" ref="G47">+_xlfn.IFS(C47=Blad1!$D$2,'Basisgegevens Begroting'!$I$14,C47=Blad1!$D$3,'Basisgegevens Begroting'!$G$14,C47=Blad1!$D$4,'Basisgegevens Begroting'!$H$14,C47="",0)</f>
        <v>0</v>
      </c>
      <c r="H47" s="124">
        <f t="shared" si="5"/>
        <v>0</v>
      </c>
      <c r="I47" t="str">
        <f t="shared" si="6"/>
        <v/>
      </c>
    </row>
    <row r="48" spans="1:9" x14ac:dyDescent="0.3">
      <c r="A48" s="33"/>
      <c r="B48" s="23"/>
      <c r="C48" s="24"/>
      <c r="D48" s="23"/>
      <c r="E48" s="70"/>
      <c r="F48" s="101">
        <v>0</v>
      </c>
      <c r="G48" s="123" cm="1">
        <f t="array" ref="G48">+_xlfn.IFS(C48=Blad1!$D$2,'Basisgegevens Begroting'!$I$14,C48=Blad1!$D$3,'Basisgegevens Begroting'!$G$14,C48=Blad1!$D$4,'Basisgegevens Begroting'!$H$14,C48="",0)</f>
        <v>0</v>
      </c>
      <c r="H48" s="124">
        <f t="shared" si="5"/>
        <v>0</v>
      </c>
      <c r="I48" t="str">
        <f t="shared" si="6"/>
        <v/>
      </c>
    </row>
    <row r="49" spans="1:9" x14ac:dyDescent="0.3">
      <c r="A49" s="33"/>
      <c r="B49" s="23"/>
      <c r="C49" s="24"/>
      <c r="D49" s="23"/>
      <c r="E49" s="70"/>
      <c r="F49" s="101">
        <v>0</v>
      </c>
      <c r="G49" s="123" cm="1">
        <f t="array" ref="G49">+_xlfn.IFS(C49=Blad1!$D$2,'Basisgegevens Begroting'!$I$14,C49=Blad1!$D$3,'Basisgegevens Begroting'!$G$14,C49=Blad1!$D$4,'Basisgegevens Begroting'!$H$14,C49="",0)</f>
        <v>0</v>
      </c>
      <c r="H49" s="124">
        <f t="shared" si="5"/>
        <v>0</v>
      </c>
      <c r="I49" t="str">
        <f t="shared" si="6"/>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7">SUM(H34:H50)</f>
        <v>0</v>
      </c>
    </row>
    <row r="52" spans="1:9" ht="15" thickBot="1" x14ac:dyDescent="0.35"/>
    <row r="53" spans="1:9" ht="12" customHeight="1" x14ac:dyDescent="0.3">
      <c r="A53" s="31" t="s">
        <v>75</v>
      </c>
      <c r="B53" s="17"/>
      <c r="C53" s="17"/>
      <c r="D53" s="17"/>
      <c r="E53" s="17"/>
      <c r="F53" s="17"/>
      <c r="G53" s="17"/>
    </row>
    <row r="54" spans="1:9" ht="24" customHeight="1"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c r="D55" s="24"/>
      <c r="E55" s="69"/>
      <c r="F55" s="16">
        <v>0</v>
      </c>
      <c r="G55" s="123" cm="1">
        <f t="array" ref="G55">+_xlfn.IFS(C55=Blad1!$D$2,'Basisgegevens Begroting'!$I$14,C55=Blad1!$D$3,'Basisgegevens Begroting'!$G$14,C55=Blad1!$D$4,'Basisgegevens Begroting'!$H$14,C55="",0)</f>
        <v>0</v>
      </c>
      <c r="H55" s="124">
        <f>+G55*F55</f>
        <v>0</v>
      </c>
      <c r="I55" t="str">
        <f t="shared" ref="I55:I60" si="8">IF(G55=100%,H55,"")</f>
        <v/>
      </c>
    </row>
    <row r="56" spans="1:9" x14ac:dyDescent="0.3">
      <c r="A56" s="33"/>
      <c r="B56" s="23"/>
      <c r="C56" s="24"/>
      <c r="D56" s="24"/>
      <c r="E56" s="69"/>
      <c r="F56" s="16">
        <v>0</v>
      </c>
      <c r="G56" s="123" cm="1">
        <f t="array" ref="G56">+_xlfn.IFS(C56=Blad1!$D$2,'Basisgegevens Begroting'!$I$14,C56=Blad1!$D$3,'Basisgegevens Begroting'!$G$14,C56=Blad1!$D$4,'Basisgegevens Begroting'!$H$14,C56="",0)</f>
        <v>0</v>
      </c>
      <c r="H56" s="124">
        <f t="shared" ref="H56:H60" si="9">+G56*F56</f>
        <v>0</v>
      </c>
      <c r="I56" t="str">
        <f t="shared" si="8"/>
        <v/>
      </c>
    </row>
    <row r="57" spans="1:9" x14ac:dyDescent="0.3">
      <c r="A57" s="33"/>
      <c r="B57" s="23"/>
      <c r="C57" s="24"/>
      <c r="D57" s="24"/>
      <c r="E57" s="69"/>
      <c r="F57" s="16">
        <v>0</v>
      </c>
      <c r="G57" s="123" cm="1">
        <f t="array" ref="G57">+_xlfn.IFS(C57=Blad1!$D$2,'Basisgegevens Begroting'!$I$14,C57=Blad1!$D$3,'Basisgegevens Begroting'!$G$14,C57=Blad1!$D$4,'Basisgegevens Begroting'!$H$14,C57="",0)</f>
        <v>0</v>
      </c>
      <c r="H57" s="124">
        <f t="shared" si="9"/>
        <v>0</v>
      </c>
      <c r="I57" t="str">
        <f t="shared" si="8"/>
        <v/>
      </c>
    </row>
    <row r="58" spans="1:9" x14ac:dyDescent="0.3">
      <c r="A58" s="33"/>
      <c r="B58" s="23"/>
      <c r="C58" s="24"/>
      <c r="D58" s="24"/>
      <c r="E58" s="69"/>
      <c r="F58" s="16">
        <v>0</v>
      </c>
      <c r="G58" s="123" cm="1">
        <f t="array" ref="G58">+_xlfn.IFS(C58=Blad1!$D$2,'Basisgegevens Begroting'!$I$14,C58=Blad1!$D$3,'Basisgegevens Begroting'!$G$14,C58=Blad1!$D$4,'Basisgegevens Begroting'!$H$14,C58="",0)</f>
        <v>0</v>
      </c>
      <c r="H58" s="124">
        <f t="shared" si="9"/>
        <v>0</v>
      </c>
      <c r="I58" t="str">
        <f t="shared" si="8"/>
        <v/>
      </c>
    </row>
    <row r="59" spans="1:9" x14ac:dyDescent="0.3">
      <c r="A59" s="33"/>
      <c r="B59" s="23"/>
      <c r="C59" s="24"/>
      <c r="D59" s="23"/>
      <c r="E59" s="70"/>
      <c r="F59" s="16">
        <v>0</v>
      </c>
      <c r="G59" s="123" cm="1">
        <f t="array" ref="G59">+_xlfn.IFS(C59=Blad1!$D$2,'Basisgegevens Begroting'!$I$14,C59=Blad1!$D$3,'Basisgegevens Begroting'!$G$14,C59=Blad1!$D$4,'Basisgegevens Begroting'!$H$14,C59="",0)</f>
        <v>0</v>
      </c>
      <c r="H59" s="124">
        <f t="shared" si="9"/>
        <v>0</v>
      </c>
      <c r="I59" t="str">
        <f t="shared" si="8"/>
        <v/>
      </c>
    </row>
    <row r="60" spans="1:9" x14ac:dyDescent="0.3">
      <c r="A60" s="33"/>
      <c r="B60" s="23"/>
      <c r="C60" s="24"/>
      <c r="D60" s="23"/>
      <c r="E60" s="70"/>
      <c r="F60" s="16">
        <v>0</v>
      </c>
      <c r="G60" s="123" cm="1">
        <f t="array" ref="G60">+_xlfn.IFS(C60=Blad1!$D$2,'Basisgegevens Begroting'!$I$14,C60=Blad1!$D$3,'Basisgegevens Begroting'!$G$14,C60=Blad1!$D$4,'Basisgegevens Begroting'!$H$14,C60="",0)</f>
        <v>0</v>
      </c>
      <c r="H60" s="124">
        <f t="shared" si="9"/>
        <v>0</v>
      </c>
      <c r="I60" t="str">
        <f t="shared" si="8"/>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Begroting'!$I$14,C66=Blad1!$D$3,'Basisgegevens Begroting'!$G$14,C66=Blad1!$D$4,'Basisgegevens Begroting'!$H$14,C66="",0)</f>
        <v>0</v>
      </c>
      <c r="H66" s="124">
        <f>+G66*F66*E66</f>
        <v>0</v>
      </c>
      <c r="I66" t="str">
        <f t="shared" ref="I66:I82" si="10">IF(G66=100%,H66,"")</f>
        <v/>
      </c>
    </row>
    <row r="67" spans="1:9" x14ac:dyDescent="0.3">
      <c r="A67" s="24"/>
      <c r="B67" s="24"/>
      <c r="C67" s="24"/>
      <c r="D67" s="24"/>
      <c r="E67" s="175">
        <v>1</v>
      </c>
      <c r="F67" s="16">
        <v>0</v>
      </c>
      <c r="G67" s="123" cm="1">
        <f t="array" ref="G67">+_xlfn.IFS(C67=Blad1!$D$2,'Basisgegevens Begroting'!$I$14,C67=Blad1!$D$3,'Basisgegevens Begroting'!$G$14,C67=Blad1!$D$4,'Basisgegevens Begroting'!$H$14,C67="",0)</f>
        <v>0</v>
      </c>
      <c r="H67" s="124">
        <f t="shared" ref="H67:H81" si="11">+G67*F67*E67</f>
        <v>0</v>
      </c>
      <c r="I67" t="str">
        <f t="shared" si="10"/>
        <v/>
      </c>
    </row>
    <row r="68" spans="1:9" x14ac:dyDescent="0.3">
      <c r="A68" s="24"/>
      <c r="B68" s="24"/>
      <c r="C68" s="24"/>
      <c r="D68" s="24"/>
      <c r="E68" s="175">
        <v>1</v>
      </c>
      <c r="F68" s="16">
        <v>0</v>
      </c>
      <c r="G68" s="123" cm="1">
        <f t="array" ref="G68">+_xlfn.IFS(C68=Blad1!$D$2,'Basisgegevens Begroting'!$I$14,C68=Blad1!$D$3,'Basisgegevens Begroting'!$G$14,C68=Blad1!$D$4,'Basisgegevens Begroting'!$H$14,C68="",0)</f>
        <v>0</v>
      </c>
      <c r="H68" s="124">
        <f t="shared" si="11"/>
        <v>0</v>
      </c>
      <c r="I68" t="str">
        <f t="shared" si="10"/>
        <v/>
      </c>
    </row>
    <row r="69" spans="1:9" x14ac:dyDescent="0.3">
      <c r="A69" s="24"/>
      <c r="B69" s="24"/>
      <c r="C69" s="24"/>
      <c r="D69" s="24"/>
      <c r="E69" s="175">
        <v>1</v>
      </c>
      <c r="F69" s="16">
        <v>0</v>
      </c>
      <c r="G69" s="123" cm="1">
        <f t="array" ref="G69">+_xlfn.IFS(C69=Blad1!$D$2,'Basisgegevens Begroting'!$I$14,C69=Blad1!$D$3,'Basisgegevens Begroting'!$G$14,C69=Blad1!$D$4,'Basisgegevens Begroting'!$H$14,C69="",0)</f>
        <v>0</v>
      </c>
      <c r="H69" s="124">
        <f t="shared" si="11"/>
        <v>0</v>
      </c>
      <c r="I69" t="str">
        <f t="shared" si="10"/>
        <v/>
      </c>
    </row>
    <row r="70" spans="1:9" x14ac:dyDescent="0.3">
      <c r="A70" s="24"/>
      <c r="B70" s="24"/>
      <c r="C70" s="24"/>
      <c r="D70" s="23"/>
      <c r="E70" s="175">
        <v>1</v>
      </c>
      <c r="F70" s="16">
        <v>0</v>
      </c>
      <c r="G70" s="123" cm="1">
        <f t="array" ref="G70">+_xlfn.IFS(C70=Blad1!$D$2,'Basisgegevens Begroting'!$I$14,C70=Blad1!$D$3,'Basisgegevens Begroting'!$G$14,C70=Blad1!$D$4,'Basisgegevens Begroting'!$H$14,C70="",0)</f>
        <v>0</v>
      </c>
      <c r="H70" s="124">
        <f t="shared" si="11"/>
        <v>0</v>
      </c>
      <c r="I70" t="str">
        <f t="shared" si="10"/>
        <v/>
      </c>
    </row>
    <row r="71" spans="1:9" x14ac:dyDescent="0.3">
      <c r="A71" s="24"/>
      <c r="B71" s="24"/>
      <c r="C71" s="24"/>
      <c r="D71" s="23"/>
      <c r="E71" s="175">
        <v>1</v>
      </c>
      <c r="F71" s="16">
        <v>0</v>
      </c>
      <c r="G71" s="123" cm="1">
        <f t="array" ref="G71">+_xlfn.IFS(C71=Blad1!$D$2,'Basisgegevens Begroting'!$I$14,C71=Blad1!$D$3,'Basisgegevens Begroting'!$G$14,C71=Blad1!$D$4,'Basisgegevens Begroting'!$H$14,C71="",0)</f>
        <v>0</v>
      </c>
      <c r="H71" s="124">
        <f t="shared" si="11"/>
        <v>0</v>
      </c>
      <c r="I71" t="str">
        <f t="shared" si="10"/>
        <v/>
      </c>
    </row>
    <row r="72" spans="1:9" x14ac:dyDescent="0.3">
      <c r="A72" s="24"/>
      <c r="B72" s="24"/>
      <c r="C72" s="24"/>
      <c r="D72" s="23"/>
      <c r="E72" s="175">
        <v>1</v>
      </c>
      <c r="F72" s="16">
        <v>0</v>
      </c>
      <c r="G72" s="123" cm="1">
        <f t="array" ref="G72">+_xlfn.IFS(C72=Blad1!$D$2,'Basisgegevens Begroting'!$I$14,C72=Blad1!$D$3,'Basisgegevens Begroting'!$G$14,C72=Blad1!$D$4,'Basisgegevens Begroting'!$H$14,C72="",0)</f>
        <v>0</v>
      </c>
      <c r="H72" s="124">
        <f t="shared" si="11"/>
        <v>0</v>
      </c>
      <c r="I72" t="str">
        <f t="shared" si="10"/>
        <v/>
      </c>
    </row>
    <row r="73" spans="1:9" x14ac:dyDescent="0.3">
      <c r="A73" s="24"/>
      <c r="B73" s="24"/>
      <c r="C73" s="24"/>
      <c r="D73" s="23"/>
      <c r="E73" s="175">
        <v>1</v>
      </c>
      <c r="F73" s="16">
        <v>0</v>
      </c>
      <c r="G73" s="123" cm="1">
        <f t="array" ref="G73">+_xlfn.IFS(C73=Blad1!$D$2,'Basisgegevens Begroting'!$I$14,C73=Blad1!$D$3,'Basisgegevens Begroting'!$G$14,C73=Blad1!$D$4,'Basisgegevens Begroting'!$H$14,C73="",0)</f>
        <v>0</v>
      </c>
      <c r="H73" s="124">
        <f t="shared" si="11"/>
        <v>0</v>
      </c>
      <c r="I73" t="str">
        <f t="shared" si="10"/>
        <v/>
      </c>
    </row>
    <row r="74" spans="1:9" x14ac:dyDescent="0.3">
      <c r="A74" s="24"/>
      <c r="B74" s="24"/>
      <c r="C74" s="24"/>
      <c r="D74" s="23"/>
      <c r="E74" s="175">
        <v>1</v>
      </c>
      <c r="F74" s="16">
        <v>0</v>
      </c>
      <c r="G74" s="123" cm="1">
        <f t="array" ref="G74">+_xlfn.IFS(C74=Blad1!$D$2,'Basisgegevens Begroting'!$I$14,C74=Blad1!$D$3,'Basisgegevens Begroting'!$G$14,C74=Blad1!$D$4,'Basisgegevens Begroting'!$H$14,C74="",0)</f>
        <v>0</v>
      </c>
      <c r="H74" s="124">
        <f t="shared" si="11"/>
        <v>0</v>
      </c>
      <c r="I74" t="str">
        <f t="shared" si="10"/>
        <v/>
      </c>
    </row>
    <row r="75" spans="1:9" x14ac:dyDescent="0.3">
      <c r="A75" s="24"/>
      <c r="B75" s="24"/>
      <c r="C75" s="24"/>
      <c r="D75" s="23"/>
      <c r="E75" s="175">
        <v>1</v>
      </c>
      <c r="F75" s="16">
        <v>0</v>
      </c>
      <c r="G75" s="123" cm="1">
        <f t="array" ref="G75">+_xlfn.IFS(C75=Blad1!$D$2,'Basisgegevens Begroting'!$I$14,C75=Blad1!$D$3,'Basisgegevens Begroting'!$G$14,C75=Blad1!$D$4,'Basisgegevens Begroting'!$H$14,C75="",0)</f>
        <v>0</v>
      </c>
      <c r="H75" s="124">
        <f t="shared" si="11"/>
        <v>0</v>
      </c>
      <c r="I75" t="str">
        <f t="shared" si="10"/>
        <v/>
      </c>
    </row>
    <row r="76" spans="1:9" x14ac:dyDescent="0.3">
      <c r="A76" s="24"/>
      <c r="B76" s="24"/>
      <c r="C76" s="24"/>
      <c r="D76" s="24"/>
      <c r="E76" s="175">
        <v>1</v>
      </c>
      <c r="F76" s="16">
        <v>0</v>
      </c>
      <c r="G76" s="123" cm="1">
        <f t="array" ref="G76">+_xlfn.IFS(C76=Blad1!$D$2,'Basisgegevens Begroting'!$I$14,C76=Blad1!$D$3,'Basisgegevens Begroting'!$G$14,C76=Blad1!$D$4,'Basisgegevens Begroting'!$H$14,C76="",0)</f>
        <v>0</v>
      </c>
      <c r="H76" s="124">
        <f t="shared" si="11"/>
        <v>0</v>
      </c>
      <c r="I76" t="str">
        <f t="shared" si="10"/>
        <v/>
      </c>
    </row>
    <row r="77" spans="1:9" x14ac:dyDescent="0.3">
      <c r="A77" s="24"/>
      <c r="B77" s="24"/>
      <c r="C77" s="24"/>
      <c r="D77" s="24"/>
      <c r="E77" s="175">
        <v>1</v>
      </c>
      <c r="F77" s="16">
        <v>0</v>
      </c>
      <c r="G77" s="123" cm="1">
        <f t="array" ref="G77">+_xlfn.IFS(C77=Blad1!$D$2,'Basisgegevens Begroting'!$I$14,C77=Blad1!$D$3,'Basisgegevens Begroting'!$G$14,C77=Blad1!$D$4,'Basisgegevens Begroting'!$H$14,C77="",0)</f>
        <v>0</v>
      </c>
      <c r="H77" s="124">
        <f t="shared" si="11"/>
        <v>0</v>
      </c>
      <c r="I77" t="str">
        <f t="shared" si="10"/>
        <v/>
      </c>
    </row>
    <row r="78" spans="1:9" x14ac:dyDescent="0.3">
      <c r="A78" s="24"/>
      <c r="B78" s="24"/>
      <c r="C78" s="24"/>
      <c r="D78" s="24"/>
      <c r="E78" s="175">
        <v>1</v>
      </c>
      <c r="F78" s="16">
        <v>0</v>
      </c>
      <c r="G78" s="123" cm="1">
        <f t="array" ref="G78">+_xlfn.IFS(C78=Blad1!$D$2,'Basisgegevens Begroting'!$I$14,C78=Blad1!$D$3,'Basisgegevens Begroting'!$G$14,C78=Blad1!$D$4,'Basisgegevens Begroting'!$H$14,C78="",0)</f>
        <v>0</v>
      </c>
      <c r="H78" s="124">
        <f t="shared" si="11"/>
        <v>0</v>
      </c>
      <c r="I78" t="str">
        <f t="shared" si="10"/>
        <v/>
      </c>
    </row>
    <row r="79" spans="1:9" x14ac:dyDescent="0.3">
      <c r="A79" s="24"/>
      <c r="B79" s="24"/>
      <c r="C79" s="24"/>
      <c r="D79" s="24"/>
      <c r="E79" s="175">
        <v>1</v>
      </c>
      <c r="F79" s="16">
        <v>0</v>
      </c>
      <c r="G79" s="123" cm="1">
        <f t="array" ref="G79">+_xlfn.IFS(C79=Blad1!$D$2,'Basisgegevens Begroting'!$I$14,C79=Blad1!$D$3,'Basisgegevens Begroting'!$G$14,C79=Blad1!$D$4,'Basisgegevens Begroting'!$H$14,C79="",0)</f>
        <v>0</v>
      </c>
      <c r="H79" s="124">
        <f t="shared" si="11"/>
        <v>0</v>
      </c>
      <c r="I79" t="str">
        <f t="shared" si="10"/>
        <v/>
      </c>
    </row>
    <row r="80" spans="1:9" x14ac:dyDescent="0.3">
      <c r="A80" s="24"/>
      <c r="B80" s="24"/>
      <c r="C80" s="24"/>
      <c r="D80" s="23"/>
      <c r="E80" s="175">
        <v>1</v>
      </c>
      <c r="F80" s="16">
        <v>0</v>
      </c>
      <c r="G80" s="123" cm="1">
        <f t="array" ref="G80">+_xlfn.IFS(C80=Blad1!$D$2,'Basisgegevens Begroting'!$I$14,C80=Blad1!$D$3,'Basisgegevens Begroting'!$G$14,C80=Blad1!$D$4,'Basisgegevens Begroting'!$H$14,C80="",0)</f>
        <v>0</v>
      </c>
      <c r="H80" s="124">
        <f t="shared" si="11"/>
        <v>0</v>
      </c>
      <c r="I80" t="str">
        <f t="shared" si="10"/>
        <v/>
      </c>
    </row>
    <row r="81" spans="1:9" x14ac:dyDescent="0.3">
      <c r="A81" s="24"/>
      <c r="B81" s="24"/>
      <c r="C81" s="24"/>
      <c r="D81" s="23"/>
      <c r="E81" s="175">
        <v>1</v>
      </c>
      <c r="F81" s="16">
        <v>0</v>
      </c>
      <c r="G81" s="123" cm="1">
        <f t="array" ref="G81">+_xlfn.IFS(C81=Blad1!$D$2,'Basisgegevens Begroting'!$I$14,C81=Blad1!$D$3,'Basisgegevens Begroting'!$G$14,C81=Blad1!$D$4,'Basisgegevens Begroting'!$H$14,C81="",0)</f>
        <v>0</v>
      </c>
      <c r="H81" s="124">
        <f t="shared" si="11"/>
        <v>0</v>
      </c>
      <c r="I81" t="str">
        <f t="shared" si="10"/>
        <v/>
      </c>
    </row>
    <row r="82" spans="1:9" ht="15" thickBot="1" x14ac:dyDescent="0.35">
      <c r="A82" s="169"/>
      <c r="B82" s="170"/>
      <c r="C82" s="170"/>
      <c r="D82" s="171"/>
      <c r="I82" t="str">
        <f t="shared" si="10"/>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5m6Pv+bycfu2wJ0+RHR+FFwMkqBTdepFIJnhWZWbr1NKovtY7tybfx9UWB998AZB9ptg3pkfxxzfx/hWDtcIJg==" saltValue="naVTvmoksCKvNLnoIsBCtw==" spinCount="100000" sheet="1" objects="1" scenarios="1"/>
  <conditionalFormatting sqref="E22 G22">
    <cfRule type="cellIs" dxfId="119" priority="12" stopIfTrue="1" operator="equal">
      <formula>"Opslag algemene kosten (50%)"</formula>
    </cfRule>
  </conditionalFormatting>
  <conditionalFormatting sqref="E30">
    <cfRule type="cellIs" dxfId="118" priority="9" stopIfTrue="1" operator="equal">
      <formula>"Opslag algemene kosten (50%)"</formula>
    </cfRule>
  </conditionalFormatting>
  <conditionalFormatting sqref="E51">
    <cfRule type="cellIs" dxfId="117" priority="11" stopIfTrue="1" operator="equal">
      <formula>"Opslag algemene kosten (50%)"</formula>
    </cfRule>
  </conditionalFormatting>
  <conditionalFormatting sqref="E62">
    <cfRule type="cellIs" dxfId="116" priority="2" stopIfTrue="1" operator="equal">
      <formula>"Opslag algemene kosten (50%)"</formula>
    </cfRule>
  </conditionalFormatting>
  <conditionalFormatting sqref="E83">
    <cfRule type="cellIs" dxfId="115" priority="3" stopIfTrue="1" operator="equal">
      <formula>"Opslag algemene kosten (50%)"</formula>
    </cfRule>
  </conditionalFormatting>
  <conditionalFormatting sqref="G51">
    <cfRule type="cellIs" dxfId="114" priority="10" stopIfTrue="1" operator="equal">
      <formula>"Opslag algemene kosten (50%)"</formula>
    </cfRule>
  </conditionalFormatting>
  <conditionalFormatting sqref="G62">
    <cfRule type="cellIs" dxfId="113" priority="1" stopIfTrue="1" operator="equal">
      <formula>"Opslag algemene kosten (50%)"</formula>
    </cfRule>
  </conditionalFormatting>
  <conditionalFormatting sqref="G83">
    <cfRule type="cellIs" dxfId="112" priority="4" stopIfTrue="1" operator="equal">
      <formula>"Opslag algemene kosten (50%)"</formula>
    </cfRule>
  </conditionalFormatting>
  <pageMargins left="0.7" right="0.7" top="0.75" bottom="0.75" header="0.3" footer="0.3"/>
  <pageSetup paperSize="9" scale="46"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9EF1D309-08E8-470F-9AF3-323B59547E6D}">
          <x14:formula1>
            <xm:f>Blad1!$D$2:$D$4</xm:f>
          </x14:formula1>
          <xm:sqref>C7:C21 C26:C29 C34:C49 C66:C81 C55:C60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66081-3D52-4BA9-B21A-801974B01384}">
  <dimension ref="A1:I86"/>
  <sheetViews>
    <sheetView topLeftCell="A49" zoomScaleNormal="100" workbookViewId="0">
      <selection activeCell="H86" sqref="H86"/>
    </sheetView>
  </sheetViews>
  <sheetFormatPr defaultRowHeight="14.4" x14ac:dyDescent="0.3"/>
  <cols>
    <col min="1" max="1" width="18.109375" customWidth="1"/>
    <col min="2" max="2" width="19" customWidth="1"/>
    <col min="3" max="3" width="40.44140625" customWidth="1"/>
    <col min="4" max="4" width="19" customWidth="1"/>
    <col min="5" max="5" width="18" customWidth="1"/>
    <col min="6" max="6" width="17.88671875" customWidth="1"/>
    <col min="7" max="7" width="15.44140625" customWidth="1"/>
    <col min="8" max="8" width="26.44140625" customWidth="1"/>
    <col min="9" max="9" width="0.109375" customWidth="1"/>
  </cols>
  <sheetData>
    <row r="1" spans="1:9" ht="31.2" x14ac:dyDescent="0.6">
      <c r="A1" s="49">
        <f>+'Basisgegevens Begroting'!C15</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24"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Begroting'!$I$15,C7=Blad1!$D$3,'Basisgegevens Begroting'!$G$15,C7=Blad1!$D$4,'Basisgegevens Begroting'!$H$15,C7="",0)</f>
        <v>0</v>
      </c>
      <c r="H7" s="19">
        <f>+EigenPersoneel789456[[#This Row],[Kolom8]]*EigenPersoneel789456[[#This Row],[Kolom6]]</f>
        <v>0</v>
      </c>
      <c r="I7" t="str">
        <f t="shared" ref="I7:I34" si="0">IF(G7=100%,H7,"")</f>
        <v/>
      </c>
    </row>
    <row r="8" spans="1:9" x14ac:dyDescent="0.3">
      <c r="A8" s="4"/>
      <c r="B8" s="24"/>
      <c r="C8" s="24"/>
      <c r="D8" s="16"/>
      <c r="E8" s="22"/>
      <c r="F8" s="19">
        <f t="shared" ref="F8:F21" si="1">$D8*E8</f>
        <v>0</v>
      </c>
      <c r="G8" s="123" cm="1">
        <f t="array" ref="G8">+_xlfn.IFS(C8=Blad1!$D$2,'Basisgegevens Begroting'!$I$15,C8=Blad1!$D$3,'Basisgegevens Begroting'!$G$15,C8=Blad1!$D$4,'Basisgegevens Begroting'!$H$15,C8="",0)</f>
        <v>0</v>
      </c>
      <c r="H8" s="19">
        <f>+EigenPersoneel789456[[#This Row],[Kolom8]]*EigenPersoneel789456[[#This Row],[Kolom6]]</f>
        <v>0</v>
      </c>
      <c r="I8" t="str">
        <f t="shared" si="0"/>
        <v/>
      </c>
    </row>
    <row r="9" spans="1:9" x14ac:dyDescent="0.3">
      <c r="A9" s="4"/>
      <c r="B9" s="24"/>
      <c r="C9" s="24"/>
      <c r="D9" s="16"/>
      <c r="E9" s="22"/>
      <c r="F9" s="19">
        <f t="shared" si="1"/>
        <v>0</v>
      </c>
      <c r="G9" s="123" cm="1">
        <f t="array" ref="G9">+_xlfn.IFS(C9=Blad1!$D$2,'Basisgegevens Begroting'!$I$15,C9=Blad1!$D$3,'Basisgegevens Begroting'!$G$15,C9=Blad1!$D$4,'Basisgegevens Begroting'!$H$15,C9="",0)</f>
        <v>0</v>
      </c>
      <c r="H9" s="19">
        <f>+EigenPersoneel789456[[#This Row],[Kolom8]]*EigenPersoneel789456[[#This Row],[Kolom6]]</f>
        <v>0</v>
      </c>
      <c r="I9" t="str">
        <f t="shared" si="0"/>
        <v/>
      </c>
    </row>
    <row r="10" spans="1:9" x14ac:dyDescent="0.3">
      <c r="A10" s="4"/>
      <c r="B10" s="24"/>
      <c r="C10" s="24"/>
      <c r="D10" s="16"/>
      <c r="E10" s="22"/>
      <c r="F10" s="19">
        <f t="shared" si="1"/>
        <v>0</v>
      </c>
      <c r="G10" s="123" cm="1">
        <f t="array" ref="G10">+_xlfn.IFS(C10=Blad1!$D$2,'Basisgegevens Begroting'!$I$15,C10=Blad1!$D$3,'Basisgegevens Begroting'!$G$15,C10=Blad1!$D$4,'Basisgegevens Begroting'!$H$15,C10="",0)</f>
        <v>0</v>
      </c>
      <c r="H10" s="19">
        <f>+EigenPersoneel789456[[#This Row],[Kolom8]]*EigenPersoneel789456[[#This Row],[Kolom6]]</f>
        <v>0</v>
      </c>
      <c r="I10" t="str">
        <f t="shared" si="0"/>
        <v/>
      </c>
    </row>
    <row r="11" spans="1:9" x14ac:dyDescent="0.3">
      <c r="A11" s="4"/>
      <c r="B11" s="24"/>
      <c r="C11" s="24"/>
      <c r="D11" s="16"/>
      <c r="E11" s="22"/>
      <c r="F11" s="19">
        <f t="shared" si="1"/>
        <v>0</v>
      </c>
      <c r="G11" s="123" cm="1">
        <f t="array" ref="G11">+_xlfn.IFS(C11=Blad1!$D$2,'Basisgegevens Begroting'!$I$15,C11=Blad1!$D$3,'Basisgegevens Begroting'!$G$15,C11=Blad1!$D$4,'Basisgegevens Begroting'!$H$15,C11="",0)</f>
        <v>0</v>
      </c>
      <c r="H11" s="19">
        <f>+EigenPersoneel789456[[#This Row],[Kolom8]]*EigenPersoneel789456[[#This Row],[Kolom6]]</f>
        <v>0</v>
      </c>
      <c r="I11" t="str">
        <f t="shared" si="0"/>
        <v/>
      </c>
    </row>
    <row r="12" spans="1:9" x14ac:dyDescent="0.3">
      <c r="A12" s="4"/>
      <c r="B12" s="24"/>
      <c r="C12" s="24"/>
      <c r="D12" s="16"/>
      <c r="E12" s="22"/>
      <c r="F12" s="19">
        <f t="shared" si="1"/>
        <v>0</v>
      </c>
      <c r="G12" s="123" cm="1">
        <f t="array" ref="G12">+_xlfn.IFS(C12=Blad1!$D$2,'Basisgegevens Begroting'!$I$15,C12=Blad1!$D$3,'Basisgegevens Begroting'!$G$15,C12=Blad1!$D$4,'Basisgegevens Begroting'!$H$15,C12="",0)</f>
        <v>0</v>
      </c>
      <c r="H12" s="19">
        <f>+EigenPersoneel789456[[#This Row],[Kolom8]]*EigenPersoneel789456[[#This Row],[Kolom6]]</f>
        <v>0</v>
      </c>
      <c r="I12" t="str">
        <f t="shared" si="0"/>
        <v/>
      </c>
    </row>
    <row r="13" spans="1:9" x14ac:dyDescent="0.3">
      <c r="A13" s="4"/>
      <c r="B13" s="24"/>
      <c r="C13" s="24"/>
      <c r="D13" s="16"/>
      <c r="E13" s="22"/>
      <c r="F13" s="19">
        <f t="shared" si="1"/>
        <v>0</v>
      </c>
      <c r="G13" s="123" cm="1">
        <f t="array" ref="G13">+_xlfn.IFS(C13=Blad1!$D$2,'Basisgegevens Begroting'!$I$15,C13=Blad1!$D$3,'Basisgegevens Begroting'!$G$15,C13=Blad1!$D$4,'Basisgegevens Begroting'!$H$15,C13="",0)</f>
        <v>0</v>
      </c>
      <c r="H13" s="19">
        <f>+EigenPersoneel789456[[#This Row],[Kolom8]]*EigenPersoneel789456[[#This Row],[Kolom6]]</f>
        <v>0</v>
      </c>
      <c r="I13" t="str">
        <f t="shared" si="0"/>
        <v/>
      </c>
    </row>
    <row r="14" spans="1:9" x14ac:dyDescent="0.3">
      <c r="A14" s="4"/>
      <c r="B14" s="24"/>
      <c r="C14" s="24"/>
      <c r="D14" s="16"/>
      <c r="E14" s="22"/>
      <c r="F14" s="19">
        <f t="shared" si="1"/>
        <v>0</v>
      </c>
      <c r="G14" s="123" cm="1">
        <f t="array" ref="G14">+_xlfn.IFS(C14=Blad1!$D$2,'Basisgegevens Begroting'!$I$15,C14=Blad1!$D$3,'Basisgegevens Begroting'!$G$15,C14=Blad1!$D$4,'Basisgegevens Begroting'!$H$15,C14="",0)</f>
        <v>0</v>
      </c>
      <c r="H14" s="19">
        <f>+EigenPersoneel789456[[#This Row],[Kolom8]]*EigenPersoneel789456[[#This Row],[Kolom6]]</f>
        <v>0</v>
      </c>
      <c r="I14" t="str">
        <f t="shared" si="0"/>
        <v/>
      </c>
    </row>
    <row r="15" spans="1:9" x14ac:dyDescent="0.3">
      <c r="A15" s="4"/>
      <c r="B15" s="24"/>
      <c r="C15" s="24"/>
      <c r="D15" s="16"/>
      <c r="E15" s="22"/>
      <c r="F15" s="19">
        <f t="shared" si="1"/>
        <v>0</v>
      </c>
      <c r="G15" s="123" cm="1">
        <f t="array" ref="G15">+_xlfn.IFS(C15=Blad1!$D$2,'Basisgegevens Begroting'!$I$15,C15=Blad1!$D$3,'Basisgegevens Begroting'!$G$15,C15=Blad1!$D$4,'Basisgegevens Begroting'!$H$15,C15="",0)</f>
        <v>0</v>
      </c>
      <c r="H15" s="19">
        <f>+EigenPersoneel789456[[#This Row],[Kolom8]]*EigenPersoneel789456[[#This Row],[Kolom6]]</f>
        <v>0</v>
      </c>
      <c r="I15" t="str">
        <f t="shared" si="0"/>
        <v/>
      </c>
    </row>
    <row r="16" spans="1:9" x14ac:dyDescent="0.3">
      <c r="A16" s="4"/>
      <c r="B16" s="24"/>
      <c r="C16" s="24"/>
      <c r="D16" s="16"/>
      <c r="E16" s="22"/>
      <c r="F16" s="19">
        <f t="shared" si="1"/>
        <v>0</v>
      </c>
      <c r="G16" s="123" cm="1">
        <f t="array" ref="G16">+_xlfn.IFS(C16=Blad1!$D$2,'Basisgegevens Begroting'!$I$15,C16=Blad1!$D$3,'Basisgegevens Begroting'!$G$15,C16=Blad1!$D$4,'Basisgegevens Begroting'!$H$15,C16="",0)</f>
        <v>0</v>
      </c>
      <c r="H16" s="19">
        <f>+EigenPersoneel789456[[#This Row],[Kolom8]]*EigenPersoneel789456[[#This Row],[Kolom6]]</f>
        <v>0</v>
      </c>
      <c r="I16" t="str">
        <f t="shared" si="0"/>
        <v/>
      </c>
    </row>
    <row r="17" spans="1:9" x14ac:dyDescent="0.3">
      <c r="A17" s="4"/>
      <c r="B17" s="24"/>
      <c r="C17" s="24"/>
      <c r="D17" s="16"/>
      <c r="E17" s="22"/>
      <c r="F17" s="19">
        <f t="shared" si="1"/>
        <v>0</v>
      </c>
      <c r="G17" s="123" cm="1">
        <f t="array" ref="G17">+_xlfn.IFS(C17=Blad1!$D$2,'Basisgegevens Begroting'!$I$15,C17=Blad1!$D$3,'Basisgegevens Begroting'!$G$15,C17=Blad1!$D$4,'Basisgegevens Begroting'!$H$15,C17="",0)</f>
        <v>0</v>
      </c>
      <c r="H17" s="19">
        <f>+EigenPersoneel789456[[#This Row],[Kolom8]]*EigenPersoneel789456[[#This Row],[Kolom6]]</f>
        <v>0</v>
      </c>
      <c r="I17" t="str">
        <f t="shared" si="0"/>
        <v/>
      </c>
    </row>
    <row r="18" spans="1:9" x14ac:dyDescent="0.3">
      <c r="A18" s="4"/>
      <c r="B18" s="24"/>
      <c r="C18" s="24"/>
      <c r="D18" s="16"/>
      <c r="E18" s="22"/>
      <c r="F18" s="19">
        <f t="shared" si="1"/>
        <v>0</v>
      </c>
      <c r="G18" s="123" cm="1">
        <f t="array" ref="G18">+_xlfn.IFS(C18=Blad1!$D$2,'Basisgegevens Begroting'!$I$15,C18=Blad1!$D$3,'Basisgegevens Begroting'!$G$15,C18=Blad1!$D$4,'Basisgegevens Begroting'!$H$15,C18="",0)</f>
        <v>0</v>
      </c>
      <c r="H18" s="19">
        <f>+EigenPersoneel789456[[#This Row],[Kolom8]]*EigenPersoneel789456[[#This Row],[Kolom6]]</f>
        <v>0</v>
      </c>
      <c r="I18" t="str">
        <f t="shared" si="0"/>
        <v/>
      </c>
    </row>
    <row r="19" spans="1:9" x14ac:dyDescent="0.3">
      <c r="A19" s="4"/>
      <c r="B19" s="24"/>
      <c r="C19" s="24"/>
      <c r="D19" s="16"/>
      <c r="E19" s="22"/>
      <c r="F19" s="19">
        <f t="shared" si="1"/>
        <v>0</v>
      </c>
      <c r="G19" s="123" cm="1">
        <f t="array" ref="G19">+_xlfn.IFS(C19=Blad1!$D$2,'Basisgegevens Begroting'!$I$15,C19=Blad1!$D$3,'Basisgegevens Begroting'!$G$15,C19=Blad1!$D$4,'Basisgegevens Begroting'!$H$15,C19="",0)</f>
        <v>0</v>
      </c>
      <c r="H19" s="19">
        <f>+EigenPersoneel789456[[#This Row],[Kolom8]]*EigenPersoneel789456[[#This Row],[Kolom6]]</f>
        <v>0</v>
      </c>
      <c r="I19" t="str">
        <f t="shared" si="0"/>
        <v/>
      </c>
    </row>
    <row r="20" spans="1:9" x14ac:dyDescent="0.3">
      <c r="A20" s="4"/>
      <c r="B20" s="24"/>
      <c r="C20" s="24"/>
      <c r="D20" s="16"/>
      <c r="E20" s="22"/>
      <c r="F20" s="19">
        <f t="shared" si="1"/>
        <v>0</v>
      </c>
      <c r="G20" s="123" cm="1">
        <f t="array" ref="G20">+_xlfn.IFS(C20=Blad1!$D$2,'Basisgegevens Begroting'!$I$15,C20=Blad1!$D$3,'Basisgegevens Begroting'!$G$15,C20=Blad1!$D$4,'Basisgegevens Begroting'!$H$15,C20="",0)</f>
        <v>0</v>
      </c>
      <c r="H20" s="19">
        <f>+EigenPersoneel789456[[#This Row],[Kolom8]]*EigenPersoneel789456[[#This Row],[Kolom6]]</f>
        <v>0</v>
      </c>
      <c r="I20" t="str">
        <f t="shared" si="0"/>
        <v/>
      </c>
    </row>
    <row r="21" spans="1:9" ht="15" thickBot="1" x14ac:dyDescent="0.35">
      <c r="A21" s="4"/>
      <c r="B21" s="24"/>
      <c r="C21" s="24"/>
      <c r="D21" s="16"/>
      <c r="E21" s="22"/>
      <c r="F21" s="19">
        <f t="shared" si="1"/>
        <v>0</v>
      </c>
      <c r="G21" s="123" cm="1">
        <f t="array" ref="G21">+_xlfn.IFS(C21=Blad1!$D$2,'Basisgegevens Begroting'!$I$15,C21=Blad1!$D$3,'Basisgegevens Begroting'!$G$15,C21=Blad1!$D$4,'Basisgegevens Begroting'!$H$15,C21="",0)</f>
        <v>0</v>
      </c>
      <c r="H21" s="19">
        <f>+EigenPersoneel789456[[#This Row],[Kolom8]]*EigenPersoneel789456[[#This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36" x14ac:dyDescent="0.3">
      <c r="A25" s="29" t="s">
        <v>70</v>
      </c>
      <c r="B25" s="9" t="s">
        <v>71</v>
      </c>
      <c r="C25" s="108" t="s">
        <v>63</v>
      </c>
      <c r="D25" s="108" t="s">
        <v>132</v>
      </c>
      <c r="E25" s="108" t="s">
        <v>140</v>
      </c>
      <c r="F25" s="9" t="s">
        <v>29</v>
      </c>
      <c r="G25" s="79" t="str">
        <f>+G6</f>
        <v>Ophoging Subsidie %</v>
      </c>
      <c r="H25" s="127" t="str">
        <f>+H6</f>
        <v>Subsidie</v>
      </c>
      <c r="I25" t="str">
        <f t="shared" si="0"/>
        <v/>
      </c>
    </row>
    <row r="26" spans="1:9" ht="30" customHeight="1" x14ac:dyDescent="0.3">
      <c r="A26" s="33"/>
      <c r="B26" s="23"/>
      <c r="C26" s="24"/>
      <c r="D26" s="211"/>
      <c r="E26" s="212"/>
      <c r="F26" s="128">
        <f>+D26*E26</f>
        <v>0</v>
      </c>
      <c r="G26" s="123" cm="1">
        <f t="array" ref="G26">+_xlfn.IFS(C26=Blad1!$D$2,'Basisgegevens Begroting'!$I$15,C26=Blad1!$D$3,'Basisgegevens Begroting'!$G$15,C26=Blad1!$D$4,'Basisgegevens Begroting'!$H$15,C26="",0)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Begroting'!$I$15,C27=Blad1!$D$3,'Basisgegevens Begroting'!$G$15,C27=Blad1!$D$4,'Basisgegevens Begroting'!$H$15,C27="",0)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Begroting'!$I$15,C28=Blad1!$D$3,'Basisgegevens Begroting'!$G$15,C28=Blad1!$D$4,'Basisgegevens Begroting'!$H$15,C28="",0)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Begroting'!$I$15,C29=Blad1!$D$3,'Basisgegevens Begroting'!$G$15,C29=Blad1!$D$4,'Basisgegevens Begroting'!$H$15,C29="",0)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24" x14ac:dyDescent="0.3">
      <c r="A33" s="29" t="s">
        <v>70</v>
      </c>
      <c r="B33" s="9" t="s">
        <v>71</v>
      </c>
      <c r="C33" s="9" t="s">
        <v>63</v>
      </c>
      <c r="D33" s="9" t="s">
        <v>73</v>
      </c>
      <c r="E33" s="9" t="s">
        <v>74</v>
      </c>
      <c r="F33" s="9" t="s">
        <v>29</v>
      </c>
      <c r="G33" s="79" t="str">
        <f>+G6</f>
        <v>Ophoging Subsidie %</v>
      </c>
      <c r="H33" s="127" t="str">
        <f>+H6</f>
        <v>Subsidie</v>
      </c>
      <c r="I33" t="str">
        <f t="shared" si="0"/>
        <v/>
      </c>
    </row>
    <row r="34" spans="1:9" x14ac:dyDescent="0.3">
      <c r="A34" s="33"/>
      <c r="B34" s="23"/>
      <c r="C34" s="24"/>
      <c r="D34" s="24"/>
      <c r="E34" s="69"/>
      <c r="F34" s="16">
        <v>0</v>
      </c>
      <c r="G34" s="123" cm="1">
        <f t="array" ref="G34">+_xlfn.IFS(C34=Blad1!$D$2,'Basisgegevens Begroting'!$I$15,C34=Blad1!$D$3,'Basisgegevens Begroting'!$G$15,C34=Blad1!$D$4,'Basisgegevens Begroting'!$H$15,C34="",0)</f>
        <v>0</v>
      </c>
      <c r="H34" s="124">
        <f>+G34*F34</f>
        <v>0</v>
      </c>
      <c r="I34" t="str">
        <f t="shared" si="0"/>
        <v/>
      </c>
    </row>
    <row r="35" spans="1:9" x14ac:dyDescent="0.3">
      <c r="A35" s="33"/>
      <c r="B35" s="23"/>
      <c r="C35" s="24"/>
      <c r="D35" s="24"/>
      <c r="E35" s="69"/>
      <c r="F35" s="16">
        <v>0</v>
      </c>
      <c r="G35" s="123" cm="1">
        <f t="array" ref="G35">+_xlfn.IFS(C35=Blad1!$D$2,'Basisgegevens Begroting'!$I$15,C35=Blad1!$D$3,'Basisgegevens Begroting'!$G$15,C35=Blad1!$D$4,'Basisgegevens Begroting'!$H$15,C35="",0)</f>
        <v>0</v>
      </c>
      <c r="H35" s="124">
        <f t="shared" ref="H35:H49" si="5">+G35*F35</f>
        <v>0</v>
      </c>
      <c r="I35" t="str">
        <f t="shared" ref="I35:I49" si="6">IF(G35=100%,H35,"")</f>
        <v/>
      </c>
    </row>
    <row r="36" spans="1:9" x14ac:dyDescent="0.3">
      <c r="A36" s="33"/>
      <c r="B36" s="23"/>
      <c r="C36" s="24"/>
      <c r="D36" s="24"/>
      <c r="E36" s="69"/>
      <c r="F36" s="16">
        <v>0</v>
      </c>
      <c r="G36" s="123" cm="1">
        <f t="array" ref="G36">+_xlfn.IFS(C36=Blad1!$D$2,'Basisgegevens Begroting'!$I$15,C36=Blad1!$D$3,'Basisgegevens Begroting'!$G$15,C36=Blad1!$D$4,'Basisgegevens Begroting'!$H$15,C36="",0)</f>
        <v>0</v>
      </c>
      <c r="H36" s="124">
        <f t="shared" si="5"/>
        <v>0</v>
      </c>
      <c r="I36" t="str">
        <f t="shared" si="6"/>
        <v/>
      </c>
    </row>
    <row r="37" spans="1:9" x14ac:dyDescent="0.3">
      <c r="A37" s="33"/>
      <c r="B37" s="23"/>
      <c r="C37" s="24"/>
      <c r="D37" s="24"/>
      <c r="E37" s="69"/>
      <c r="F37" s="16">
        <v>0</v>
      </c>
      <c r="G37" s="123" cm="1">
        <f t="array" ref="G37">+_xlfn.IFS(C37=Blad1!$D$2,'Basisgegevens Begroting'!$I$15,C37=Blad1!$D$3,'Basisgegevens Begroting'!$G$15,C37=Blad1!$D$4,'Basisgegevens Begroting'!$H$15,C37="",0)</f>
        <v>0</v>
      </c>
      <c r="H37" s="124">
        <f t="shared" si="5"/>
        <v>0</v>
      </c>
      <c r="I37" t="str">
        <f t="shared" si="6"/>
        <v/>
      </c>
    </row>
    <row r="38" spans="1:9" x14ac:dyDescent="0.3">
      <c r="A38" s="33"/>
      <c r="B38" s="23"/>
      <c r="C38" s="24"/>
      <c r="D38" s="23"/>
      <c r="E38" s="70"/>
      <c r="F38" s="16">
        <v>0</v>
      </c>
      <c r="G38" s="123" cm="1">
        <f t="array" ref="G38">+_xlfn.IFS(C38=Blad1!$D$2,'Basisgegevens Begroting'!$I$15,C38=Blad1!$D$3,'Basisgegevens Begroting'!$G$15,C38=Blad1!$D$4,'Basisgegevens Begroting'!$H$15,C38="",0)</f>
        <v>0</v>
      </c>
      <c r="H38" s="124">
        <f t="shared" si="5"/>
        <v>0</v>
      </c>
      <c r="I38" t="str">
        <f t="shared" si="6"/>
        <v/>
      </c>
    </row>
    <row r="39" spans="1:9" x14ac:dyDescent="0.3">
      <c r="A39" s="33"/>
      <c r="B39" s="23"/>
      <c r="C39" s="24"/>
      <c r="D39" s="23"/>
      <c r="E39" s="70"/>
      <c r="F39" s="16">
        <v>0</v>
      </c>
      <c r="G39" s="123" cm="1">
        <f t="array" ref="G39">+_xlfn.IFS(C39=Blad1!$D$2,'Basisgegevens Begroting'!$I$15,C39=Blad1!$D$3,'Basisgegevens Begroting'!$G$15,C39=Blad1!$D$4,'Basisgegevens Begroting'!$H$15,C39="",0)</f>
        <v>0</v>
      </c>
      <c r="H39" s="124">
        <f t="shared" si="5"/>
        <v>0</v>
      </c>
      <c r="I39" t="str">
        <f t="shared" si="6"/>
        <v/>
      </c>
    </row>
    <row r="40" spans="1:9" x14ac:dyDescent="0.3">
      <c r="A40" s="33"/>
      <c r="B40" s="23"/>
      <c r="C40" s="24"/>
      <c r="D40" s="23"/>
      <c r="E40" s="70"/>
      <c r="F40" s="16">
        <v>0</v>
      </c>
      <c r="G40" s="123" cm="1">
        <f t="array" ref="G40">+_xlfn.IFS(C40=Blad1!$D$2,'Basisgegevens Begroting'!$I$15,C40=Blad1!$D$3,'Basisgegevens Begroting'!$G$15,C40=Blad1!$D$4,'Basisgegevens Begroting'!$H$15,C40="",0)</f>
        <v>0</v>
      </c>
      <c r="H40" s="124">
        <f t="shared" si="5"/>
        <v>0</v>
      </c>
      <c r="I40" t="str">
        <f t="shared" si="6"/>
        <v/>
      </c>
    </row>
    <row r="41" spans="1:9" x14ac:dyDescent="0.3">
      <c r="A41" s="33"/>
      <c r="B41" s="23"/>
      <c r="C41" s="24"/>
      <c r="D41" s="23"/>
      <c r="E41" s="70"/>
      <c r="F41" s="16">
        <v>0</v>
      </c>
      <c r="G41" s="123" cm="1">
        <f t="array" ref="G41">+_xlfn.IFS(C41=Blad1!$D$2,'Basisgegevens Begroting'!$I$15,C41=Blad1!$D$3,'Basisgegevens Begroting'!$G$15,C41=Blad1!$D$4,'Basisgegevens Begroting'!$H$15,C41="",0)</f>
        <v>0</v>
      </c>
      <c r="H41" s="124">
        <f t="shared" si="5"/>
        <v>0</v>
      </c>
      <c r="I41" t="str">
        <f t="shared" si="6"/>
        <v/>
      </c>
    </row>
    <row r="42" spans="1:9" x14ac:dyDescent="0.3">
      <c r="A42" s="33"/>
      <c r="B42" s="23"/>
      <c r="C42" s="24"/>
      <c r="D42" s="23"/>
      <c r="E42" s="70"/>
      <c r="F42" s="16">
        <v>0</v>
      </c>
      <c r="G42" s="123" cm="1">
        <f t="array" ref="G42">+_xlfn.IFS(C42=Blad1!$D$2,'Basisgegevens Begroting'!$I$15,C42=Blad1!$D$3,'Basisgegevens Begroting'!$G$15,C42=Blad1!$D$4,'Basisgegevens Begroting'!$H$15,C42="",0)</f>
        <v>0</v>
      </c>
      <c r="H42" s="124">
        <f t="shared" si="5"/>
        <v>0</v>
      </c>
      <c r="I42" t="str">
        <f t="shared" si="6"/>
        <v/>
      </c>
    </row>
    <row r="43" spans="1:9" x14ac:dyDescent="0.3">
      <c r="A43" s="33"/>
      <c r="B43" s="23"/>
      <c r="C43" s="24"/>
      <c r="D43" s="23"/>
      <c r="E43" s="70"/>
      <c r="F43" s="16">
        <v>0</v>
      </c>
      <c r="G43" s="123" cm="1">
        <f t="array" ref="G43">+_xlfn.IFS(C43=Blad1!$D$2,'Basisgegevens Begroting'!$I$15,C43=Blad1!$D$3,'Basisgegevens Begroting'!$G$15,C43=Blad1!$D$4,'Basisgegevens Begroting'!$H$15,C43="",0)</f>
        <v>0</v>
      </c>
      <c r="H43" s="124">
        <f t="shared" si="5"/>
        <v>0</v>
      </c>
      <c r="I43" t="str">
        <f t="shared" si="6"/>
        <v/>
      </c>
    </row>
    <row r="44" spans="1:9" x14ac:dyDescent="0.3">
      <c r="A44" s="33"/>
      <c r="B44" s="23"/>
      <c r="C44" s="24"/>
      <c r="D44" s="23"/>
      <c r="E44" s="70"/>
      <c r="F44" s="16">
        <v>0</v>
      </c>
      <c r="G44" s="123" cm="1">
        <f t="array" ref="G44">+_xlfn.IFS(C44=Blad1!$D$2,'Basisgegevens Begroting'!$I$15,C44=Blad1!$D$3,'Basisgegevens Begroting'!$G$15,C44=Blad1!$D$4,'Basisgegevens Begroting'!$H$15,C44="",0)</f>
        <v>0</v>
      </c>
      <c r="H44" s="124">
        <f t="shared" si="5"/>
        <v>0</v>
      </c>
      <c r="I44" t="str">
        <f t="shared" si="6"/>
        <v/>
      </c>
    </row>
    <row r="45" spans="1:9" x14ac:dyDescent="0.3">
      <c r="A45" s="33"/>
      <c r="B45" s="23"/>
      <c r="C45" s="24"/>
      <c r="D45" s="23"/>
      <c r="E45" s="70"/>
      <c r="F45" s="16">
        <v>0</v>
      </c>
      <c r="G45" s="123" cm="1">
        <f t="array" ref="G45">+_xlfn.IFS(C45=Blad1!$D$2,'Basisgegevens Begroting'!$I$15,C45=Blad1!$D$3,'Basisgegevens Begroting'!$G$15,C45=Blad1!$D$4,'Basisgegevens Begroting'!$H$15,C45="",0)</f>
        <v>0</v>
      </c>
      <c r="H45" s="124">
        <f t="shared" si="5"/>
        <v>0</v>
      </c>
      <c r="I45" t="str">
        <f t="shared" si="6"/>
        <v/>
      </c>
    </row>
    <row r="46" spans="1:9" x14ac:dyDescent="0.3">
      <c r="A46" s="33"/>
      <c r="B46" s="23"/>
      <c r="C46" s="24"/>
      <c r="D46" s="23"/>
      <c r="E46" s="70"/>
      <c r="F46" s="16">
        <v>0</v>
      </c>
      <c r="G46" s="123" cm="1">
        <f t="array" ref="G46">+_xlfn.IFS(C46=Blad1!$D$2,'Basisgegevens Begroting'!$I$15,C46=Blad1!$D$3,'Basisgegevens Begroting'!$G$15,C46=Blad1!$D$4,'Basisgegevens Begroting'!$H$15,C46="",0)</f>
        <v>0</v>
      </c>
      <c r="H46" s="124">
        <f t="shared" si="5"/>
        <v>0</v>
      </c>
      <c r="I46" t="str">
        <f t="shared" si="6"/>
        <v/>
      </c>
    </row>
    <row r="47" spans="1:9" x14ac:dyDescent="0.3">
      <c r="A47" s="33"/>
      <c r="B47" s="23"/>
      <c r="C47" s="24"/>
      <c r="D47" s="23"/>
      <c r="E47" s="70"/>
      <c r="F47" s="16">
        <v>0</v>
      </c>
      <c r="G47" s="123" cm="1">
        <f t="array" ref="G47">+_xlfn.IFS(C47=Blad1!$D$2,'Basisgegevens Begroting'!$I$15,C47=Blad1!$D$3,'Basisgegevens Begroting'!$G$15,C47=Blad1!$D$4,'Basisgegevens Begroting'!$H$15,C47="",0)</f>
        <v>0</v>
      </c>
      <c r="H47" s="124">
        <f t="shared" si="5"/>
        <v>0</v>
      </c>
      <c r="I47" t="str">
        <f t="shared" si="6"/>
        <v/>
      </c>
    </row>
    <row r="48" spans="1:9" x14ac:dyDescent="0.3">
      <c r="A48" s="33"/>
      <c r="B48" s="23"/>
      <c r="C48" s="24"/>
      <c r="D48" s="23"/>
      <c r="E48" s="70"/>
      <c r="F48" s="16">
        <v>0</v>
      </c>
      <c r="G48" s="123" cm="1">
        <f t="array" ref="G48">+_xlfn.IFS(C48=Blad1!$D$2,'Basisgegevens Begroting'!$I$15,C48=Blad1!$D$3,'Basisgegevens Begroting'!$G$15,C48=Blad1!$D$4,'Basisgegevens Begroting'!$H$15,C48="",0)</f>
        <v>0</v>
      </c>
      <c r="H48" s="124">
        <f t="shared" si="5"/>
        <v>0</v>
      </c>
      <c r="I48" t="str">
        <f t="shared" si="6"/>
        <v/>
      </c>
    </row>
    <row r="49" spans="1:9" x14ac:dyDescent="0.3">
      <c r="A49" s="33"/>
      <c r="B49" s="23"/>
      <c r="C49" s="24"/>
      <c r="D49" s="23"/>
      <c r="E49" s="70"/>
      <c r="F49" s="16">
        <v>0</v>
      </c>
      <c r="G49" s="123" cm="1">
        <f t="array" ref="G49">+_xlfn.IFS(C49=Blad1!$D$2,'Basisgegevens Begroting'!$I$15,C49=Blad1!$D$3,'Basisgegevens Begroting'!$G$15,C49=Blad1!$D$4,'Basisgegevens Begroting'!$H$15,C49="",0)</f>
        <v>0</v>
      </c>
      <c r="H49" s="124">
        <f t="shared" si="5"/>
        <v>0</v>
      </c>
      <c r="I49" t="str">
        <f t="shared" si="6"/>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7">SUM(H34:H50)</f>
        <v>0</v>
      </c>
    </row>
    <row r="52" spans="1:9" ht="15" thickBot="1" x14ac:dyDescent="0.35"/>
    <row r="53" spans="1:9" ht="12" customHeight="1" x14ac:dyDescent="0.3">
      <c r="A53" s="31" t="s">
        <v>75</v>
      </c>
      <c r="B53" s="17"/>
      <c r="C53" s="17"/>
      <c r="D53" s="17"/>
      <c r="E53" s="17"/>
      <c r="F53" s="17"/>
      <c r="G53" s="17"/>
    </row>
    <row r="54" spans="1:9" ht="24" customHeight="1"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c r="D55" s="24"/>
      <c r="E55" s="69"/>
      <c r="F55" s="16">
        <v>0</v>
      </c>
      <c r="G55" s="123" cm="1">
        <f t="array" ref="G55">+_xlfn.IFS(C55=Blad1!$D$2,'Basisgegevens Begroting'!$I$15,C55=Blad1!$D$3,'Basisgegevens Begroting'!$G$15,C55=Blad1!$D$4,'Basisgegevens Begroting'!$H$15,C55="",0)</f>
        <v>0</v>
      </c>
      <c r="H55" s="124">
        <f>+G55*F55</f>
        <v>0</v>
      </c>
      <c r="I55" t="str">
        <f t="shared" ref="I55:I60" si="8">IF(G55=100%,H55,"")</f>
        <v/>
      </c>
    </row>
    <row r="56" spans="1:9" x14ac:dyDescent="0.3">
      <c r="A56" s="33"/>
      <c r="B56" s="23"/>
      <c r="C56" s="24"/>
      <c r="D56" s="24"/>
      <c r="E56" s="69"/>
      <c r="F56" s="16">
        <v>0</v>
      </c>
      <c r="G56" s="123" cm="1">
        <f t="array" ref="G56">+_xlfn.IFS(C56=Blad1!$D$2,'Basisgegevens Begroting'!$I$15,C56=Blad1!$D$3,'Basisgegevens Begroting'!$G$15,C56=Blad1!$D$4,'Basisgegevens Begroting'!$H$15,C56="",0)</f>
        <v>0</v>
      </c>
      <c r="H56" s="124">
        <f t="shared" ref="H56:H60" si="9">+G56*F56</f>
        <v>0</v>
      </c>
      <c r="I56" t="str">
        <f t="shared" si="8"/>
        <v/>
      </c>
    </row>
    <row r="57" spans="1:9" x14ac:dyDescent="0.3">
      <c r="A57" s="33"/>
      <c r="B57" s="23"/>
      <c r="C57" s="24"/>
      <c r="D57" s="24"/>
      <c r="E57" s="69"/>
      <c r="F57" s="16">
        <v>0</v>
      </c>
      <c r="G57" s="123" cm="1">
        <f t="array" ref="G57">+_xlfn.IFS(C57=Blad1!$D$2,'Basisgegevens Begroting'!$I$15,C57=Blad1!$D$3,'Basisgegevens Begroting'!$G$15,C57=Blad1!$D$4,'Basisgegevens Begroting'!$H$15,C57="",0)</f>
        <v>0</v>
      </c>
      <c r="H57" s="124">
        <f t="shared" si="9"/>
        <v>0</v>
      </c>
      <c r="I57" t="str">
        <f t="shared" si="8"/>
        <v/>
      </c>
    </row>
    <row r="58" spans="1:9" x14ac:dyDescent="0.3">
      <c r="A58" s="33"/>
      <c r="B58" s="23"/>
      <c r="C58" s="24"/>
      <c r="D58" s="24"/>
      <c r="E58" s="69"/>
      <c r="F58" s="16">
        <v>0</v>
      </c>
      <c r="G58" s="123" cm="1">
        <f t="array" ref="G58">+_xlfn.IFS(C58=Blad1!$D$2,'Basisgegevens Begroting'!$I$15,C58=Blad1!$D$3,'Basisgegevens Begroting'!$G$15,C58=Blad1!$D$4,'Basisgegevens Begroting'!$H$15,C58="",0)</f>
        <v>0</v>
      </c>
      <c r="H58" s="124">
        <f t="shared" si="9"/>
        <v>0</v>
      </c>
      <c r="I58" t="str">
        <f t="shared" si="8"/>
        <v/>
      </c>
    </row>
    <row r="59" spans="1:9" x14ac:dyDescent="0.3">
      <c r="A59" s="33"/>
      <c r="B59" s="23"/>
      <c r="C59" s="24"/>
      <c r="D59" s="23"/>
      <c r="E59" s="70"/>
      <c r="F59" s="16">
        <v>0</v>
      </c>
      <c r="G59" s="123" cm="1">
        <f t="array" ref="G59">+_xlfn.IFS(C59=Blad1!$D$2,'Basisgegevens Begroting'!$I$15,C59=Blad1!$D$3,'Basisgegevens Begroting'!$G$15,C59=Blad1!$D$4,'Basisgegevens Begroting'!$H$15,C59="",0)</f>
        <v>0</v>
      </c>
      <c r="H59" s="124">
        <f t="shared" si="9"/>
        <v>0</v>
      </c>
      <c r="I59" t="str">
        <f t="shared" si="8"/>
        <v/>
      </c>
    </row>
    <row r="60" spans="1:9" x14ac:dyDescent="0.3">
      <c r="A60" s="33"/>
      <c r="B60" s="23"/>
      <c r="C60" s="24"/>
      <c r="D60" s="23"/>
      <c r="E60" s="70"/>
      <c r="F60" s="16">
        <v>0</v>
      </c>
      <c r="G60" s="123" cm="1">
        <f t="array" ref="G60">+_xlfn.IFS(C60=Blad1!$D$2,'Basisgegevens Begroting'!$I$15,C60=Blad1!$D$3,'Basisgegevens Begroting'!$G$15,C60=Blad1!$D$4,'Basisgegevens Begroting'!$H$15,C60="",0)</f>
        <v>0</v>
      </c>
      <c r="H60" s="124">
        <f t="shared" si="9"/>
        <v>0</v>
      </c>
      <c r="I60" t="str">
        <f t="shared" si="8"/>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Begroting'!$I$15,C66=Blad1!$D$3,'Basisgegevens Begroting'!$G$15,C66=Blad1!$D$4,'Basisgegevens Begroting'!$H$15,C66="",0)</f>
        <v>0</v>
      </c>
      <c r="H66" s="124">
        <f>+G66*F66*E66</f>
        <v>0</v>
      </c>
      <c r="I66" t="str">
        <f t="shared" ref="I66:I82" si="10">IF(G66=100%,H66,"")</f>
        <v/>
      </c>
    </row>
    <row r="67" spans="1:9" x14ac:dyDescent="0.3">
      <c r="A67" s="24"/>
      <c r="B67" s="24"/>
      <c r="C67" s="24"/>
      <c r="D67" s="24"/>
      <c r="E67" s="175">
        <v>1</v>
      </c>
      <c r="F67" s="16">
        <v>0</v>
      </c>
      <c r="G67" s="123" cm="1">
        <f t="array" ref="G67">+_xlfn.IFS(C67=Blad1!$D$2,'Basisgegevens Begroting'!$I$15,C67=Blad1!$D$3,'Basisgegevens Begroting'!$G$15,C67=Blad1!$D$4,'Basisgegevens Begroting'!$H$15,C67="",0)</f>
        <v>0</v>
      </c>
      <c r="H67" s="124">
        <f t="shared" ref="H67:H81" si="11">+G67*F67*E67</f>
        <v>0</v>
      </c>
      <c r="I67" t="str">
        <f t="shared" si="10"/>
        <v/>
      </c>
    </row>
    <row r="68" spans="1:9" x14ac:dyDescent="0.3">
      <c r="A68" s="24"/>
      <c r="B68" s="24"/>
      <c r="C68" s="24"/>
      <c r="D68" s="24"/>
      <c r="E68" s="175">
        <v>1</v>
      </c>
      <c r="F68" s="16">
        <v>0</v>
      </c>
      <c r="G68" s="123" cm="1">
        <f t="array" ref="G68">+_xlfn.IFS(C68=Blad1!$D$2,'Basisgegevens Begroting'!$I$15,C68=Blad1!$D$3,'Basisgegevens Begroting'!$G$15,C68=Blad1!$D$4,'Basisgegevens Begroting'!$H$15,C68="",0)</f>
        <v>0</v>
      </c>
      <c r="H68" s="124">
        <f t="shared" si="11"/>
        <v>0</v>
      </c>
      <c r="I68" t="str">
        <f t="shared" si="10"/>
        <v/>
      </c>
    </row>
    <row r="69" spans="1:9" x14ac:dyDescent="0.3">
      <c r="A69" s="24"/>
      <c r="B69" s="24"/>
      <c r="C69" s="24"/>
      <c r="D69" s="24"/>
      <c r="E69" s="175">
        <v>1</v>
      </c>
      <c r="F69" s="16">
        <v>0</v>
      </c>
      <c r="G69" s="123" cm="1">
        <f t="array" ref="G69">+_xlfn.IFS(C69=Blad1!$D$2,'Basisgegevens Begroting'!$I$15,C69=Blad1!$D$3,'Basisgegevens Begroting'!$G$15,C69=Blad1!$D$4,'Basisgegevens Begroting'!$H$15,C69="",0)</f>
        <v>0</v>
      </c>
      <c r="H69" s="124">
        <f t="shared" si="11"/>
        <v>0</v>
      </c>
      <c r="I69" t="str">
        <f t="shared" si="10"/>
        <v/>
      </c>
    </row>
    <row r="70" spans="1:9" x14ac:dyDescent="0.3">
      <c r="A70" s="24"/>
      <c r="B70" s="24"/>
      <c r="C70" s="24"/>
      <c r="D70" s="23"/>
      <c r="E70" s="175">
        <v>1</v>
      </c>
      <c r="F70" s="16">
        <v>0</v>
      </c>
      <c r="G70" s="123" cm="1">
        <f t="array" ref="G70">+_xlfn.IFS(C70=Blad1!$D$2,'Basisgegevens Begroting'!$I$15,C70=Blad1!$D$3,'Basisgegevens Begroting'!$G$15,C70=Blad1!$D$4,'Basisgegevens Begroting'!$H$15,C70="",0)</f>
        <v>0</v>
      </c>
      <c r="H70" s="124">
        <f t="shared" si="11"/>
        <v>0</v>
      </c>
      <c r="I70" t="str">
        <f t="shared" si="10"/>
        <v/>
      </c>
    </row>
    <row r="71" spans="1:9" x14ac:dyDescent="0.3">
      <c r="A71" s="24"/>
      <c r="B71" s="24"/>
      <c r="C71" s="24"/>
      <c r="D71" s="23"/>
      <c r="E71" s="175">
        <v>1</v>
      </c>
      <c r="F71" s="16">
        <v>0</v>
      </c>
      <c r="G71" s="123" cm="1">
        <f t="array" ref="G71">+_xlfn.IFS(C71=Blad1!$D$2,'Basisgegevens Begroting'!$I$15,C71=Blad1!$D$3,'Basisgegevens Begroting'!$G$15,C71=Blad1!$D$4,'Basisgegevens Begroting'!$H$15,C71="",0)</f>
        <v>0</v>
      </c>
      <c r="H71" s="124">
        <f t="shared" si="11"/>
        <v>0</v>
      </c>
      <c r="I71" t="str">
        <f t="shared" si="10"/>
        <v/>
      </c>
    </row>
    <row r="72" spans="1:9" x14ac:dyDescent="0.3">
      <c r="A72" s="24"/>
      <c r="B72" s="24"/>
      <c r="C72" s="24"/>
      <c r="D72" s="23"/>
      <c r="E72" s="175">
        <v>1</v>
      </c>
      <c r="F72" s="16">
        <v>0</v>
      </c>
      <c r="G72" s="123" cm="1">
        <f t="array" ref="G72">+_xlfn.IFS(C72=Blad1!$D$2,'Basisgegevens Begroting'!$I$15,C72=Blad1!$D$3,'Basisgegevens Begroting'!$G$15,C72=Blad1!$D$4,'Basisgegevens Begroting'!$H$15,C72="",0)</f>
        <v>0</v>
      </c>
      <c r="H72" s="124">
        <f t="shared" si="11"/>
        <v>0</v>
      </c>
      <c r="I72" t="str">
        <f t="shared" si="10"/>
        <v/>
      </c>
    </row>
    <row r="73" spans="1:9" x14ac:dyDescent="0.3">
      <c r="A73" s="24"/>
      <c r="B73" s="24"/>
      <c r="C73" s="24"/>
      <c r="D73" s="23"/>
      <c r="E73" s="175">
        <v>1</v>
      </c>
      <c r="F73" s="16">
        <v>0</v>
      </c>
      <c r="G73" s="123" cm="1">
        <f t="array" ref="G73">+_xlfn.IFS(C73=Blad1!$D$2,'Basisgegevens Begroting'!$I$15,C73=Blad1!$D$3,'Basisgegevens Begroting'!$G$15,C73=Blad1!$D$4,'Basisgegevens Begroting'!$H$15,C73="",0)</f>
        <v>0</v>
      </c>
      <c r="H73" s="124">
        <f t="shared" si="11"/>
        <v>0</v>
      </c>
      <c r="I73" t="str">
        <f t="shared" si="10"/>
        <v/>
      </c>
    </row>
    <row r="74" spans="1:9" x14ac:dyDescent="0.3">
      <c r="A74" s="24"/>
      <c r="B74" s="24"/>
      <c r="C74" s="24"/>
      <c r="D74" s="23"/>
      <c r="E74" s="175">
        <v>1</v>
      </c>
      <c r="F74" s="16">
        <v>0</v>
      </c>
      <c r="G74" s="123" cm="1">
        <f t="array" ref="G74">+_xlfn.IFS(C74=Blad1!$D$2,'Basisgegevens Begroting'!$I$15,C74=Blad1!$D$3,'Basisgegevens Begroting'!$G$15,C74=Blad1!$D$4,'Basisgegevens Begroting'!$H$15,C74="",0)</f>
        <v>0</v>
      </c>
      <c r="H74" s="124">
        <f t="shared" si="11"/>
        <v>0</v>
      </c>
      <c r="I74" t="str">
        <f t="shared" si="10"/>
        <v/>
      </c>
    </row>
    <row r="75" spans="1:9" x14ac:dyDescent="0.3">
      <c r="A75" s="24"/>
      <c r="B75" s="24"/>
      <c r="C75" s="24"/>
      <c r="D75" s="23"/>
      <c r="E75" s="175">
        <v>1</v>
      </c>
      <c r="F75" s="16">
        <v>0</v>
      </c>
      <c r="G75" s="123" cm="1">
        <f t="array" ref="G75">+_xlfn.IFS(C75=Blad1!$D$2,'Basisgegevens Begroting'!$I$15,C75=Blad1!$D$3,'Basisgegevens Begroting'!$G$15,C75=Blad1!$D$4,'Basisgegevens Begroting'!$H$15,C75="",0)</f>
        <v>0</v>
      </c>
      <c r="H75" s="124">
        <f t="shared" si="11"/>
        <v>0</v>
      </c>
      <c r="I75" t="str">
        <f t="shared" si="10"/>
        <v/>
      </c>
    </row>
    <row r="76" spans="1:9" x14ac:dyDescent="0.3">
      <c r="A76" s="24"/>
      <c r="B76" s="24"/>
      <c r="C76" s="24"/>
      <c r="D76" s="24"/>
      <c r="E76" s="175">
        <v>1</v>
      </c>
      <c r="F76" s="16">
        <v>0</v>
      </c>
      <c r="G76" s="123" cm="1">
        <f t="array" ref="G76">+_xlfn.IFS(C76=Blad1!$D$2,'Basisgegevens Begroting'!$I$15,C76=Blad1!$D$3,'Basisgegevens Begroting'!$G$15,C76=Blad1!$D$4,'Basisgegevens Begroting'!$H$15,C76="",0)</f>
        <v>0</v>
      </c>
      <c r="H76" s="124">
        <f t="shared" si="11"/>
        <v>0</v>
      </c>
      <c r="I76" t="str">
        <f t="shared" si="10"/>
        <v/>
      </c>
    </row>
    <row r="77" spans="1:9" x14ac:dyDescent="0.3">
      <c r="A77" s="24"/>
      <c r="B77" s="24"/>
      <c r="C77" s="24"/>
      <c r="D77" s="24"/>
      <c r="E77" s="175">
        <v>1</v>
      </c>
      <c r="F77" s="16">
        <v>0</v>
      </c>
      <c r="G77" s="123" cm="1">
        <f t="array" ref="G77">+_xlfn.IFS(C77=Blad1!$D$2,'Basisgegevens Begroting'!$I$15,C77=Blad1!$D$3,'Basisgegevens Begroting'!$G$15,C77=Blad1!$D$4,'Basisgegevens Begroting'!$H$15,C77="",0)</f>
        <v>0</v>
      </c>
      <c r="H77" s="124">
        <f t="shared" si="11"/>
        <v>0</v>
      </c>
      <c r="I77" t="str">
        <f t="shared" si="10"/>
        <v/>
      </c>
    </row>
    <row r="78" spans="1:9" x14ac:dyDescent="0.3">
      <c r="A78" s="24"/>
      <c r="B78" s="24"/>
      <c r="C78" s="24"/>
      <c r="D78" s="24"/>
      <c r="E78" s="175">
        <v>1</v>
      </c>
      <c r="F78" s="16">
        <v>0</v>
      </c>
      <c r="G78" s="123" cm="1">
        <f t="array" ref="G78">+_xlfn.IFS(C78=Blad1!$D$2,'Basisgegevens Begroting'!$I$15,C78=Blad1!$D$3,'Basisgegevens Begroting'!$G$15,C78=Blad1!$D$4,'Basisgegevens Begroting'!$H$15,C78="",0)</f>
        <v>0</v>
      </c>
      <c r="H78" s="124">
        <f t="shared" si="11"/>
        <v>0</v>
      </c>
      <c r="I78" t="str">
        <f t="shared" si="10"/>
        <v/>
      </c>
    </row>
    <row r="79" spans="1:9" x14ac:dyDescent="0.3">
      <c r="A79" s="24"/>
      <c r="B79" s="24"/>
      <c r="C79" s="24"/>
      <c r="D79" s="24"/>
      <c r="E79" s="175">
        <v>1</v>
      </c>
      <c r="F79" s="16">
        <v>0</v>
      </c>
      <c r="G79" s="123" cm="1">
        <f t="array" ref="G79">+_xlfn.IFS(C79=Blad1!$D$2,'Basisgegevens Begroting'!$I$15,C79=Blad1!$D$3,'Basisgegevens Begroting'!$G$15,C79=Blad1!$D$4,'Basisgegevens Begroting'!$H$15,C79="",0)</f>
        <v>0</v>
      </c>
      <c r="H79" s="124">
        <f t="shared" si="11"/>
        <v>0</v>
      </c>
      <c r="I79" t="str">
        <f t="shared" si="10"/>
        <v/>
      </c>
    </row>
    <row r="80" spans="1:9" x14ac:dyDescent="0.3">
      <c r="A80" s="24"/>
      <c r="B80" s="24"/>
      <c r="C80" s="24"/>
      <c r="D80" s="23"/>
      <c r="E80" s="175">
        <v>1</v>
      </c>
      <c r="F80" s="16">
        <v>0</v>
      </c>
      <c r="G80" s="123" cm="1">
        <f t="array" ref="G80">+_xlfn.IFS(C80=Blad1!$D$2,'Basisgegevens Begroting'!$I$15,C80=Blad1!$D$3,'Basisgegevens Begroting'!$G$15,C80=Blad1!$D$4,'Basisgegevens Begroting'!$H$15,C80="",0)</f>
        <v>0</v>
      </c>
      <c r="H80" s="124">
        <f t="shared" si="11"/>
        <v>0</v>
      </c>
      <c r="I80" t="str">
        <f t="shared" si="10"/>
        <v/>
      </c>
    </row>
    <row r="81" spans="1:9" x14ac:dyDescent="0.3">
      <c r="A81" s="24"/>
      <c r="B81" s="24"/>
      <c r="C81" s="24"/>
      <c r="D81" s="23"/>
      <c r="E81" s="175">
        <v>1</v>
      </c>
      <c r="F81" s="16">
        <v>0</v>
      </c>
      <c r="G81" s="123" cm="1">
        <f t="array" ref="G81">+_xlfn.IFS(C81=Blad1!$D$2,'Basisgegevens Begroting'!$I$15,C81=Blad1!$D$3,'Basisgegevens Begroting'!$G$15,C81=Blad1!$D$4,'Basisgegevens Begroting'!$H$15,C81="",0)</f>
        <v>0</v>
      </c>
      <c r="H81" s="124">
        <f t="shared" si="11"/>
        <v>0</v>
      </c>
      <c r="I81" t="str">
        <f t="shared" si="10"/>
        <v/>
      </c>
    </row>
    <row r="82" spans="1:9" ht="15" thickBot="1" x14ac:dyDescent="0.35">
      <c r="A82" s="169"/>
      <c r="B82" s="170"/>
      <c r="C82" s="170"/>
      <c r="D82" s="171"/>
      <c r="I82" t="str">
        <f t="shared" si="10"/>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vmX9DhpC3z3gkKP0Npfibc6/r5z6KC1ISJ9S+UZVz/kR8xj5W+0bre9tFQXgKXxti4anZQ46EEvNrMmq+lUrIA==" saltValue="xX8riS4lebXETEgs/S0Tjg==" spinCount="100000" sheet="1" objects="1" scenarios="1"/>
  <conditionalFormatting sqref="E22 G22">
    <cfRule type="cellIs" dxfId="111" priority="12" stopIfTrue="1" operator="equal">
      <formula>"Opslag algemene kosten (50%)"</formula>
    </cfRule>
  </conditionalFormatting>
  <conditionalFormatting sqref="E30">
    <cfRule type="cellIs" dxfId="110" priority="9" stopIfTrue="1" operator="equal">
      <formula>"Opslag algemene kosten (50%)"</formula>
    </cfRule>
  </conditionalFormatting>
  <conditionalFormatting sqref="E51">
    <cfRule type="cellIs" dxfId="109" priority="11" stopIfTrue="1" operator="equal">
      <formula>"Opslag algemene kosten (50%)"</formula>
    </cfRule>
  </conditionalFormatting>
  <conditionalFormatting sqref="E62">
    <cfRule type="cellIs" dxfId="108" priority="2" stopIfTrue="1" operator="equal">
      <formula>"Opslag algemene kosten (50%)"</formula>
    </cfRule>
  </conditionalFormatting>
  <conditionalFormatting sqref="E83">
    <cfRule type="cellIs" dxfId="107" priority="3" stopIfTrue="1" operator="equal">
      <formula>"Opslag algemene kosten (50%)"</formula>
    </cfRule>
  </conditionalFormatting>
  <conditionalFormatting sqref="G51">
    <cfRule type="cellIs" dxfId="106" priority="10" stopIfTrue="1" operator="equal">
      <formula>"Opslag algemene kosten (50%)"</formula>
    </cfRule>
  </conditionalFormatting>
  <conditionalFormatting sqref="G62">
    <cfRule type="cellIs" dxfId="105" priority="1" stopIfTrue="1" operator="equal">
      <formula>"Opslag algemene kosten (50%)"</formula>
    </cfRule>
  </conditionalFormatting>
  <conditionalFormatting sqref="G83">
    <cfRule type="cellIs" dxfId="104" priority="4" stopIfTrue="1" operator="equal">
      <formula>"Opslag algemene kosten (50%)"</formula>
    </cfRule>
  </conditionalFormatting>
  <pageMargins left="0.7" right="0.7" top="0.75" bottom="0.75" header="0.3" footer="0.3"/>
  <pageSetup paperSize="9" scale="50"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AF359F76-5C62-4B5A-B0D1-B236C45E5C88}">
          <x14:formula1>
            <xm:f>Blad1!$D$2:$D$4</xm:f>
          </x14:formula1>
          <xm:sqref>C7:C21 C26:C29 C34:C49 C66:C81 C55:C60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FAF93-4E3F-4E39-8D08-C62156581648}">
  <dimension ref="A1:I86"/>
  <sheetViews>
    <sheetView zoomScaleNormal="100" workbookViewId="0">
      <selection activeCell="A2" sqref="A2"/>
    </sheetView>
  </sheetViews>
  <sheetFormatPr defaultRowHeight="14.4" x14ac:dyDescent="0.3"/>
  <cols>
    <col min="1" max="1" width="18.109375" customWidth="1"/>
    <col min="2" max="2" width="19" customWidth="1"/>
    <col min="3" max="3" width="46.5546875" customWidth="1"/>
    <col min="4" max="4" width="19" customWidth="1"/>
    <col min="5" max="5" width="18" customWidth="1"/>
    <col min="6" max="6" width="17.88671875" customWidth="1"/>
    <col min="7" max="7" width="15.44140625" customWidth="1"/>
    <col min="8" max="8" width="26.44140625" customWidth="1"/>
    <col min="9" max="9" width="0.109375" customWidth="1"/>
  </cols>
  <sheetData>
    <row r="1" spans="1:9" ht="31.2" x14ac:dyDescent="0.6">
      <c r="A1" s="49">
        <f>+'Basisgegevens Begroting'!C16</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Begroting'!$I$16,C7=Blad1!$D$3,'Basisgegevens Begroting'!$G$16,C7=Blad1!$D$4,'Basisgegevens Begroting'!$H$16,C7="",0)</f>
        <v>0</v>
      </c>
      <c r="H7" s="19">
        <f>+EigenPersoneel78945612[[#This Row],[Kolom8]]*EigenPersoneel78945612[[#This Row],[Kolom6]]</f>
        <v>0</v>
      </c>
      <c r="I7" t="str">
        <f t="shared" ref="I7:I34" si="0">IF(G7=100%,H7,"")</f>
        <v/>
      </c>
    </row>
    <row r="8" spans="1:9" x14ac:dyDescent="0.3">
      <c r="A8" s="4"/>
      <c r="B8" s="24"/>
      <c r="C8" s="24"/>
      <c r="D8" s="16"/>
      <c r="E8" s="22"/>
      <c r="F8" s="19">
        <f t="shared" ref="F8:F21" si="1">$D8*E8</f>
        <v>0</v>
      </c>
      <c r="G8" s="123" cm="1">
        <f t="array" ref="G8">+_xlfn.IFS(C8=Blad1!$D$2,'Basisgegevens Begroting'!$I$16,C8=Blad1!$D$3,'Basisgegevens Begroting'!$G$16,C8=Blad1!$D$4,'Basisgegevens Begroting'!$H$16,C8="",0)</f>
        <v>0</v>
      </c>
      <c r="H8" s="19">
        <f>+EigenPersoneel78945612[[#This Row],[Kolom8]]*EigenPersoneel78945612[[#This Row],[Kolom6]]</f>
        <v>0</v>
      </c>
      <c r="I8" t="str">
        <f t="shared" si="0"/>
        <v/>
      </c>
    </row>
    <row r="9" spans="1:9" x14ac:dyDescent="0.3">
      <c r="A9" s="4"/>
      <c r="B9" s="24"/>
      <c r="C9" s="24"/>
      <c r="D9" s="16"/>
      <c r="E9" s="22"/>
      <c r="F9" s="19">
        <f t="shared" si="1"/>
        <v>0</v>
      </c>
      <c r="G9" s="123" cm="1">
        <f t="array" ref="G9">+_xlfn.IFS(C9=Blad1!$D$2,'Basisgegevens Begroting'!$I$16,C9=Blad1!$D$3,'Basisgegevens Begroting'!$G$16,C9=Blad1!$D$4,'Basisgegevens Begroting'!$H$16,C9="",0)</f>
        <v>0</v>
      </c>
      <c r="H9" s="19">
        <f>+EigenPersoneel78945612[[#This Row],[Kolom8]]*EigenPersoneel78945612[[#This Row],[Kolom6]]</f>
        <v>0</v>
      </c>
      <c r="I9" t="str">
        <f t="shared" si="0"/>
        <v/>
      </c>
    </row>
    <row r="10" spans="1:9" x14ac:dyDescent="0.3">
      <c r="A10" s="4"/>
      <c r="B10" s="24"/>
      <c r="C10" s="24"/>
      <c r="D10" s="16"/>
      <c r="E10" s="22"/>
      <c r="F10" s="19">
        <f t="shared" si="1"/>
        <v>0</v>
      </c>
      <c r="G10" s="123" cm="1">
        <f t="array" ref="G10">+_xlfn.IFS(C10=Blad1!$D$2,'Basisgegevens Begroting'!$I$16,C10=Blad1!$D$3,'Basisgegevens Begroting'!$G$16,C10=Blad1!$D$4,'Basisgegevens Begroting'!$H$16,C10="",0)</f>
        <v>0</v>
      </c>
      <c r="H10" s="19">
        <f>+EigenPersoneel78945612[[#This Row],[Kolom8]]*EigenPersoneel78945612[[#This Row],[Kolom6]]</f>
        <v>0</v>
      </c>
      <c r="I10" t="str">
        <f t="shared" si="0"/>
        <v/>
      </c>
    </row>
    <row r="11" spans="1:9" x14ac:dyDescent="0.3">
      <c r="A11" s="4"/>
      <c r="B11" s="24"/>
      <c r="C11" s="24"/>
      <c r="D11" s="16"/>
      <c r="E11" s="22"/>
      <c r="F11" s="19">
        <f t="shared" si="1"/>
        <v>0</v>
      </c>
      <c r="G11" s="123" cm="1">
        <f t="array" ref="G11">+_xlfn.IFS(C11=Blad1!$D$2,'Basisgegevens Begroting'!$I$16,C11=Blad1!$D$3,'Basisgegevens Begroting'!$G$16,C11=Blad1!$D$4,'Basisgegevens Begroting'!$H$16,C11="",0)</f>
        <v>0</v>
      </c>
      <c r="H11" s="19">
        <f>+EigenPersoneel78945612[[#This Row],[Kolom8]]*EigenPersoneel78945612[[#This Row],[Kolom6]]</f>
        <v>0</v>
      </c>
      <c r="I11" t="str">
        <f t="shared" si="0"/>
        <v/>
      </c>
    </row>
    <row r="12" spans="1:9" x14ac:dyDescent="0.3">
      <c r="A12" s="4"/>
      <c r="B12" s="24"/>
      <c r="C12" s="24"/>
      <c r="D12" s="16"/>
      <c r="E12" s="22"/>
      <c r="F12" s="19">
        <f t="shared" si="1"/>
        <v>0</v>
      </c>
      <c r="G12" s="123" cm="1">
        <f t="array" ref="G12">+_xlfn.IFS(C12=Blad1!$D$2,'Basisgegevens Begroting'!$I$16,C12=Blad1!$D$3,'Basisgegevens Begroting'!$G$16,C12=Blad1!$D$4,'Basisgegevens Begroting'!$H$16,C12="",0)</f>
        <v>0</v>
      </c>
      <c r="H12" s="19">
        <f>+EigenPersoneel78945612[[#This Row],[Kolom8]]*EigenPersoneel78945612[[#This Row],[Kolom6]]</f>
        <v>0</v>
      </c>
      <c r="I12" t="str">
        <f t="shared" si="0"/>
        <v/>
      </c>
    </row>
    <row r="13" spans="1:9" x14ac:dyDescent="0.3">
      <c r="A13" s="4"/>
      <c r="B13" s="24"/>
      <c r="C13" s="24"/>
      <c r="D13" s="16"/>
      <c r="E13" s="22"/>
      <c r="F13" s="19">
        <f t="shared" si="1"/>
        <v>0</v>
      </c>
      <c r="G13" s="123" cm="1">
        <f t="array" ref="G13">+_xlfn.IFS(C13=Blad1!$D$2,'Basisgegevens Begroting'!$I$16,C13=Blad1!$D$3,'Basisgegevens Begroting'!$G$16,C13=Blad1!$D$4,'Basisgegevens Begroting'!$H$16,C13="",0)</f>
        <v>0</v>
      </c>
      <c r="H13" s="19">
        <f>+EigenPersoneel78945612[[#This Row],[Kolom8]]*EigenPersoneel78945612[[#This Row],[Kolom6]]</f>
        <v>0</v>
      </c>
      <c r="I13" t="str">
        <f t="shared" si="0"/>
        <v/>
      </c>
    </row>
    <row r="14" spans="1:9" x14ac:dyDescent="0.3">
      <c r="A14" s="4"/>
      <c r="B14" s="24"/>
      <c r="C14" s="24"/>
      <c r="D14" s="16"/>
      <c r="E14" s="22"/>
      <c r="F14" s="19">
        <f t="shared" si="1"/>
        <v>0</v>
      </c>
      <c r="G14" s="123" cm="1">
        <f t="array" ref="G14">+_xlfn.IFS(C14=Blad1!$D$2,'Basisgegevens Begroting'!$I$16,C14=Blad1!$D$3,'Basisgegevens Begroting'!$G$16,C14=Blad1!$D$4,'Basisgegevens Begroting'!$H$16,C14="",0)</f>
        <v>0</v>
      </c>
      <c r="H14" s="19">
        <f>+EigenPersoneel78945612[[#This Row],[Kolom8]]*EigenPersoneel78945612[[#This Row],[Kolom6]]</f>
        <v>0</v>
      </c>
      <c r="I14" t="str">
        <f t="shared" si="0"/>
        <v/>
      </c>
    </row>
    <row r="15" spans="1:9" x14ac:dyDescent="0.3">
      <c r="A15" s="4"/>
      <c r="B15" s="24"/>
      <c r="C15" s="24"/>
      <c r="D15" s="16"/>
      <c r="E15" s="22"/>
      <c r="F15" s="19">
        <f t="shared" si="1"/>
        <v>0</v>
      </c>
      <c r="G15" s="123" cm="1">
        <f t="array" ref="G15">+_xlfn.IFS(C15=Blad1!$D$2,'Basisgegevens Begroting'!$I$16,C15=Blad1!$D$3,'Basisgegevens Begroting'!$G$16,C15=Blad1!$D$4,'Basisgegevens Begroting'!$H$16,C15="",0)</f>
        <v>0</v>
      </c>
      <c r="H15" s="19">
        <f>+EigenPersoneel78945612[[#This Row],[Kolom8]]*EigenPersoneel78945612[[#This Row],[Kolom6]]</f>
        <v>0</v>
      </c>
      <c r="I15" t="str">
        <f t="shared" si="0"/>
        <v/>
      </c>
    </row>
    <row r="16" spans="1:9" x14ac:dyDescent="0.3">
      <c r="A16" s="4"/>
      <c r="B16" s="24"/>
      <c r="C16" s="24"/>
      <c r="D16" s="16"/>
      <c r="E16" s="22"/>
      <c r="F16" s="19">
        <f t="shared" si="1"/>
        <v>0</v>
      </c>
      <c r="G16" s="123" cm="1">
        <f t="array" ref="G16">+_xlfn.IFS(C16=Blad1!$D$2,'Basisgegevens Begroting'!$I$16,C16=Blad1!$D$3,'Basisgegevens Begroting'!$G$16,C16=Blad1!$D$4,'Basisgegevens Begroting'!$H$16,C16="",0)</f>
        <v>0</v>
      </c>
      <c r="H16" s="19">
        <f>+EigenPersoneel78945612[[#This Row],[Kolom8]]*EigenPersoneel78945612[[#This Row],[Kolom6]]</f>
        <v>0</v>
      </c>
      <c r="I16" t="str">
        <f t="shared" si="0"/>
        <v/>
      </c>
    </row>
    <row r="17" spans="1:9" x14ac:dyDescent="0.3">
      <c r="A17" s="4"/>
      <c r="B17" s="24"/>
      <c r="C17" s="24"/>
      <c r="D17" s="16"/>
      <c r="E17" s="22"/>
      <c r="F17" s="19">
        <f t="shared" si="1"/>
        <v>0</v>
      </c>
      <c r="G17" s="123" cm="1">
        <f t="array" ref="G17">+_xlfn.IFS(C17=Blad1!$D$2,'Basisgegevens Begroting'!$I$16,C17=Blad1!$D$3,'Basisgegevens Begroting'!$G$16,C17=Blad1!$D$4,'Basisgegevens Begroting'!$H$16,C17="",0)</f>
        <v>0</v>
      </c>
      <c r="H17" s="19">
        <f>+EigenPersoneel78945612[[#This Row],[Kolom8]]*EigenPersoneel78945612[[#This Row],[Kolom6]]</f>
        <v>0</v>
      </c>
      <c r="I17" t="str">
        <f t="shared" si="0"/>
        <v/>
      </c>
    </row>
    <row r="18" spans="1:9" x14ac:dyDescent="0.3">
      <c r="A18" s="4"/>
      <c r="B18" s="24"/>
      <c r="C18" s="24"/>
      <c r="D18" s="16"/>
      <c r="E18" s="22"/>
      <c r="F18" s="19">
        <f t="shared" si="1"/>
        <v>0</v>
      </c>
      <c r="G18" s="123" cm="1">
        <f t="array" ref="G18">+_xlfn.IFS(C18=Blad1!$D$2,'Basisgegevens Begroting'!$I$16,C18=Blad1!$D$3,'Basisgegevens Begroting'!$G$16,C18=Blad1!$D$4,'Basisgegevens Begroting'!$H$16,C18="",0)</f>
        <v>0</v>
      </c>
      <c r="H18" s="19">
        <f>+EigenPersoneel78945612[[#This Row],[Kolom8]]*EigenPersoneel78945612[[#This Row],[Kolom6]]</f>
        <v>0</v>
      </c>
      <c r="I18" t="str">
        <f t="shared" si="0"/>
        <v/>
      </c>
    </row>
    <row r="19" spans="1:9" x14ac:dyDescent="0.3">
      <c r="A19" s="4"/>
      <c r="B19" s="24"/>
      <c r="C19" s="24"/>
      <c r="D19" s="16"/>
      <c r="E19" s="22"/>
      <c r="F19" s="19">
        <f t="shared" si="1"/>
        <v>0</v>
      </c>
      <c r="G19" s="123" cm="1">
        <f t="array" ref="G19">+_xlfn.IFS(C19=Blad1!$D$2,'Basisgegevens Begroting'!$I$16,C19=Blad1!$D$3,'Basisgegevens Begroting'!$G$16,C19=Blad1!$D$4,'Basisgegevens Begroting'!$H$16,C19="",0)</f>
        <v>0</v>
      </c>
      <c r="H19" s="19">
        <f>+EigenPersoneel78945612[[#This Row],[Kolom8]]*EigenPersoneel78945612[[#This Row],[Kolom6]]</f>
        <v>0</v>
      </c>
      <c r="I19" t="str">
        <f t="shared" si="0"/>
        <v/>
      </c>
    </row>
    <row r="20" spans="1:9" x14ac:dyDescent="0.3">
      <c r="A20" s="4"/>
      <c r="B20" s="24"/>
      <c r="C20" s="24"/>
      <c r="D20" s="16"/>
      <c r="E20" s="22"/>
      <c r="F20" s="19">
        <f t="shared" si="1"/>
        <v>0</v>
      </c>
      <c r="G20" s="123" cm="1">
        <f t="array" ref="G20">+_xlfn.IFS(C20=Blad1!$D$2,'Basisgegevens Begroting'!$I$16,C20=Blad1!$D$3,'Basisgegevens Begroting'!$G$16,C20=Blad1!$D$4,'Basisgegevens Begroting'!$H$16,C20="",0)</f>
        <v>0</v>
      </c>
      <c r="H20" s="19">
        <f>+EigenPersoneel78945612[[#This Row],[Kolom8]]*EigenPersoneel78945612[[#This Row],[Kolom6]]</f>
        <v>0</v>
      </c>
      <c r="I20" t="str">
        <f t="shared" si="0"/>
        <v/>
      </c>
    </row>
    <row r="21" spans="1:9" ht="15" thickBot="1" x14ac:dyDescent="0.35">
      <c r="A21" s="4"/>
      <c r="B21" s="24"/>
      <c r="C21" s="24"/>
      <c r="D21" s="16"/>
      <c r="E21" s="22"/>
      <c r="F21" s="19">
        <f t="shared" si="1"/>
        <v>0</v>
      </c>
      <c r="G21" s="123" cm="1">
        <f t="array" ref="G21">+_xlfn.IFS(C21=Blad1!$D$2,'Basisgegevens Begroting'!$I$16,C21=Blad1!$D$3,'Basisgegevens Begroting'!$G$16,C21=Blad1!$D$4,'Basisgegevens Begroting'!$H$16,C21="",0)</f>
        <v>0</v>
      </c>
      <c r="H21" s="19">
        <f>+EigenPersoneel78945612[[#This Row],[Kolom8]]*EigenPersoneel78945612[[#This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44.25" customHeight="1" x14ac:dyDescent="0.3">
      <c r="A25" s="29" t="s">
        <v>70</v>
      </c>
      <c r="B25" s="9" t="s">
        <v>71</v>
      </c>
      <c r="C25" s="108" t="s">
        <v>63</v>
      </c>
      <c r="D25" s="108" t="s">
        <v>132</v>
      </c>
      <c r="E25" s="108" t="s">
        <v>140</v>
      </c>
      <c r="F25" s="9" t="s">
        <v>29</v>
      </c>
      <c r="G25" s="79" t="str">
        <f>+G6</f>
        <v>Ophoging Subsidie %</v>
      </c>
      <c r="H25" s="127" t="str">
        <f>+H6</f>
        <v>Subsidie</v>
      </c>
      <c r="I25" t="str">
        <f t="shared" si="0"/>
        <v/>
      </c>
    </row>
    <row r="26" spans="1:9" ht="30" customHeight="1" x14ac:dyDescent="0.3">
      <c r="A26" s="33"/>
      <c r="B26" s="23"/>
      <c r="C26" s="23"/>
      <c r="D26" s="211"/>
      <c r="E26" s="212"/>
      <c r="F26" s="128">
        <f>+D26*E26</f>
        <v>0</v>
      </c>
      <c r="G26" s="123" cm="1">
        <f t="array" ref="G26">+_xlfn.IFS(C26=Blad1!$D$2,'Basisgegevens Begroting'!$I$16,C26=Blad1!$D$3,'Basisgegevens Begroting'!$G$16,C26=Blad1!$D$4,'Basisgegevens Begroting'!$H$16,C26="",0)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Begroting'!$I$16,C27=Blad1!$D$3,'Basisgegevens Begroting'!$G$16,C27=Blad1!$D$4,'Basisgegevens Begroting'!$H$16,C27="",0)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Begroting'!$I$16,C28=Blad1!$D$3,'Basisgegevens Begroting'!$G$16,C28=Blad1!$D$4,'Basisgegevens Begroting'!$H$16,C28="",0)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Begroting'!$I$16,C29=Blad1!$D$3,'Basisgegevens Begroting'!$G$16,C29=Blad1!$D$4,'Basisgegevens Begroting'!$H$16,C29="",0)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108" t="s">
        <v>63</v>
      </c>
      <c r="D33" s="9" t="s">
        <v>73</v>
      </c>
      <c r="E33" s="9" t="s">
        <v>74</v>
      </c>
      <c r="F33" s="9" t="s">
        <v>29</v>
      </c>
      <c r="G33" s="79" t="str">
        <f>+G6</f>
        <v>Ophoging Subsidie %</v>
      </c>
      <c r="H33" s="127" t="str">
        <f>+H6</f>
        <v>Subsidie</v>
      </c>
      <c r="I33" t="str">
        <f t="shared" si="0"/>
        <v/>
      </c>
    </row>
    <row r="34" spans="1:9" x14ac:dyDescent="0.3">
      <c r="A34" s="33"/>
      <c r="B34" s="24"/>
      <c r="C34" s="24"/>
      <c r="D34" s="24"/>
      <c r="E34" s="69"/>
      <c r="F34" s="16">
        <v>0</v>
      </c>
      <c r="G34" s="123" cm="1">
        <f t="array" ref="G34">+_xlfn.IFS(C34=Blad1!$D$2,'Basisgegevens Begroting'!$I$16,C34=Blad1!$D$3,'Basisgegevens Begroting'!$G$16,C34=Blad1!$D$4,'Basisgegevens Begroting'!$H$16,C34="",0)</f>
        <v>0</v>
      </c>
      <c r="H34" s="124">
        <f>+G34*F34</f>
        <v>0</v>
      </c>
      <c r="I34" t="str">
        <f t="shared" si="0"/>
        <v/>
      </c>
    </row>
    <row r="35" spans="1:9" x14ac:dyDescent="0.3">
      <c r="A35" s="33"/>
      <c r="B35" s="23"/>
      <c r="C35" s="24"/>
      <c r="D35" s="24"/>
      <c r="E35" s="69"/>
      <c r="F35" s="16">
        <v>0</v>
      </c>
      <c r="G35" s="123" cm="1">
        <f t="array" ref="G35">+_xlfn.IFS(C35=Blad1!$D$2,'Basisgegevens Begroting'!$I$16,C35=Blad1!$D$3,'Basisgegevens Begroting'!$G$16,C35=Blad1!$D$4,'Basisgegevens Begroting'!$H$16,C35="",0)</f>
        <v>0</v>
      </c>
      <c r="H35" s="124">
        <f t="shared" ref="H35:H49" si="5">+G35*F35</f>
        <v>0</v>
      </c>
      <c r="I35" t="str">
        <f t="shared" ref="I35:I49" si="6">IF(G35=100%,H35,"")</f>
        <v/>
      </c>
    </row>
    <row r="36" spans="1:9" x14ac:dyDescent="0.3">
      <c r="A36" s="33"/>
      <c r="B36" s="23"/>
      <c r="C36" s="24"/>
      <c r="D36" s="24"/>
      <c r="E36" s="69"/>
      <c r="F36" s="16">
        <v>0</v>
      </c>
      <c r="G36" s="123" cm="1">
        <f t="array" ref="G36">+_xlfn.IFS(C36=Blad1!$D$2,'Basisgegevens Begroting'!$I$16,C36=Blad1!$D$3,'Basisgegevens Begroting'!$G$16,C36=Blad1!$D$4,'Basisgegevens Begroting'!$H$16,C36="",0)</f>
        <v>0</v>
      </c>
      <c r="H36" s="124">
        <f t="shared" si="5"/>
        <v>0</v>
      </c>
      <c r="I36" t="str">
        <f t="shared" si="6"/>
        <v/>
      </c>
    </row>
    <row r="37" spans="1:9" x14ac:dyDescent="0.3">
      <c r="A37" s="33"/>
      <c r="B37" s="23"/>
      <c r="C37" s="24"/>
      <c r="D37" s="24"/>
      <c r="E37" s="69"/>
      <c r="F37" s="16">
        <v>0</v>
      </c>
      <c r="G37" s="123" cm="1">
        <f t="array" ref="G37">+_xlfn.IFS(C37=Blad1!$D$2,'Basisgegevens Begroting'!$I$16,C37=Blad1!$D$3,'Basisgegevens Begroting'!$G$16,C37=Blad1!$D$4,'Basisgegevens Begroting'!$H$16,C37="",0)</f>
        <v>0</v>
      </c>
      <c r="H37" s="124">
        <f t="shared" si="5"/>
        <v>0</v>
      </c>
      <c r="I37" t="str">
        <f t="shared" si="6"/>
        <v/>
      </c>
    </row>
    <row r="38" spans="1:9" x14ac:dyDescent="0.3">
      <c r="A38" s="33"/>
      <c r="B38" s="23"/>
      <c r="C38" s="24"/>
      <c r="D38" s="23"/>
      <c r="E38" s="70"/>
      <c r="F38" s="16">
        <v>0</v>
      </c>
      <c r="G38" s="123" cm="1">
        <f t="array" ref="G38">+_xlfn.IFS(C38=Blad1!$D$2,'Basisgegevens Begroting'!$I$16,C38=Blad1!$D$3,'Basisgegevens Begroting'!$G$16,C38=Blad1!$D$4,'Basisgegevens Begroting'!$H$16,C38="",0)</f>
        <v>0</v>
      </c>
      <c r="H38" s="124">
        <f t="shared" si="5"/>
        <v>0</v>
      </c>
      <c r="I38" t="str">
        <f t="shared" si="6"/>
        <v/>
      </c>
    </row>
    <row r="39" spans="1:9" x14ac:dyDescent="0.3">
      <c r="A39" s="33"/>
      <c r="B39" s="23"/>
      <c r="C39" s="24"/>
      <c r="D39" s="23"/>
      <c r="E39" s="70"/>
      <c r="F39" s="16">
        <v>0</v>
      </c>
      <c r="G39" s="123" cm="1">
        <f t="array" ref="G39">+_xlfn.IFS(C39=Blad1!$D$2,'Basisgegevens Begroting'!$I$16,C39=Blad1!$D$3,'Basisgegevens Begroting'!$G$16,C39=Blad1!$D$4,'Basisgegevens Begroting'!$H$16,C39="",0)</f>
        <v>0</v>
      </c>
      <c r="H39" s="124">
        <f t="shared" si="5"/>
        <v>0</v>
      </c>
      <c r="I39" t="str">
        <f t="shared" si="6"/>
        <v/>
      </c>
    </row>
    <row r="40" spans="1:9" x14ac:dyDescent="0.3">
      <c r="A40" s="33"/>
      <c r="B40" s="23"/>
      <c r="C40" s="24"/>
      <c r="D40" s="23"/>
      <c r="E40" s="70"/>
      <c r="F40" s="16">
        <v>0</v>
      </c>
      <c r="G40" s="123" cm="1">
        <f t="array" ref="G40">+_xlfn.IFS(C40=Blad1!$D$2,'Basisgegevens Begroting'!$I$16,C40=Blad1!$D$3,'Basisgegevens Begroting'!$G$16,C40=Blad1!$D$4,'Basisgegevens Begroting'!$H$16,C40="",0)</f>
        <v>0</v>
      </c>
      <c r="H40" s="124">
        <f t="shared" si="5"/>
        <v>0</v>
      </c>
      <c r="I40" t="str">
        <f t="shared" si="6"/>
        <v/>
      </c>
    </row>
    <row r="41" spans="1:9" x14ac:dyDescent="0.3">
      <c r="A41" s="33"/>
      <c r="B41" s="23"/>
      <c r="C41" s="24"/>
      <c r="D41" s="23"/>
      <c r="E41" s="70"/>
      <c r="F41" s="16">
        <v>0</v>
      </c>
      <c r="G41" s="123" cm="1">
        <f t="array" ref="G41">+_xlfn.IFS(C41=Blad1!$D$2,'Basisgegevens Begroting'!$I$16,C41=Blad1!$D$3,'Basisgegevens Begroting'!$G$16,C41=Blad1!$D$4,'Basisgegevens Begroting'!$H$16,C41="",0)</f>
        <v>0</v>
      </c>
      <c r="H41" s="124">
        <f t="shared" si="5"/>
        <v>0</v>
      </c>
      <c r="I41" t="str">
        <f t="shared" si="6"/>
        <v/>
      </c>
    </row>
    <row r="42" spans="1:9" x14ac:dyDescent="0.3">
      <c r="A42" s="33"/>
      <c r="B42" s="23"/>
      <c r="C42" s="24"/>
      <c r="D42" s="23"/>
      <c r="E42" s="70"/>
      <c r="F42" s="16">
        <v>0</v>
      </c>
      <c r="G42" s="123" cm="1">
        <f t="array" ref="G42">+_xlfn.IFS(C42=Blad1!$D$2,'Basisgegevens Begroting'!$I$16,C42=Blad1!$D$3,'Basisgegevens Begroting'!$G$16,C42=Blad1!$D$4,'Basisgegevens Begroting'!$H$16,C42="",0)</f>
        <v>0</v>
      </c>
      <c r="H42" s="124">
        <f t="shared" si="5"/>
        <v>0</v>
      </c>
      <c r="I42" t="str">
        <f t="shared" si="6"/>
        <v/>
      </c>
    </row>
    <row r="43" spans="1:9" x14ac:dyDescent="0.3">
      <c r="A43" s="33"/>
      <c r="B43" s="23"/>
      <c r="C43" s="24"/>
      <c r="D43" s="23"/>
      <c r="E43" s="70"/>
      <c r="F43" s="16">
        <v>0</v>
      </c>
      <c r="G43" s="123" cm="1">
        <f t="array" ref="G43">+_xlfn.IFS(C43=Blad1!$D$2,'Basisgegevens Begroting'!$I$16,C43=Blad1!$D$3,'Basisgegevens Begroting'!$G$16,C43=Blad1!$D$4,'Basisgegevens Begroting'!$H$16,C43="",0)</f>
        <v>0</v>
      </c>
      <c r="H43" s="124">
        <f t="shared" si="5"/>
        <v>0</v>
      </c>
      <c r="I43" t="str">
        <f t="shared" si="6"/>
        <v/>
      </c>
    </row>
    <row r="44" spans="1:9" x14ac:dyDescent="0.3">
      <c r="A44" s="33"/>
      <c r="B44" s="23"/>
      <c r="C44" s="24"/>
      <c r="D44" s="23"/>
      <c r="E44" s="70"/>
      <c r="F44" s="16">
        <v>0</v>
      </c>
      <c r="G44" s="123" cm="1">
        <f t="array" ref="G44">+_xlfn.IFS(C44=Blad1!$D$2,'Basisgegevens Begroting'!$I$16,C44=Blad1!$D$3,'Basisgegevens Begroting'!$G$16,C44=Blad1!$D$4,'Basisgegevens Begroting'!$H$16,C44="",0)</f>
        <v>0</v>
      </c>
      <c r="H44" s="124">
        <f t="shared" si="5"/>
        <v>0</v>
      </c>
      <c r="I44" t="str">
        <f t="shared" si="6"/>
        <v/>
      </c>
    </row>
    <row r="45" spans="1:9" x14ac:dyDescent="0.3">
      <c r="A45" s="33"/>
      <c r="B45" s="23"/>
      <c r="C45" s="24"/>
      <c r="D45" s="23"/>
      <c r="E45" s="70"/>
      <c r="F45" s="16">
        <v>0</v>
      </c>
      <c r="G45" s="123" cm="1">
        <f t="array" ref="G45">+_xlfn.IFS(C45=Blad1!$D$2,'Basisgegevens Begroting'!$I$16,C45=Blad1!$D$3,'Basisgegevens Begroting'!$G$16,C45=Blad1!$D$4,'Basisgegevens Begroting'!$H$16,C45="",0)</f>
        <v>0</v>
      </c>
      <c r="H45" s="124">
        <f t="shared" si="5"/>
        <v>0</v>
      </c>
      <c r="I45" t="str">
        <f t="shared" si="6"/>
        <v/>
      </c>
    </row>
    <row r="46" spans="1:9" x14ac:dyDescent="0.3">
      <c r="A46" s="33"/>
      <c r="B46" s="23"/>
      <c r="C46" s="24"/>
      <c r="D46" s="23"/>
      <c r="E46" s="70"/>
      <c r="F46" s="16">
        <v>0</v>
      </c>
      <c r="G46" s="123" cm="1">
        <f t="array" ref="G46">+_xlfn.IFS(C46=Blad1!$D$2,'Basisgegevens Begroting'!$I$16,C46=Blad1!$D$3,'Basisgegevens Begroting'!$G$16,C46=Blad1!$D$4,'Basisgegevens Begroting'!$H$16,C46="",0)</f>
        <v>0</v>
      </c>
      <c r="H46" s="124">
        <f t="shared" si="5"/>
        <v>0</v>
      </c>
      <c r="I46" t="str">
        <f t="shared" si="6"/>
        <v/>
      </c>
    </row>
    <row r="47" spans="1:9" x14ac:dyDescent="0.3">
      <c r="A47" s="33"/>
      <c r="B47" s="23"/>
      <c r="C47" s="24"/>
      <c r="D47" s="23"/>
      <c r="E47" s="70"/>
      <c r="F47" s="16">
        <v>0</v>
      </c>
      <c r="G47" s="123" cm="1">
        <f t="array" ref="G47">+_xlfn.IFS(C47=Blad1!$D$2,'Basisgegevens Begroting'!$I$16,C47=Blad1!$D$3,'Basisgegevens Begroting'!$G$16,C47=Blad1!$D$4,'Basisgegevens Begroting'!$H$16,C47="",0)</f>
        <v>0</v>
      </c>
      <c r="H47" s="124">
        <f t="shared" si="5"/>
        <v>0</v>
      </c>
      <c r="I47" t="str">
        <f t="shared" si="6"/>
        <v/>
      </c>
    </row>
    <row r="48" spans="1:9" x14ac:dyDescent="0.3">
      <c r="A48" s="33"/>
      <c r="B48" s="23"/>
      <c r="C48" s="24"/>
      <c r="D48" s="23"/>
      <c r="E48" s="70"/>
      <c r="F48" s="16">
        <v>0</v>
      </c>
      <c r="G48" s="123" cm="1">
        <f t="array" ref="G48">+_xlfn.IFS(C48=Blad1!$D$2,'Basisgegevens Begroting'!$I$16,C48=Blad1!$D$3,'Basisgegevens Begroting'!$G$16,C48=Blad1!$D$4,'Basisgegevens Begroting'!$H$16,C48="",0)</f>
        <v>0</v>
      </c>
      <c r="H48" s="124">
        <f t="shared" si="5"/>
        <v>0</v>
      </c>
      <c r="I48" t="str">
        <f t="shared" si="6"/>
        <v/>
      </c>
    </row>
    <row r="49" spans="1:9" x14ac:dyDescent="0.3">
      <c r="A49" s="33"/>
      <c r="B49" s="23"/>
      <c r="C49" s="24"/>
      <c r="D49" s="23"/>
      <c r="E49" s="70"/>
      <c r="F49" s="16">
        <v>0</v>
      </c>
      <c r="G49" s="123" cm="1">
        <f t="array" ref="G49">+_xlfn.IFS(C49=Blad1!$D$2,'Basisgegevens Begroting'!$I$16,C49=Blad1!$D$3,'Basisgegevens Begroting'!$G$16,C49=Blad1!$D$4,'Basisgegevens Begroting'!$H$16,C49="",0)</f>
        <v>0</v>
      </c>
      <c r="H49" s="124">
        <f t="shared" si="5"/>
        <v>0</v>
      </c>
      <c r="I49" t="str">
        <f t="shared" si="6"/>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7">SUM(H34:H50)</f>
        <v>0</v>
      </c>
    </row>
    <row r="52" spans="1:9" ht="15" thickBot="1" x14ac:dyDescent="0.35"/>
    <row r="53" spans="1:9" x14ac:dyDescent="0.3">
      <c r="A53" s="31" t="s">
        <v>75</v>
      </c>
      <c r="B53" s="17"/>
      <c r="C53" s="17"/>
      <c r="D53" s="17"/>
      <c r="E53" s="17"/>
      <c r="F53" s="17"/>
      <c r="G53" s="17"/>
      <c r="I53" s="205"/>
    </row>
    <row r="54" spans="1:9" ht="24"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c r="D55" s="24"/>
      <c r="E55" s="69"/>
      <c r="F55" s="16">
        <v>0</v>
      </c>
      <c r="G55" s="123" cm="1">
        <f t="array" ref="G55">+_xlfn.IFS(C55=Blad1!$D$2,'Basisgegevens Begroting'!$I$16,C55=Blad1!$D$3,'Basisgegevens Begroting'!$G$16,C55=Blad1!$D$4,'Basisgegevens Begroting'!$H$16,C55="",0)</f>
        <v>0</v>
      </c>
      <c r="H55" s="124">
        <f>+G55*F55</f>
        <v>0</v>
      </c>
      <c r="I55" t="str">
        <f t="shared" ref="I55:I60" si="8">IF(G55=100%,H55,"")</f>
        <v/>
      </c>
    </row>
    <row r="56" spans="1:9" x14ac:dyDescent="0.3">
      <c r="A56" s="33"/>
      <c r="B56" s="23"/>
      <c r="C56" s="24"/>
      <c r="D56" s="24"/>
      <c r="E56" s="69"/>
      <c r="F56" s="16">
        <v>0</v>
      </c>
      <c r="G56" s="123" cm="1">
        <f t="array" ref="G56">+_xlfn.IFS(C56=Blad1!$D$2,'Basisgegevens Begroting'!$I$16,C56=Blad1!$D$3,'Basisgegevens Begroting'!$G$16,C56=Blad1!$D$4,'Basisgegevens Begroting'!$H$16,C56="",0)</f>
        <v>0</v>
      </c>
      <c r="H56" s="124">
        <f t="shared" ref="H56:H60" si="9">+G56*F56</f>
        <v>0</v>
      </c>
      <c r="I56" t="str">
        <f t="shared" si="8"/>
        <v/>
      </c>
    </row>
    <row r="57" spans="1:9" x14ac:dyDescent="0.3">
      <c r="A57" s="33"/>
      <c r="B57" s="23"/>
      <c r="C57" s="24"/>
      <c r="D57" s="24"/>
      <c r="E57" s="69"/>
      <c r="F57" s="16">
        <v>0</v>
      </c>
      <c r="G57" s="123" cm="1">
        <f t="array" ref="G57">+_xlfn.IFS(C57=Blad1!$D$2,'Basisgegevens Begroting'!$I$16,C57=Blad1!$D$3,'Basisgegevens Begroting'!$G$16,C57=Blad1!$D$4,'Basisgegevens Begroting'!$H$16,C57="",0)</f>
        <v>0</v>
      </c>
      <c r="H57" s="124">
        <f t="shared" si="9"/>
        <v>0</v>
      </c>
      <c r="I57" t="str">
        <f t="shared" si="8"/>
        <v/>
      </c>
    </row>
    <row r="58" spans="1:9" x14ac:dyDescent="0.3">
      <c r="A58" s="33"/>
      <c r="B58" s="23"/>
      <c r="C58" s="24"/>
      <c r="D58" s="24"/>
      <c r="E58" s="69"/>
      <c r="F58" s="16">
        <v>0</v>
      </c>
      <c r="G58" s="123" cm="1">
        <f t="array" ref="G58">+_xlfn.IFS(C58=Blad1!$D$2,'Basisgegevens Begroting'!$I$16,C58=Blad1!$D$3,'Basisgegevens Begroting'!$G$16,C58=Blad1!$D$4,'Basisgegevens Begroting'!$H$16,C58="",0)</f>
        <v>0</v>
      </c>
      <c r="H58" s="124">
        <f t="shared" si="9"/>
        <v>0</v>
      </c>
      <c r="I58" t="str">
        <f t="shared" si="8"/>
        <v/>
      </c>
    </row>
    <row r="59" spans="1:9" x14ac:dyDescent="0.3">
      <c r="A59" s="33"/>
      <c r="B59" s="23"/>
      <c r="C59" s="24"/>
      <c r="D59" s="23"/>
      <c r="E59" s="70"/>
      <c r="F59" s="16">
        <v>0</v>
      </c>
      <c r="G59" s="123" cm="1">
        <f t="array" ref="G59">+_xlfn.IFS(C59=Blad1!$D$2,'Basisgegevens Begroting'!$I$16,C59=Blad1!$D$3,'Basisgegevens Begroting'!$G$16,C59=Blad1!$D$4,'Basisgegevens Begroting'!$H$16,C59="",0)</f>
        <v>0</v>
      </c>
      <c r="H59" s="124">
        <f t="shared" si="9"/>
        <v>0</v>
      </c>
      <c r="I59" t="str">
        <f t="shared" si="8"/>
        <v/>
      </c>
    </row>
    <row r="60" spans="1:9" x14ac:dyDescent="0.3">
      <c r="A60" s="33"/>
      <c r="B60" s="23"/>
      <c r="C60" s="24"/>
      <c r="D60" s="23"/>
      <c r="E60" s="70"/>
      <c r="F60" s="16">
        <v>0</v>
      </c>
      <c r="G60" s="123" cm="1">
        <f t="array" ref="G60">+_xlfn.IFS(C60=Blad1!$D$2,'Basisgegevens Begroting'!$I$16,C60=Blad1!$D$3,'Basisgegevens Begroting'!$G$16,C60=Blad1!$D$4,'Basisgegevens Begroting'!$H$16,C60="",0)</f>
        <v>0</v>
      </c>
      <c r="H60" s="124">
        <f t="shared" si="9"/>
        <v>0</v>
      </c>
      <c r="I60" t="str">
        <f t="shared" si="8"/>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Begroting'!$I$16,C66=Blad1!$D$3,'Basisgegevens Begroting'!$G$16,C66=Blad1!$D$4,'Basisgegevens Begroting'!$H$16,C66="",0)</f>
        <v>0</v>
      </c>
      <c r="H66" s="124">
        <f>+G66*F66*E66</f>
        <v>0</v>
      </c>
      <c r="I66" t="str">
        <f t="shared" ref="I66:I82" si="10">IF(G66=100%,H66,"")</f>
        <v/>
      </c>
    </row>
    <row r="67" spans="1:9" x14ac:dyDescent="0.3">
      <c r="A67" s="24"/>
      <c r="B67" s="24"/>
      <c r="C67" s="24"/>
      <c r="D67" s="24"/>
      <c r="E67" s="175">
        <v>1</v>
      </c>
      <c r="F67" s="16">
        <v>0</v>
      </c>
      <c r="G67" s="123" cm="1">
        <f t="array" ref="G67">+_xlfn.IFS(C67=Blad1!$D$2,'Basisgegevens Begroting'!$I$16,C67=Blad1!$D$3,'Basisgegevens Begroting'!$G$16,C67=Blad1!$D$4,'Basisgegevens Begroting'!$H$16,C67="",0)</f>
        <v>0</v>
      </c>
      <c r="H67" s="124">
        <f t="shared" ref="H67:H81" si="11">+G67*F67*E67</f>
        <v>0</v>
      </c>
      <c r="I67" t="str">
        <f t="shared" si="10"/>
        <v/>
      </c>
    </row>
    <row r="68" spans="1:9" x14ac:dyDescent="0.3">
      <c r="A68" s="24"/>
      <c r="B68" s="24"/>
      <c r="C68" s="24"/>
      <c r="D68" s="24"/>
      <c r="E68" s="175">
        <v>1</v>
      </c>
      <c r="F68" s="16">
        <v>0</v>
      </c>
      <c r="G68" s="123" cm="1">
        <f t="array" ref="G68">+_xlfn.IFS(C68=Blad1!$D$2,'Basisgegevens Begroting'!$I$16,C68=Blad1!$D$3,'Basisgegevens Begroting'!$G$16,C68=Blad1!$D$4,'Basisgegevens Begroting'!$H$16,C68="",0)</f>
        <v>0</v>
      </c>
      <c r="H68" s="124">
        <f t="shared" si="11"/>
        <v>0</v>
      </c>
      <c r="I68" t="str">
        <f t="shared" si="10"/>
        <v/>
      </c>
    </row>
    <row r="69" spans="1:9" x14ac:dyDescent="0.3">
      <c r="A69" s="24"/>
      <c r="B69" s="24"/>
      <c r="C69" s="24"/>
      <c r="D69" s="24"/>
      <c r="E69" s="175">
        <v>1</v>
      </c>
      <c r="F69" s="16">
        <v>0</v>
      </c>
      <c r="G69" s="123" cm="1">
        <f t="array" ref="G69">+_xlfn.IFS(C69=Blad1!$D$2,'Basisgegevens Begroting'!$I$16,C69=Blad1!$D$3,'Basisgegevens Begroting'!$G$16,C69=Blad1!$D$4,'Basisgegevens Begroting'!$H$16,C69="",0)</f>
        <v>0</v>
      </c>
      <c r="H69" s="124">
        <f t="shared" si="11"/>
        <v>0</v>
      </c>
      <c r="I69" t="str">
        <f t="shared" si="10"/>
        <v/>
      </c>
    </row>
    <row r="70" spans="1:9" x14ac:dyDescent="0.3">
      <c r="A70" s="24"/>
      <c r="B70" s="24"/>
      <c r="C70" s="24"/>
      <c r="D70" s="23"/>
      <c r="E70" s="175">
        <v>1</v>
      </c>
      <c r="F70" s="16">
        <v>0</v>
      </c>
      <c r="G70" s="123" cm="1">
        <f t="array" ref="G70">+_xlfn.IFS(C70=Blad1!$D$2,'Basisgegevens Begroting'!$I$16,C70=Blad1!$D$3,'Basisgegevens Begroting'!$G$16,C70=Blad1!$D$4,'Basisgegevens Begroting'!$H$16,C70="",0)</f>
        <v>0</v>
      </c>
      <c r="H70" s="124">
        <f t="shared" si="11"/>
        <v>0</v>
      </c>
      <c r="I70" t="str">
        <f t="shared" si="10"/>
        <v/>
      </c>
    </row>
    <row r="71" spans="1:9" x14ac:dyDescent="0.3">
      <c r="A71" s="24"/>
      <c r="B71" s="24"/>
      <c r="C71" s="24"/>
      <c r="D71" s="23"/>
      <c r="E71" s="175">
        <v>1</v>
      </c>
      <c r="F71" s="16">
        <v>0</v>
      </c>
      <c r="G71" s="123" cm="1">
        <f t="array" ref="G71">+_xlfn.IFS(C71=Blad1!$D$2,'Basisgegevens Begroting'!$I$16,C71=Blad1!$D$3,'Basisgegevens Begroting'!$G$16,C71=Blad1!$D$4,'Basisgegevens Begroting'!$H$16,C71="",0)</f>
        <v>0</v>
      </c>
      <c r="H71" s="124">
        <f t="shared" si="11"/>
        <v>0</v>
      </c>
      <c r="I71" t="str">
        <f t="shared" si="10"/>
        <v/>
      </c>
    </row>
    <row r="72" spans="1:9" x14ac:dyDescent="0.3">
      <c r="A72" s="24"/>
      <c r="B72" s="24"/>
      <c r="C72" s="24"/>
      <c r="D72" s="23"/>
      <c r="E72" s="175">
        <v>1</v>
      </c>
      <c r="F72" s="16">
        <v>0</v>
      </c>
      <c r="G72" s="123" cm="1">
        <f t="array" ref="G72">+_xlfn.IFS(C72=Blad1!$D$2,'Basisgegevens Begroting'!$I$16,C72=Blad1!$D$3,'Basisgegevens Begroting'!$G$16,C72=Blad1!$D$4,'Basisgegevens Begroting'!$H$16,C72="",0)</f>
        <v>0</v>
      </c>
      <c r="H72" s="124">
        <f t="shared" si="11"/>
        <v>0</v>
      </c>
      <c r="I72" t="str">
        <f t="shared" si="10"/>
        <v/>
      </c>
    </row>
    <row r="73" spans="1:9" x14ac:dyDescent="0.3">
      <c r="A73" s="24"/>
      <c r="B73" s="24"/>
      <c r="C73" s="24"/>
      <c r="D73" s="23"/>
      <c r="E73" s="175">
        <v>1</v>
      </c>
      <c r="F73" s="16">
        <v>0</v>
      </c>
      <c r="G73" s="123" cm="1">
        <f t="array" ref="G73">+_xlfn.IFS(C73=Blad1!$D$2,'Basisgegevens Begroting'!$I$16,C73=Blad1!$D$3,'Basisgegevens Begroting'!$G$16,C73=Blad1!$D$4,'Basisgegevens Begroting'!$H$16,C73="",0)</f>
        <v>0</v>
      </c>
      <c r="H73" s="124">
        <f t="shared" si="11"/>
        <v>0</v>
      </c>
      <c r="I73" t="str">
        <f t="shared" si="10"/>
        <v/>
      </c>
    </row>
    <row r="74" spans="1:9" x14ac:dyDescent="0.3">
      <c r="A74" s="24"/>
      <c r="B74" s="24"/>
      <c r="C74" s="24"/>
      <c r="D74" s="23"/>
      <c r="E74" s="175">
        <v>1</v>
      </c>
      <c r="F74" s="16">
        <v>0</v>
      </c>
      <c r="G74" s="123" cm="1">
        <f t="array" ref="G74">+_xlfn.IFS(C74=Blad1!$D$2,'Basisgegevens Begroting'!$I$16,C74=Blad1!$D$3,'Basisgegevens Begroting'!$G$16,C74=Blad1!$D$4,'Basisgegevens Begroting'!$H$16,C74="",0)</f>
        <v>0</v>
      </c>
      <c r="H74" s="124">
        <f t="shared" si="11"/>
        <v>0</v>
      </c>
      <c r="I74" t="str">
        <f t="shared" si="10"/>
        <v/>
      </c>
    </row>
    <row r="75" spans="1:9" x14ac:dyDescent="0.3">
      <c r="A75" s="24"/>
      <c r="B75" s="24"/>
      <c r="C75" s="24"/>
      <c r="D75" s="23"/>
      <c r="E75" s="175">
        <v>1</v>
      </c>
      <c r="F75" s="16">
        <v>0</v>
      </c>
      <c r="G75" s="123" cm="1">
        <f t="array" ref="G75">+_xlfn.IFS(C75=Blad1!$D$2,'Basisgegevens Begroting'!$I$16,C75=Blad1!$D$3,'Basisgegevens Begroting'!$G$16,C75=Blad1!$D$4,'Basisgegevens Begroting'!$H$16,C75="",0)</f>
        <v>0</v>
      </c>
      <c r="H75" s="124">
        <f t="shared" si="11"/>
        <v>0</v>
      </c>
      <c r="I75" t="str">
        <f t="shared" si="10"/>
        <v/>
      </c>
    </row>
    <row r="76" spans="1:9" x14ac:dyDescent="0.3">
      <c r="A76" s="24"/>
      <c r="B76" s="24"/>
      <c r="C76" s="24"/>
      <c r="D76" s="24"/>
      <c r="E76" s="175">
        <v>1</v>
      </c>
      <c r="F76" s="16">
        <v>0</v>
      </c>
      <c r="G76" s="123" cm="1">
        <f t="array" ref="G76">+_xlfn.IFS(C76=Blad1!$D$2,'Basisgegevens Begroting'!$I$16,C76=Blad1!$D$3,'Basisgegevens Begroting'!$G$16,C76=Blad1!$D$4,'Basisgegevens Begroting'!$H$16,C76="",0)</f>
        <v>0</v>
      </c>
      <c r="H76" s="124">
        <f t="shared" si="11"/>
        <v>0</v>
      </c>
      <c r="I76" t="str">
        <f t="shared" si="10"/>
        <v/>
      </c>
    </row>
    <row r="77" spans="1:9" x14ac:dyDescent="0.3">
      <c r="A77" s="24"/>
      <c r="B77" s="24"/>
      <c r="C77" s="24"/>
      <c r="D77" s="24"/>
      <c r="E77" s="175">
        <v>1</v>
      </c>
      <c r="F77" s="16">
        <v>0</v>
      </c>
      <c r="G77" s="123" cm="1">
        <f t="array" ref="G77">+_xlfn.IFS(C77=Blad1!$D$2,'Basisgegevens Begroting'!$I$16,C77=Blad1!$D$3,'Basisgegevens Begroting'!$G$16,C77=Blad1!$D$4,'Basisgegevens Begroting'!$H$16,C77="",0)</f>
        <v>0</v>
      </c>
      <c r="H77" s="124">
        <f t="shared" si="11"/>
        <v>0</v>
      </c>
      <c r="I77" t="str">
        <f t="shared" si="10"/>
        <v/>
      </c>
    </row>
    <row r="78" spans="1:9" x14ac:dyDescent="0.3">
      <c r="A78" s="24"/>
      <c r="B78" s="24"/>
      <c r="C78" s="24"/>
      <c r="D78" s="24"/>
      <c r="E78" s="175">
        <v>1</v>
      </c>
      <c r="F78" s="16">
        <v>0</v>
      </c>
      <c r="G78" s="123" cm="1">
        <f t="array" ref="G78">+_xlfn.IFS(C78=Blad1!$D$2,'Basisgegevens Begroting'!$I$16,C78=Blad1!$D$3,'Basisgegevens Begroting'!$G$16,C78=Blad1!$D$4,'Basisgegevens Begroting'!$H$16,C78="",0)</f>
        <v>0</v>
      </c>
      <c r="H78" s="124">
        <f t="shared" si="11"/>
        <v>0</v>
      </c>
      <c r="I78" t="str">
        <f t="shared" si="10"/>
        <v/>
      </c>
    </row>
    <row r="79" spans="1:9" x14ac:dyDescent="0.3">
      <c r="A79" s="24"/>
      <c r="B79" s="24"/>
      <c r="C79" s="24"/>
      <c r="D79" s="24"/>
      <c r="E79" s="175">
        <v>1</v>
      </c>
      <c r="F79" s="16">
        <v>0</v>
      </c>
      <c r="G79" s="123" cm="1">
        <f t="array" ref="G79">+_xlfn.IFS(C79=Blad1!$D$2,'Basisgegevens Begroting'!$I$16,C79=Blad1!$D$3,'Basisgegevens Begroting'!$G$16,C79=Blad1!$D$4,'Basisgegevens Begroting'!$H$16,C79="",0)</f>
        <v>0</v>
      </c>
      <c r="H79" s="124">
        <f t="shared" si="11"/>
        <v>0</v>
      </c>
      <c r="I79" t="str">
        <f t="shared" si="10"/>
        <v/>
      </c>
    </row>
    <row r="80" spans="1:9" x14ac:dyDescent="0.3">
      <c r="A80" s="24"/>
      <c r="B80" s="24"/>
      <c r="C80" s="24"/>
      <c r="D80" s="23"/>
      <c r="E80" s="175">
        <v>1</v>
      </c>
      <c r="F80" s="16">
        <v>0</v>
      </c>
      <c r="G80" s="123" cm="1">
        <f t="array" ref="G80">+_xlfn.IFS(C80=Blad1!$D$2,'Basisgegevens Begroting'!$I$16,C80=Blad1!$D$3,'Basisgegevens Begroting'!$G$16,C80=Blad1!$D$4,'Basisgegevens Begroting'!$H$16,C80="",0)</f>
        <v>0</v>
      </c>
      <c r="H80" s="124">
        <f t="shared" si="11"/>
        <v>0</v>
      </c>
      <c r="I80" t="str">
        <f t="shared" si="10"/>
        <v/>
      </c>
    </row>
    <row r="81" spans="1:9" x14ac:dyDescent="0.3">
      <c r="A81" s="24"/>
      <c r="B81" s="24"/>
      <c r="C81" s="24"/>
      <c r="D81" s="23"/>
      <c r="E81" s="175">
        <v>1</v>
      </c>
      <c r="F81" s="16">
        <v>0</v>
      </c>
      <c r="G81" s="123" cm="1">
        <f t="array" ref="G81">+_xlfn.IFS(C81=Blad1!$D$2,'Basisgegevens Begroting'!$I$16,C81=Blad1!$D$3,'Basisgegevens Begroting'!$G$16,C81=Blad1!$D$4,'Basisgegevens Begroting'!$H$16,C81="",0)</f>
        <v>0</v>
      </c>
      <c r="H81" s="124">
        <f t="shared" si="11"/>
        <v>0</v>
      </c>
      <c r="I81" t="str">
        <f t="shared" si="10"/>
        <v/>
      </c>
    </row>
    <row r="82" spans="1:9" ht="15" thickBot="1" x14ac:dyDescent="0.35">
      <c r="A82" s="169"/>
      <c r="B82" s="170"/>
      <c r="C82" s="170"/>
      <c r="D82" s="171"/>
      <c r="I82" t="str">
        <f t="shared" si="10"/>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i7e2mGkAdfhGcoz7G/WZj+J8cJNgqB6tBZ2jPEXgxwwvGMuFXwA7RSloJquLUa5qQKQGbUw2o64WX7AMILMbbg==" saltValue="zh2LjUNOZJzvAAr60P4JQw==" spinCount="100000" sheet="1" objects="1" scenarios="1"/>
  <conditionalFormatting sqref="E22 G22">
    <cfRule type="cellIs" dxfId="103" priority="12" stopIfTrue="1" operator="equal">
      <formula>"Opslag algemene kosten (50%)"</formula>
    </cfRule>
  </conditionalFormatting>
  <conditionalFormatting sqref="E30">
    <cfRule type="cellIs" dxfId="102" priority="9" stopIfTrue="1" operator="equal">
      <formula>"Opslag algemene kosten (50%)"</formula>
    </cfRule>
  </conditionalFormatting>
  <conditionalFormatting sqref="E51">
    <cfRule type="cellIs" dxfId="101" priority="11" stopIfTrue="1" operator="equal">
      <formula>"Opslag algemene kosten (50%)"</formula>
    </cfRule>
  </conditionalFormatting>
  <conditionalFormatting sqref="E62">
    <cfRule type="cellIs" dxfId="100" priority="2" stopIfTrue="1" operator="equal">
      <formula>"Opslag algemene kosten (50%)"</formula>
    </cfRule>
  </conditionalFormatting>
  <conditionalFormatting sqref="E83">
    <cfRule type="cellIs" dxfId="99" priority="3" stopIfTrue="1" operator="equal">
      <formula>"Opslag algemene kosten (50%)"</formula>
    </cfRule>
  </conditionalFormatting>
  <conditionalFormatting sqref="G51">
    <cfRule type="cellIs" dxfId="98" priority="10" stopIfTrue="1" operator="equal">
      <formula>"Opslag algemene kosten (50%)"</formula>
    </cfRule>
  </conditionalFormatting>
  <conditionalFormatting sqref="G62">
    <cfRule type="cellIs" dxfId="97" priority="1" stopIfTrue="1" operator="equal">
      <formula>"Opslag algemene kosten (50%)"</formula>
    </cfRule>
  </conditionalFormatting>
  <conditionalFormatting sqref="G83">
    <cfRule type="cellIs" dxfId="96" priority="4" stopIfTrue="1" operator="equal">
      <formula>"Opslag algemene kosten (50%)"</formula>
    </cfRule>
  </conditionalFormatting>
  <pageMargins left="0.7" right="0.7" top="0.75" bottom="0.75" header="0.3" footer="0.3"/>
  <pageSetup paperSize="9" scale="48"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1B11BF0D-404F-4731-9696-C22C44629E4C}">
          <x14:formula1>
            <xm:f>Blad1!$D$2:$D$4</xm:f>
          </x14:formula1>
          <xm:sqref>C7:C21 C34:C49 C26:C29 C66:C81 C55:C60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C0447-F66E-4A0D-B828-A7C476F11061}">
  <dimension ref="A1:I86"/>
  <sheetViews>
    <sheetView zoomScale="90" zoomScaleNormal="90" workbookViewId="0">
      <selection activeCell="A2" sqref="A2"/>
    </sheetView>
  </sheetViews>
  <sheetFormatPr defaultRowHeight="14.4" x14ac:dyDescent="0.3"/>
  <cols>
    <col min="1" max="1" width="18.109375" customWidth="1"/>
    <col min="2" max="2" width="19" customWidth="1"/>
    <col min="3" max="3" width="24.6640625" bestFit="1" customWidth="1"/>
    <col min="4" max="4" width="19" customWidth="1"/>
    <col min="5" max="5" width="18" customWidth="1"/>
    <col min="6" max="6" width="17.88671875" customWidth="1"/>
    <col min="7" max="7" width="15.44140625" customWidth="1"/>
    <col min="8" max="8" width="26.44140625" customWidth="1"/>
    <col min="9" max="9" width="0.109375" customWidth="1"/>
  </cols>
  <sheetData>
    <row r="1" spans="1:9" ht="31.2" x14ac:dyDescent="0.6">
      <c r="A1" s="49">
        <f>+'Basisgegevens Begroting'!C17</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Begroting'!$I$17,C7=Blad1!$D$3,'Basisgegevens Begroting'!$G$17,C7=Blad1!$D$4,'Basisgegevens Begroting'!$H$17,C7="",0)</f>
        <v>0</v>
      </c>
      <c r="H7" s="19">
        <f>+EigenPersoneel7894510[[#This Row],[Kolom8]]*EigenPersoneel7894510[[#This Row],[Kolom6]]</f>
        <v>0</v>
      </c>
      <c r="I7" t="str">
        <f t="shared" ref="I7:I34" si="0">IF(G7=100%,H7,"")</f>
        <v/>
      </c>
    </row>
    <row r="8" spans="1:9" x14ac:dyDescent="0.3">
      <c r="A8" s="4"/>
      <c r="B8" s="24"/>
      <c r="C8" s="24"/>
      <c r="D8" s="16"/>
      <c r="E8" s="22"/>
      <c r="F8" s="19">
        <f t="shared" ref="F8:F21" si="1">$D8*E8</f>
        <v>0</v>
      </c>
      <c r="G8" s="123" cm="1">
        <f t="array" ref="G8">+_xlfn.IFS(C8=Blad1!$D$2,'Basisgegevens Begroting'!$I$17,C8=Blad1!$D$3,'Basisgegevens Begroting'!$G$17,C8=Blad1!$D$4,'Basisgegevens Begroting'!$H$17,C8="",0)</f>
        <v>0</v>
      </c>
      <c r="H8" s="19">
        <f>+EigenPersoneel7894510[[#This Row],[Kolom8]]*EigenPersoneel7894510[[#This Row],[Kolom6]]</f>
        <v>0</v>
      </c>
      <c r="I8" t="str">
        <f t="shared" si="0"/>
        <v/>
      </c>
    </row>
    <row r="9" spans="1:9" x14ac:dyDescent="0.3">
      <c r="A9" s="4"/>
      <c r="B9" s="24"/>
      <c r="C9" s="24"/>
      <c r="D9" s="16"/>
      <c r="E9" s="22"/>
      <c r="F9" s="19">
        <f t="shared" si="1"/>
        <v>0</v>
      </c>
      <c r="G9" s="123" cm="1">
        <f t="array" ref="G9">+_xlfn.IFS(C9=Blad1!$D$2,'Basisgegevens Begroting'!$I$17,C9=Blad1!$D$3,'Basisgegevens Begroting'!$G$17,C9=Blad1!$D$4,'Basisgegevens Begroting'!$H$17,C9="",0)</f>
        <v>0</v>
      </c>
      <c r="H9" s="19">
        <f>+EigenPersoneel7894510[[#This Row],[Kolom8]]*EigenPersoneel7894510[[#This Row],[Kolom6]]</f>
        <v>0</v>
      </c>
      <c r="I9" t="str">
        <f t="shared" si="0"/>
        <v/>
      </c>
    </row>
    <row r="10" spans="1:9" x14ac:dyDescent="0.3">
      <c r="A10" s="4"/>
      <c r="B10" s="24"/>
      <c r="C10" s="24"/>
      <c r="D10" s="16"/>
      <c r="E10" s="22"/>
      <c r="F10" s="19">
        <f t="shared" si="1"/>
        <v>0</v>
      </c>
      <c r="G10" s="123" cm="1">
        <f t="array" ref="G10">+_xlfn.IFS(C10=Blad1!$D$2,'Basisgegevens Begroting'!$I$17,C10=Blad1!$D$3,'Basisgegevens Begroting'!$G$17,C10=Blad1!$D$4,'Basisgegevens Begroting'!$H$17,C10="",0)</f>
        <v>0</v>
      </c>
      <c r="H10" s="19">
        <f>+EigenPersoneel7894510[[#This Row],[Kolom8]]*EigenPersoneel7894510[[#This Row],[Kolom6]]</f>
        <v>0</v>
      </c>
      <c r="I10" t="str">
        <f t="shared" si="0"/>
        <v/>
      </c>
    </row>
    <row r="11" spans="1:9" x14ac:dyDescent="0.3">
      <c r="A11" s="4"/>
      <c r="B11" s="24"/>
      <c r="C11" s="24"/>
      <c r="D11" s="16"/>
      <c r="E11" s="22"/>
      <c r="F11" s="19">
        <f t="shared" si="1"/>
        <v>0</v>
      </c>
      <c r="G11" s="123" cm="1">
        <f t="array" ref="G11">+_xlfn.IFS(C11=Blad1!$D$2,'Basisgegevens Begroting'!$I$17,C11=Blad1!$D$3,'Basisgegevens Begroting'!$G$17,C11=Blad1!$D$4,'Basisgegevens Begroting'!$H$17,C11="",0)</f>
        <v>0</v>
      </c>
      <c r="H11" s="19">
        <f>+EigenPersoneel7894510[[#This Row],[Kolom8]]*EigenPersoneel7894510[[#This Row],[Kolom6]]</f>
        <v>0</v>
      </c>
      <c r="I11" t="str">
        <f t="shared" si="0"/>
        <v/>
      </c>
    </row>
    <row r="12" spans="1:9" x14ac:dyDescent="0.3">
      <c r="A12" s="4"/>
      <c r="B12" s="24"/>
      <c r="C12" s="24"/>
      <c r="D12" s="16"/>
      <c r="E12" s="22"/>
      <c r="F12" s="19">
        <f t="shared" si="1"/>
        <v>0</v>
      </c>
      <c r="G12" s="123" cm="1">
        <f t="array" ref="G12">+_xlfn.IFS(C12=Blad1!$D$2,'Basisgegevens Begroting'!$I$17,C12=Blad1!$D$3,'Basisgegevens Begroting'!$G$17,C12=Blad1!$D$4,'Basisgegevens Begroting'!$H$17,C12="",0)</f>
        <v>0</v>
      </c>
      <c r="H12" s="19">
        <f>+EigenPersoneel7894510[[#This Row],[Kolom8]]*EigenPersoneel7894510[[#This Row],[Kolom6]]</f>
        <v>0</v>
      </c>
      <c r="I12" t="str">
        <f t="shared" si="0"/>
        <v/>
      </c>
    </row>
    <row r="13" spans="1:9" x14ac:dyDescent="0.3">
      <c r="A13" s="4"/>
      <c r="B13" s="24"/>
      <c r="C13" s="24"/>
      <c r="D13" s="16"/>
      <c r="E13" s="22"/>
      <c r="F13" s="19">
        <f t="shared" si="1"/>
        <v>0</v>
      </c>
      <c r="G13" s="123" cm="1">
        <f t="array" ref="G13">+_xlfn.IFS(C13=Blad1!$D$2,'Basisgegevens Begroting'!$I$17,C13=Blad1!$D$3,'Basisgegevens Begroting'!$G$17,C13=Blad1!$D$4,'Basisgegevens Begroting'!$H$17,C13="",0)</f>
        <v>0</v>
      </c>
      <c r="H13" s="19">
        <f>+EigenPersoneel7894510[[#This Row],[Kolom8]]*EigenPersoneel7894510[[#This Row],[Kolom6]]</f>
        <v>0</v>
      </c>
      <c r="I13" t="str">
        <f t="shared" si="0"/>
        <v/>
      </c>
    </row>
    <row r="14" spans="1:9" x14ac:dyDescent="0.3">
      <c r="A14" s="4"/>
      <c r="B14" s="24"/>
      <c r="C14" s="24"/>
      <c r="D14" s="16"/>
      <c r="E14" s="22"/>
      <c r="F14" s="19">
        <f t="shared" si="1"/>
        <v>0</v>
      </c>
      <c r="G14" s="123" cm="1">
        <f t="array" ref="G14">+_xlfn.IFS(C14=Blad1!$D$2,'Basisgegevens Begroting'!$I$17,C14=Blad1!$D$3,'Basisgegevens Begroting'!$G$17,C14=Blad1!$D$4,'Basisgegevens Begroting'!$H$17,C14="",0)</f>
        <v>0</v>
      </c>
      <c r="H14" s="19">
        <f>+EigenPersoneel7894510[[#This Row],[Kolom8]]*EigenPersoneel7894510[[#This Row],[Kolom6]]</f>
        <v>0</v>
      </c>
      <c r="I14" t="str">
        <f t="shared" si="0"/>
        <v/>
      </c>
    </row>
    <row r="15" spans="1:9" x14ac:dyDescent="0.3">
      <c r="A15" s="4"/>
      <c r="B15" s="24"/>
      <c r="C15" s="24"/>
      <c r="D15" s="16"/>
      <c r="E15" s="22"/>
      <c r="F15" s="19">
        <f t="shared" si="1"/>
        <v>0</v>
      </c>
      <c r="G15" s="123" cm="1">
        <f t="array" ref="G15">+_xlfn.IFS(C15=Blad1!$D$2,'Basisgegevens Begroting'!$I$17,C15=Blad1!$D$3,'Basisgegevens Begroting'!$G$17,C15=Blad1!$D$4,'Basisgegevens Begroting'!$H$17,C15="",0)</f>
        <v>0</v>
      </c>
      <c r="H15" s="19">
        <f>+EigenPersoneel7894510[[#This Row],[Kolom8]]*EigenPersoneel7894510[[#This Row],[Kolom6]]</f>
        <v>0</v>
      </c>
      <c r="I15" t="str">
        <f t="shared" si="0"/>
        <v/>
      </c>
    </row>
    <row r="16" spans="1:9" x14ac:dyDescent="0.3">
      <c r="A16" s="4"/>
      <c r="B16" s="24"/>
      <c r="C16" s="24"/>
      <c r="D16" s="16"/>
      <c r="E16" s="22"/>
      <c r="F16" s="19">
        <f t="shared" si="1"/>
        <v>0</v>
      </c>
      <c r="G16" s="123" cm="1">
        <f t="array" ref="G16">+_xlfn.IFS(C16=Blad1!$D$2,'Basisgegevens Begroting'!$I$17,C16=Blad1!$D$3,'Basisgegevens Begroting'!$G$17,C16=Blad1!$D$4,'Basisgegevens Begroting'!$H$17,C16="",0)</f>
        <v>0</v>
      </c>
      <c r="H16" s="19">
        <f>+EigenPersoneel7894510[[#This Row],[Kolom8]]*EigenPersoneel7894510[[#This Row],[Kolom6]]</f>
        <v>0</v>
      </c>
      <c r="I16" t="str">
        <f t="shared" si="0"/>
        <v/>
      </c>
    </row>
    <row r="17" spans="1:9" x14ac:dyDescent="0.3">
      <c r="A17" s="4"/>
      <c r="B17" s="24"/>
      <c r="C17" s="24"/>
      <c r="D17" s="16"/>
      <c r="E17" s="22"/>
      <c r="F17" s="19">
        <f t="shared" si="1"/>
        <v>0</v>
      </c>
      <c r="G17" s="123" cm="1">
        <f t="array" ref="G17">+_xlfn.IFS(C17=Blad1!$D$2,'Basisgegevens Begroting'!$I$17,C17=Blad1!$D$3,'Basisgegevens Begroting'!$G$17,C17=Blad1!$D$4,'Basisgegevens Begroting'!$H$17,C17="",0)</f>
        <v>0</v>
      </c>
      <c r="H17" s="19">
        <f>+EigenPersoneel7894510[[#This Row],[Kolom8]]*EigenPersoneel7894510[[#This Row],[Kolom6]]</f>
        <v>0</v>
      </c>
      <c r="I17" t="str">
        <f t="shared" si="0"/>
        <v/>
      </c>
    </row>
    <row r="18" spans="1:9" x14ac:dyDescent="0.3">
      <c r="A18" s="4"/>
      <c r="B18" s="24"/>
      <c r="C18" s="24"/>
      <c r="D18" s="16"/>
      <c r="E18" s="22"/>
      <c r="F18" s="19">
        <f t="shared" si="1"/>
        <v>0</v>
      </c>
      <c r="G18" s="123" cm="1">
        <f t="array" ref="G18">+_xlfn.IFS(C18=Blad1!$D$2,'Basisgegevens Begroting'!$I$17,C18=Blad1!$D$3,'Basisgegevens Begroting'!$G$17,C18=Blad1!$D$4,'Basisgegevens Begroting'!$H$17,C18="",0)</f>
        <v>0</v>
      </c>
      <c r="H18" s="19">
        <f>+EigenPersoneel7894510[[#This Row],[Kolom8]]*EigenPersoneel7894510[[#This Row],[Kolom6]]</f>
        <v>0</v>
      </c>
      <c r="I18" t="str">
        <f t="shared" si="0"/>
        <v/>
      </c>
    </row>
    <row r="19" spans="1:9" x14ac:dyDescent="0.3">
      <c r="A19" s="4"/>
      <c r="B19" s="24"/>
      <c r="C19" s="24"/>
      <c r="D19" s="16"/>
      <c r="E19" s="22"/>
      <c r="F19" s="19">
        <f t="shared" si="1"/>
        <v>0</v>
      </c>
      <c r="G19" s="123" cm="1">
        <f t="array" ref="G19">+_xlfn.IFS(C19=Blad1!$D$2,'Basisgegevens Begroting'!$I$17,C19=Blad1!$D$3,'Basisgegevens Begroting'!$G$17,C19=Blad1!$D$4,'Basisgegevens Begroting'!$H$17,C19="",0)</f>
        <v>0</v>
      </c>
      <c r="H19" s="19">
        <f>+EigenPersoneel7894510[[#This Row],[Kolom8]]*EigenPersoneel7894510[[#This Row],[Kolom6]]</f>
        <v>0</v>
      </c>
      <c r="I19" t="str">
        <f t="shared" si="0"/>
        <v/>
      </c>
    </row>
    <row r="20" spans="1:9" x14ac:dyDescent="0.3">
      <c r="A20" s="4"/>
      <c r="B20" s="24"/>
      <c r="C20" s="24"/>
      <c r="D20" s="16"/>
      <c r="E20" s="22"/>
      <c r="F20" s="19">
        <f t="shared" si="1"/>
        <v>0</v>
      </c>
      <c r="G20" s="123" cm="1">
        <f t="array" ref="G20">+_xlfn.IFS(C20=Blad1!$D$2,'Basisgegevens Begroting'!$I$17,C20=Blad1!$D$3,'Basisgegevens Begroting'!$G$17,C20=Blad1!$D$4,'Basisgegevens Begroting'!$H$17,C20="",0)</f>
        <v>0</v>
      </c>
      <c r="H20" s="19">
        <f>+EigenPersoneel7894510[[#This Row],[Kolom8]]*EigenPersoneel7894510[[#This Row],[Kolom6]]</f>
        <v>0</v>
      </c>
      <c r="I20" t="str">
        <f t="shared" si="0"/>
        <v/>
      </c>
    </row>
    <row r="21" spans="1:9" ht="15" thickBot="1" x14ac:dyDescent="0.35">
      <c r="A21" s="4"/>
      <c r="B21" s="24"/>
      <c r="C21" s="24"/>
      <c r="D21" s="16"/>
      <c r="E21" s="22"/>
      <c r="F21" s="19">
        <f t="shared" si="1"/>
        <v>0</v>
      </c>
      <c r="G21" s="123" cm="1">
        <f t="array" ref="G21">+_xlfn.IFS(C21=Blad1!$D$2,'Basisgegevens Begroting'!$I$17,C21=Blad1!$D$3,'Basisgegevens Begroting'!$G$17,C21=Blad1!$D$4,'Basisgegevens Begroting'!$H$17,C21="",0)</f>
        <v>0</v>
      </c>
      <c r="H21" s="19">
        <f>+EigenPersoneel7894510[[#This Row],[Kolom8]]*EigenPersoneel7894510[[#This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49.5" customHeight="1" x14ac:dyDescent="0.3">
      <c r="A25" s="29" t="s">
        <v>70</v>
      </c>
      <c r="B25" s="9" t="s">
        <v>71</v>
      </c>
      <c r="C25" s="9" t="s">
        <v>63</v>
      </c>
      <c r="D25" s="108" t="s">
        <v>132</v>
      </c>
      <c r="E25" s="108" t="s">
        <v>140</v>
      </c>
      <c r="F25" s="9" t="s">
        <v>29</v>
      </c>
      <c r="G25" s="79" t="str">
        <f>+G6</f>
        <v>Ophoging Subsidie %</v>
      </c>
      <c r="H25" s="127" t="str">
        <f>+H6</f>
        <v>Subsidie</v>
      </c>
      <c r="I25" t="str">
        <f t="shared" si="0"/>
        <v/>
      </c>
    </row>
    <row r="26" spans="1:9" ht="30" customHeight="1" x14ac:dyDescent="0.3">
      <c r="A26" s="33"/>
      <c r="B26" s="23"/>
      <c r="C26" s="24"/>
      <c r="D26" s="211"/>
      <c r="E26" s="212"/>
      <c r="F26" s="128">
        <f>+D26*E26</f>
        <v>0</v>
      </c>
      <c r="G26" s="123" cm="1">
        <f t="array" ref="G26">+_xlfn.IFS(C26=Blad1!$D$2,'Basisgegevens Begroting'!$I$17,C26=Blad1!$D$3,'Basisgegevens Begroting'!$G$17,C26=Blad1!$D$4,'Basisgegevens Begroting'!$H$17,C26="",0)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Begroting'!$I$17,C27=Blad1!$D$3,'Basisgegevens Begroting'!$G$17,C27=Blad1!$D$4,'Basisgegevens Begroting'!$H$17,C27="",0)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Begroting'!$I$17,C28=Blad1!$D$3,'Basisgegevens Begroting'!$G$17,C28=Blad1!$D$4,'Basisgegevens Begroting'!$H$17,C28="",0)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Begroting'!$I$17,C29=Blad1!$D$3,'Basisgegevens Begroting'!$G$17,C29=Blad1!$D$4,'Basisgegevens Begroting'!$H$17,C29="",0)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9" t="s">
        <v>63</v>
      </c>
      <c r="D33" s="9" t="s">
        <v>73</v>
      </c>
      <c r="E33" s="9" t="s">
        <v>74</v>
      </c>
      <c r="F33" s="9" t="s">
        <v>29</v>
      </c>
      <c r="G33" s="79" t="str">
        <f>+G6</f>
        <v>Ophoging Subsidie %</v>
      </c>
      <c r="H33" s="127" t="str">
        <f>+H6</f>
        <v>Subsidie</v>
      </c>
      <c r="I33" t="str">
        <f t="shared" si="0"/>
        <v/>
      </c>
    </row>
    <row r="34" spans="1:9" x14ac:dyDescent="0.3">
      <c r="A34" s="33"/>
      <c r="B34" s="23"/>
      <c r="C34" s="24"/>
      <c r="D34" s="24"/>
      <c r="E34" s="69"/>
      <c r="F34" s="16">
        <v>0</v>
      </c>
      <c r="G34" s="123" cm="1">
        <f t="array" ref="G34">+_xlfn.IFS(C34=Blad1!$D$2,'Basisgegevens Begroting'!$I$17,C34=Blad1!$D$3,'Basisgegevens Begroting'!$G$17,C34=Blad1!$D$4,'Basisgegevens Begroting'!$H$17,C34="",0)</f>
        <v>0</v>
      </c>
      <c r="H34" s="124">
        <f>+G34*F34</f>
        <v>0</v>
      </c>
      <c r="I34" t="str">
        <f t="shared" si="0"/>
        <v/>
      </c>
    </row>
    <row r="35" spans="1:9" x14ac:dyDescent="0.3">
      <c r="A35" s="33"/>
      <c r="B35" s="23"/>
      <c r="C35" s="24"/>
      <c r="D35" s="24"/>
      <c r="E35" s="69"/>
      <c r="F35" s="16">
        <v>0</v>
      </c>
      <c r="G35" s="123" cm="1">
        <f t="array" ref="G35">+_xlfn.IFS(C35=Blad1!$D$2,'Basisgegevens Begroting'!$I$17,C35=Blad1!$D$3,'Basisgegevens Begroting'!$G$17,C35=Blad1!$D$4,'Basisgegevens Begroting'!$H$17,C35="",0)</f>
        <v>0</v>
      </c>
      <c r="H35" s="124">
        <f t="shared" ref="H35:H49" si="5">+G35*F35</f>
        <v>0</v>
      </c>
      <c r="I35" t="str">
        <f t="shared" ref="I35:I49" si="6">IF(G35=100%,H35,"")</f>
        <v/>
      </c>
    </row>
    <row r="36" spans="1:9" x14ac:dyDescent="0.3">
      <c r="A36" s="33"/>
      <c r="B36" s="23"/>
      <c r="C36" s="24"/>
      <c r="D36" s="24"/>
      <c r="E36" s="69"/>
      <c r="F36" s="16">
        <v>0</v>
      </c>
      <c r="G36" s="123" cm="1">
        <f t="array" ref="G36">+_xlfn.IFS(C36=Blad1!$D$2,'Basisgegevens Begroting'!$I$17,C36=Blad1!$D$3,'Basisgegevens Begroting'!$G$17,C36=Blad1!$D$4,'Basisgegevens Begroting'!$H$17,C36="",0)</f>
        <v>0</v>
      </c>
      <c r="H36" s="124">
        <f t="shared" si="5"/>
        <v>0</v>
      </c>
      <c r="I36" t="str">
        <f t="shared" si="6"/>
        <v/>
      </c>
    </row>
    <row r="37" spans="1:9" x14ac:dyDescent="0.3">
      <c r="A37" s="33"/>
      <c r="B37" s="23"/>
      <c r="C37" s="24"/>
      <c r="D37" s="24"/>
      <c r="E37" s="69"/>
      <c r="F37" s="16">
        <v>0</v>
      </c>
      <c r="G37" s="123" cm="1">
        <f t="array" ref="G37">+_xlfn.IFS(C37=Blad1!$D$2,'Basisgegevens Begroting'!$I$17,C37=Blad1!$D$3,'Basisgegevens Begroting'!$G$17,C37=Blad1!$D$4,'Basisgegevens Begroting'!$H$17,C37="",0)</f>
        <v>0</v>
      </c>
      <c r="H37" s="124">
        <f t="shared" si="5"/>
        <v>0</v>
      </c>
      <c r="I37" t="str">
        <f t="shared" si="6"/>
        <v/>
      </c>
    </row>
    <row r="38" spans="1:9" x14ac:dyDescent="0.3">
      <c r="A38" s="33"/>
      <c r="B38" s="23"/>
      <c r="C38" s="24"/>
      <c r="D38" s="23"/>
      <c r="E38" s="70"/>
      <c r="F38" s="16">
        <v>0</v>
      </c>
      <c r="G38" s="123" cm="1">
        <f t="array" ref="G38">+_xlfn.IFS(C38=Blad1!$D$2,'Basisgegevens Begroting'!$I$17,C38=Blad1!$D$3,'Basisgegevens Begroting'!$G$17,C38=Blad1!$D$4,'Basisgegevens Begroting'!$H$17,C38="",0)</f>
        <v>0</v>
      </c>
      <c r="H38" s="124">
        <f t="shared" si="5"/>
        <v>0</v>
      </c>
      <c r="I38" t="str">
        <f t="shared" si="6"/>
        <v/>
      </c>
    </row>
    <row r="39" spans="1:9" x14ac:dyDescent="0.3">
      <c r="A39" s="33"/>
      <c r="B39" s="23"/>
      <c r="C39" s="24"/>
      <c r="D39" s="23"/>
      <c r="E39" s="70"/>
      <c r="F39" s="16">
        <v>0</v>
      </c>
      <c r="G39" s="123" cm="1">
        <f t="array" ref="G39">+_xlfn.IFS(C39=Blad1!$D$2,'Basisgegevens Begroting'!$I$17,C39=Blad1!$D$3,'Basisgegevens Begroting'!$G$17,C39=Blad1!$D$4,'Basisgegevens Begroting'!$H$17,C39="",0)</f>
        <v>0</v>
      </c>
      <c r="H39" s="124">
        <f t="shared" si="5"/>
        <v>0</v>
      </c>
      <c r="I39" t="str">
        <f t="shared" si="6"/>
        <v/>
      </c>
    </row>
    <row r="40" spans="1:9" x14ac:dyDescent="0.3">
      <c r="A40" s="33"/>
      <c r="B40" s="23"/>
      <c r="C40" s="24"/>
      <c r="D40" s="23"/>
      <c r="E40" s="70"/>
      <c r="F40" s="16">
        <v>0</v>
      </c>
      <c r="G40" s="123" cm="1">
        <f t="array" ref="G40">+_xlfn.IFS(C40=Blad1!$D$2,'Basisgegevens Begroting'!$I$17,C40=Blad1!$D$3,'Basisgegevens Begroting'!$G$17,C40=Blad1!$D$4,'Basisgegevens Begroting'!$H$17,C40="",0)</f>
        <v>0</v>
      </c>
      <c r="H40" s="124">
        <f t="shared" si="5"/>
        <v>0</v>
      </c>
      <c r="I40" t="str">
        <f t="shared" si="6"/>
        <v/>
      </c>
    </row>
    <row r="41" spans="1:9" x14ac:dyDescent="0.3">
      <c r="A41" s="33"/>
      <c r="B41" s="23"/>
      <c r="C41" s="24"/>
      <c r="D41" s="23"/>
      <c r="E41" s="70"/>
      <c r="F41" s="16">
        <v>0</v>
      </c>
      <c r="G41" s="123" cm="1">
        <f t="array" ref="G41">+_xlfn.IFS(C41=Blad1!$D$2,'Basisgegevens Begroting'!$I$17,C41=Blad1!$D$3,'Basisgegevens Begroting'!$G$17,C41=Blad1!$D$4,'Basisgegevens Begroting'!$H$17,C41="",0)</f>
        <v>0</v>
      </c>
      <c r="H41" s="124">
        <f t="shared" si="5"/>
        <v>0</v>
      </c>
      <c r="I41" t="str">
        <f t="shared" si="6"/>
        <v/>
      </c>
    </row>
    <row r="42" spans="1:9" x14ac:dyDescent="0.3">
      <c r="A42" s="33"/>
      <c r="B42" s="23"/>
      <c r="C42" s="24"/>
      <c r="D42" s="23"/>
      <c r="E42" s="70"/>
      <c r="F42" s="16">
        <v>0</v>
      </c>
      <c r="G42" s="123" cm="1">
        <f t="array" ref="G42">+_xlfn.IFS(C42=Blad1!$D$2,'Basisgegevens Begroting'!$I$17,C42=Blad1!$D$3,'Basisgegevens Begroting'!$G$17,C42=Blad1!$D$4,'Basisgegevens Begroting'!$H$17,C42="",0)</f>
        <v>0</v>
      </c>
      <c r="H42" s="124">
        <f t="shared" si="5"/>
        <v>0</v>
      </c>
      <c r="I42" t="str">
        <f t="shared" si="6"/>
        <v/>
      </c>
    </row>
    <row r="43" spans="1:9" x14ac:dyDescent="0.3">
      <c r="A43" s="33"/>
      <c r="B43" s="23"/>
      <c r="C43" s="24"/>
      <c r="D43" s="23"/>
      <c r="E43" s="70"/>
      <c r="F43" s="16">
        <v>0</v>
      </c>
      <c r="G43" s="123" cm="1">
        <f t="array" ref="G43">+_xlfn.IFS(C43=Blad1!$D$2,'Basisgegevens Begroting'!$I$17,C43=Blad1!$D$3,'Basisgegevens Begroting'!$G$17,C43=Blad1!$D$4,'Basisgegevens Begroting'!$H$17,C43="",0)</f>
        <v>0</v>
      </c>
      <c r="H43" s="124">
        <f t="shared" si="5"/>
        <v>0</v>
      </c>
      <c r="I43" t="str">
        <f t="shared" si="6"/>
        <v/>
      </c>
    </row>
    <row r="44" spans="1:9" x14ac:dyDescent="0.3">
      <c r="A44" s="33"/>
      <c r="B44" s="23"/>
      <c r="C44" s="24"/>
      <c r="D44" s="23"/>
      <c r="E44" s="70"/>
      <c r="F44" s="16">
        <v>0</v>
      </c>
      <c r="G44" s="123" cm="1">
        <f t="array" ref="G44">+_xlfn.IFS(C44=Blad1!$D$2,'Basisgegevens Begroting'!$I$17,C44=Blad1!$D$3,'Basisgegevens Begroting'!$G$17,C44=Blad1!$D$4,'Basisgegevens Begroting'!$H$17,C44="",0)</f>
        <v>0</v>
      </c>
      <c r="H44" s="124">
        <f t="shared" si="5"/>
        <v>0</v>
      </c>
      <c r="I44" t="str">
        <f t="shared" si="6"/>
        <v/>
      </c>
    </row>
    <row r="45" spans="1:9" x14ac:dyDescent="0.3">
      <c r="A45" s="33"/>
      <c r="B45" s="23"/>
      <c r="C45" s="24"/>
      <c r="D45" s="23"/>
      <c r="E45" s="70"/>
      <c r="F45" s="16">
        <v>0</v>
      </c>
      <c r="G45" s="123" cm="1">
        <f t="array" ref="G45">+_xlfn.IFS(C45=Blad1!$D$2,'Basisgegevens Begroting'!$I$17,C45=Blad1!$D$3,'Basisgegevens Begroting'!$G$17,C45=Blad1!$D$4,'Basisgegevens Begroting'!$H$17,C45="",0)</f>
        <v>0</v>
      </c>
      <c r="H45" s="124">
        <f t="shared" si="5"/>
        <v>0</v>
      </c>
      <c r="I45" t="str">
        <f t="shared" si="6"/>
        <v/>
      </c>
    </row>
    <row r="46" spans="1:9" x14ac:dyDescent="0.3">
      <c r="A46" s="33"/>
      <c r="B46" s="23"/>
      <c r="C46" s="24"/>
      <c r="D46" s="23"/>
      <c r="E46" s="70"/>
      <c r="F46" s="16">
        <v>0</v>
      </c>
      <c r="G46" s="123" cm="1">
        <f t="array" ref="G46">+_xlfn.IFS(C46=Blad1!$D$2,'Basisgegevens Begroting'!$I$17,C46=Blad1!$D$3,'Basisgegevens Begroting'!$G$17,C46=Blad1!$D$4,'Basisgegevens Begroting'!$H$17,C46="",0)</f>
        <v>0</v>
      </c>
      <c r="H46" s="124">
        <f t="shared" si="5"/>
        <v>0</v>
      </c>
      <c r="I46" t="str">
        <f t="shared" si="6"/>
        <v/>
      </c>
    </row>
    <row r="47" spans="1:9" x14ac:dyDescent="0.3">
      <c r="A47" s="33"/>
      <c r="B47" s="23"/>
      <c r="C47" s="24"/>
      <c r="D47" s="23"/>
      <c r="E47" s="70"/>
      <c r="F47" s="16">
        <v>0</v>
      </c>
      <c r="G47" s="123" cm="1">
        <f t="array" ref="G47">+_xlfn.IFS(C47=Blad1!$D$2,'Basisgegevens Begroting'!$I$17,C47=Blad1!$D$3,'Basisgegevens Begroting'!$G$17,C47=Blad1!$D$4,'Basisgegevens Begroting'!$H$17,C47="",0)</f>
        <v>0</v>
      </c>
      <c r="H47" s="124">
        <f t="shared" si="5"/>
        <v>0</v>
      </c>
      <c r="I47" t="str">
        <f t="shared" si="6"/>
        <v/>
      </c>
    </row>
    <row r="48" spans="1:9" x14ac:dyDescent="0.3">
      <c r="A48" s="33"/>
      <c r="B48" s="23"/>
      <c r="C48" s="24"/>
      <c r="D48" s="23"/>
      <c r="E48" s="70"/>
      <c r="F48" s="16">
        <v>0</v>
      </c>
      <c r="G48" s="123" cm="1">
        <f t="array" ref="G48">+_xlfn.IFS(C48=Blad1!$D$2,'Basisgegevens Begroting'!$I$17,C48=Blad1!$D$3,'Basisgegevens Begroting'!$G$17,C48=Blad1!$D$4,'Basisgegevens Begroting'!$H$17,C48="",0)</f>
        <v>0</v>
      </c>
      <c r="H48" s="124">
        <f t="shared" si="5"/>
        <v>0</v>
      </c>
      <c r="I48" t="str">
        <f t="shared" si="6"/>
        <v/>
      </c>
    </row>
    <row r="49" spans="1:9" x14ac:dyDescent="0.3">
      <c r="A49" s="33"/>
      <c r="B49" s="23"/>
      <c r="C49" s="24"/>
      <c r="D49" s="23"/>
      <c r="E49" s="70"/>
      <c r="F49" s="16">
        <v>0</v>
      </c>
      <c r="G49" s="123" cm="1">
        <f t="array" ref="G49">+_xlfn.IFS(C49=Blad1!$D$2,'Basisgegevens Begroting'!$I$17,C49=Blad1!$D$3,'Basisgegevens Begroting'!$G$17,C49=Blad1!$D$4,'Basisgegevens Begroting'!$H$17,C49="",0)</f>
        <v>0</v>
      </c>
      <c r="H49" s="124">
        <f t="shared" si="5"/>
        <v>0</v>
      </c>
      <c r="I49" t="str">
        <f t="shared" si="6"/>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7">SUM(H34:H50)</f>
        <v>0</v>
      </c>
    </row>
    <row r="52" spans="1:9" ht="15" thickBot="1" x14ac:dyDescent="0.35"/>
    <row r="53" spans="1:9" x14ac:dyDescent="0.3">
      <c r="A53" s="31" t="s">
        <v>75</v>
      </c>
      <c r="B53" s="17"/>
      <c r="C53" s="17"/>
      <c r="D53" s="17"/>
      <c r="E53" s="17"/>
      <c r="F53" s="17"/>
      <c r="G53" s="17"/>
    </row>
    <row r="54" spans="1:9" ht="24"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c r="D55" s="24"/>
      <c r="E55" s="69"/>
      <c r="F55" s="16">
        <v>0</v>
      </c>
      <c r="G55" s="123" cm="1">
        <f t="array" ref="G55">+_xlfn.IFS(C55=Blad1!$D$2,'Basisgegevens Begroting'!$I$17,C55=Blad1!$D$3,'Basisgegevens Begroting'!$G$17,C55=Blad1!$D$4,'Basisgegevens Begroting'!$H$17,C55="",0)</f>
        <v>0</v>
      </c>
      <c r="H55" s="124">
        <f>+G55*F55</f>
        <v>0</v>
      </c>
      <c r="I55" t="str">
        <f t="shared" ref="I55:I60" si="8">IF(G55=100%,H55,"")</f>
        <v/>
      </c>
    </row>
    <row r="56" spans="1:9" x14ac:dyDescent="0.3">
      <c r="A56" s="33"/>
      <c r="B56" s="23"/>
      <c r="C56" s="24"/>
      <c r="D56" s="24"/>
      <c r="E56" s="69"/>
      <c r="F56" s="16">
        <v>0</v>
      </c>
      <c r="G56" s="123" cm="1">
        <f t="array" ref="G56">+_xlfn.IFS(C56=Blad1!$D$2,'Basisgegevens Begroting'!$I$17,C56=Blad1!$D$3,'Basisgegevens Begroting'!$G$17,C56=Blad1!$D$4,'Basisgegevens Begroting'!$H$17,C56="",0)</f>
        <v>0</v>
      </c>
      <c r="H56" s="124">
        <f t="shared" ref="H56:H60" si="9">+G56*F56</f>
        <v>0</v>
      </c>
      <c r="I56" t="str">
        <f t="shared" si="8"/>
        <v/>
      </c>
    </row>
    <row r="57" spans="1:9" x14ac:dyDescent="0.3">
      <c r="A57" s="33"/>
      <c r="B57" s="23"/>
      <c r="C57" s="24"/>
      <c r="D57" s="24"/>
      <c r="E57" s="69"/>
      <c r="F57" s="16">
        <v>0</v>
      </c>
      <c r="G57" s="123" cm="1">
        <f t="array" ref="G57">+_xlfn.IFS(C57=Blad1!$D$2,'Basisgegevens Begroting'!$I$17,C57=Blad1!$D$3,'Basisgegevens Begroting'!$G$17,C57=Blad1!$D$4,'Basisgegevens Begroting'!$H$17,C57="",0)</f>
        <v>0</v>
      </c>
      <c r="H57" s="124">
        <f t="shared" si="9"/>
        <v>0</v>
      </c>
      <c r="I57" t="str">
        <f t="shared" si="8"/>
        <v/>
      </c>
    </row>
    <row r="58" spans="1:9" x14ac:dyDescent="0.3">
      <c r="A58" s="33"/>
      <c r="B58" s="23"/>
      <c r="C58" s="24"/>
      <c r="D58" s="24"/>
      <c r="E58" s="69"/>
      <c r="F58" s="16">
        <v>0</v>
      </c>
      <c r="G58" s="123" cm="1">
        <f t="array" ref="G58">+_xlfn.IFS(C58=Blad1!$D$2,'Basisgegevens Begroting'!$I$17,C58=Blad1!$D$3,'Basisgegevens Begroting'!$G$17,C58=Blad1!$D$4,'Basisgegevens Begroting'!$H$17,C58="",0)</f>
        <v>0</v>
      </c>
      <c r="H58" s="124">
        <f t="shared" si="9"/>
        <v>0</v>
      </c>
      <c r="I58" t="str">
        <f t="shared" si="8"/>
        <v/>
      </c>
    </row>
    <row r="59" spans="1:9" x14ac:dyDescent="0.3">
      <c r="A59" s="33"/>
      <c r="B59" s="23"/>
      <c r="C59" s="24"/>
      <c r="D59" s="23"/>
      <c r="E59" s="70"/>
      <c r="F59" s="16">
        <v>0</v>
      </c>
      <c r="G59" s="123" cm="1">
        <f t="array" ref="G59">+_xlfn.IFS(C59=Blad1!$D$2,'Basisgegevens Begroting'!$I$17,C59=Blad1!$D$3,'Basisgegevens Begroting'!$G$17,C59=Blad1!$D$4,'Basisgegevens Begroting'!$H$17,C59="",0)</f>
        <v>0</v>
      </c>
      <c r="H59" s="124">
        <f t="shared" si="9"/>
        <v>0</v>
      </c>
      <c r="I59" t="str">
        <f t="shared" si="8"/>
        <v/>
      </c>
    </row>
    <row r="60" spans="1:9" x14ac:dyDescent="0.3">
      <c r="A60" s="33"/>
      <c r="B60" s="23"/>
      <c r="C60" s="24"/>
      <c r="D60" s="23"/>
      <c r="E60" s="70"/>
      <c r="F60" s="16">
        <v>0</v>
      </c>
      <c r="G60" s="123" cm="1">
        <f t="array" ref="G60">+_xlfn.IFS(C60=Blad1!$D$2,'Basisgegevens Begroting'!$I$17,C60=Blad1!$D$3,'Basisgegevens Begroting'!$G$17,C60=Blad1!$D$4,'Basisgegevens Begroting'!$H$17,C60="",0)</f>
        <v>0</v>
      </c>
      <c r="H60" s="124">
        <f t="shared" si="9"/>
        <v>0</v>
      </c>
      <c r="I60" t="str">
        <f t="shared" si="8"/>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Begroting'!$I$17,C66=Blad1!$D$3,'Basisgegevens Begroting'!$G$17,C66=Blad1!$D$4,'Basisgegevens Begroting'!$H$17,C66="",0)</f>
        <v>0</v>
      </c>
      <c r="H66" s="124">
        <f>+G66*F66*E66</f>
        <v>0</v>
      </c>
      <c r="I66" t="str">
        <f t="shared" ref="I66:I82" si="10">IF(G66=100%,H66,"")</f>
        <v/>
      </c>
    </row>
    <row r="67" spans="1:9" x14ac:dyDescent="0.3">
      <c r="A67" s="24"/>
      <c r="B67" s="24"/>
      <c r="C67" s="24"/>
      <c r="D67" s="24"/>
      <c r="E67" s="175">
        <v>1</v>
      </c>
      <c r="F67" s="16">
        <v>0</v>
      </c>
      <c r="G67" s="123" cm="1">
        <f t="array" ref="G67">+_xlfn.IFS(C67=Blad1!$D$2,'Basisgegevens Begroting'!$I$17,C67=Blad1!$D$3,'Basisgegevens Begroting'!$G$17,C67=Blad1!$D$4,'Basisgegevens Begroting'!$H$17,C67="",0)</f>
        <v>0</v>
      </c>
      <c r="H67" s="124">
        <f t="shared" ref="H67:H81" si="11">+G67*F67*E67</f>
        <v>0</v>
      </c>
      <c r="I67" t="str">
        <f t="shared" si="10"/>
        <v/>
      </c>
    </row>
    <row r="68" spans="1:9" x14ac:dyDescent="0.3">
      <c r="A68" s="24"/>
      <c r="B68" s="24"/>
      <c r="C68" s="24"/>
      <c r="D68" s="24"/>
      <c r="E68" s="175">
        <v>1</v>
      </c>
      <c r="F68" s="16">
        <v>0</v>
      </c>
      <c r="G68" s="123" cm="1">
        <f t="array" ref="G68">+_xlfn.IFS(C68=Blad1!$D$2,'Basisgegevens Begroting'!$I$17,C68=Blad1!$D$3,'Basisgegevens Begroting'!$G$17,C68=Blad1!$D$4,'Basisgegevens Begroting'!$H$17,C68="",0)</f>
        <v>0</v>
      </c>
      <c r="H68" s="124">
        <f t="shared" si="11"/>
        <v>0</v>
      </c>
      <c r="I68" t="str">
        <f t="shared" si="10"/>
        <v/>
      </c>
    </row>
    <row r="69" spans="1:9" x14ac:dyDescent="0.3">
      <c r="A69" s="24"/>
      <c r="B69" s="24"/>
      <c r="C69" s="24"/>
      <c r="D69" s="24"/>
      <c r="E69" s="175">
        <v>1</v>
      </c>
      <c r="F69" s="16">
        <v>0</v>
      </c>
      <c r="G69" s="123" cm="1">
        <f t="array" ref="G69">+_xlfn.IFS(C69=Blad1!$D$2,'Basisgegevens Begroting'!$I$17,C69=Blad1!$D$3,'Basisgegevens Begroting'!$G$17,C69=Blad1!$D$4,'Basisgegevens Begroting'!$H$17,C69="",0)</f>
        <v>0</v>
      </c>
      <c r="H69" s="124">
        <f t="shared" si="11"/>
        <v>0</v>
      </c>
      <c r="I69" t="str">
        <f t="shared" si="10"/>
        <v/>
      </c>
    </row>
    <row r="70" spans="1:9" x14ac:dyDescent="0.3">
      <c r="A70" s="24"/>
      <c r="B70" s="24"/>
      <c r="C70" s="24"/>
      <c r="D70" s="23"/>
      <c r="E70" s="175">
        <v>1</v>
      </c>
      <c r="F70" s="16">
        <v>0</v>
      </c>
      <c r="G70" s="123" cm="1">
        <f t="array" ref="G70">+_xlfn.IFS(C70=Blad1!$D$2,'Basisgegevens Begroting'!$I$17,C70=Blad1!$D$3,'Basisgegevens Begroting'!$G$17,C70=Blad1!$D$4,'Basisgegevens Begroting'!$H$17,C70="",0)</f>
        <v>0</v>
      </c>
      <c r="H70" s="124">
        <f t="shared" si="11"/>
        <v>0</v>
      </c>
      <c r="I70" t="str">
        <f t="shared" si="10"/>
        <v/>
      </c>
    </row>
    <row r="71" spans="1:9" x14ac:dyDescent="0.3">
      <c r="A71" s="24"/>
      <c r="B71" s="24"/>
      <c r="C71" s="24"/>
      <c r="D71" s="23"/>
      <c r="E71" s="175">
        <v>1</v>
      </c>
      <c r="F71" s="16">
        <v>0</v>
      </c>
      <c r="G71" s="123" cm="1">
        <f t="array" ref="G71">+_xlfn.IFS(C71=Blad1!$D$2,'Basisgegevens Begroting'!$I$17,C71=Blad1!$D$3,'Basisgegevens Begroting'!$G$17,C71=Blad1!$D$4,'Basisgegevens Begroting'!$H$17,C71="",0)</f>
        <v>0</v>
      </c>
      <c r="H71" s="124">
        <f t="shared" si="11"/>
        <v>0</v>
      </c>
      <c r="I71" t="str">
        <f t="shared" si="10"/>
        <v/>
      </c>
    </row>
    <row r="72" spans="1:9" x14ac:dyDescent="0.3">
      <c r="A72" s="24"/>
      <c r="B72" s="24"/>
      <c r="C72" s="24"/>
      <c r="D72" s="23"/>
      <c r="E72" s="175">
        <v>1</v>
      </c>
      <c r="F72" s="16">
        <v>0</v>
      </c>
      <c r="G72" s="123" cm="1">
        <f t="array" ref="G72">+_xlfn.IFS(C72=Blad1!$D$2,'Basisgegevens Begroting'!$I$17,C72=Blad1!$D$3,'Basisgegevens Begroting'!$G$17,C72=Blad1!$D$4,'Basisgegevens Begroting'!$H$17,C72="",0)</f>
        <v>0</v>
      </c>
      <c r="H72" s="124">
        <f t="shared" si="11"/>
        <v>0</v>
      </c>
      <c r="I72" t="str">
        <f t="shared" si="10"/>
        <v/>
      </c>
    </row>
    <row r="73" spans="1:9" x14ac:dyDescent="0.3">
      <c r="A73" s="24"/>
      <c r="B73" s="24"/>
      <c r="C73" s="24"/>
      <c r="D73" s="23"/>
      <c r="E73" s="175">
        <v>1</v>
      </c>
      <c r="F73" s="16">
        <v>0</v>
      </c>
      <c r="G73" s="123" cm="1">
        <f t="array" ref="G73">+_xlfn.IFS(C73=Blad1!$D$2,'Basisgegevens Begroting'!$I$17,C73=Blad1!$D$3,'Basisgegevens Begroting'!$G$17,C73=Blad1!$D$4,'Basisgegevens Begroting'!$H$17,C73="",0)</f>
        <v>0</v>
      </c>
      <c r="H73" s="124">
        <f t="shared" si="11"/>
        <v>0</v>
      </c>
      <c r="I73" t="str">
        <f t="shared" si="10"/>
        <v/>
      </c>
    </row>
    <row r="74" spans="1:9" x14ac:dyDescent="0.3">
      <c r="A74" s="24"/>
      <c r="B74" s="24"/>
      <c r="C74" s="24"/>
      <c r="D74" s="23"/>
      <c r="E74" s="175">
        <v>1</v>
      </c>
      <c r="F74" s="16">
        <v>0</v>
      </c>
      <c r="G74" s="123" cm="1">
        <f t="array" ref="G74">+_xlfn.IFS(C74=Blad1!$D$2,'Basisgegevens Begroting'!$I$17,C74=Blad1!$D$3,'Basisgegevens Begroting'!$G$17,C74=Blad1!$D$4,'Basisgegevens Begroting'!$H$17,C74="",0)</f>
        <v>0</v>
      </c>
      <c r="H74" s="124">
        <f t="shared" si="11"/>
        <v>0</v>
      </c>
      <c r="I74" t="str">
        <f t="shared" si="10"/>
        <v/>
      </c>
    </row>
    <row r="75" spans="1:9" x14ac:dyDescent="0.3">
      <c r="A75" s="24"/>
      <c r="B75" s="24"/>
      <c r="C75" s="24"/>
      <c r="D75" s="23"/>
      <c r="E75" s="175">
        <v>1</v>
      </c>
      <c r="F75" s="16">
        <v>0</v>
      </c>
      <c r="G75" s="123" cm="1">
        <f t="array" ref="G75">+_xlfn.IFS(C75=Blad1!$D$2,'Basisgegevens Begroting'!$I$17,C75=Blad1!$D$3,'Basisgegevens Begroting'!$G$17,C75=Blad1!$D$4,'Basisgegevens Begroting'!$H$17,C75="",0)</f>
        <v>0</v>
      </c>
      <c r="H75" s="124">
        <f t="shared" si="11"/>
        <v>0</v>
      </c>
      <c r="I75" t="str">
        <f t="shared" si="10"/>
        <v/>
      </c>
    </row>
    <row r="76" spans="1:9" x14ac:dyDescent="0.3">
      <c r="A76" s="24"/>
      <c r="B76" s="24"/>
      <c r="C76" s="24"/>
      <c r="D76" s="24"/>
      <c r="E76" s="175">
        <v>1</v>
      </c>
      <c r="F76" s="16">
        <v>0</v>
      </c>
      <c r="G76" s="123" cm="1">
        <f t="array" ref="G76">+_xlfn.IFS(C76=Blad1!$D$2,'Basisgegevens Begroting'!$I$17,C76=Blad1!$D$3,'Basisgegevens Begroting'!$G$17,C76=Blad1!$D$4,'Basisgegevens Begroting'!$H$17,C76="",0)</f>
        <v>0</v>
      </c>
      <c r="H76" s="124">
        <f t="shared" si="11"/>
        <v>0</v>
      </c>
      <c r="I76" t="str">
        <f t="shared" si="10"/>
        <v/>
      </c>
    </row>
    <row r="77" spans="1:9" x14ac:dyDescent="0.3">
      <c r="A77" s="24"/>
      <c r="B77" s="24"/>
      <c r="C77" s="24"/>
      <c r="D77" s="24"/>
      <c r="E77" s="175">
        <v>1</v>
      </c>
      <c r="F77" s="16">
        <v>0</v>
      </c>
      <c r="G77" s="123" cm="1">
        <f t="array" ref="G77">+_xlfn.IFS(C77=Blad1!$D$2,'Basisgegevens Begroting'!$I$17,C77=Blad1!$D$3,'Basisgegevens Begroting'!$G$17,C77=Blad1!$D$4,'Basisgegevens Begroting'!$H$17,C77="",0)</f>
        <v>0</v>
      </c>
      <c r="H77" s="124">
        <f t="shared" si="11"/>
        <v>0</v>
      </c>
      <c r="I77" t="str">
        <f t="shared" si="10"/>
        <v/>
      </c>
    </row>
    <row r="78" spans="1:9" x14ac:dyDescent="0.3">
      <c r="A78" s="24"/>
      <c r="B78" s="24"/>
      <c r="C78" s="24"/>
      <c r="D78" s="24"/>
      <c r="E78" s="175">
        <v>1</v>
      </c>
      <c r="F78" s="16">
        <v>0</v>
      </c>
      <c r="G78" s="123" cm="1">
        <f t="array" ref="G78">+_xlfn.IFS(C78=Blad1!$D$2,'Basisgegevens Begroting'!$I$17,C78=Blad1!$D$3,'Basisgegevens Begroting'!$G$17,C78=Blad1!$D$4,'Basisgegevens Begroting'!$H$17,C78="",0)</f>
        <v>0</v>
      </c>
      <c r="H78" s="124">
        <f t="shared" si="11"/>
        <v>0</v>
      </c>
      <c r="I78" t="str">
        <f t="shared" si="10"/>
        <v/>
      </c>
    </row>
    <row r="79" spans="1:9" x14ac:dyDescent="0.3">
      <c r="A79" s="24"/>
      <c r="B79" s="24"/>
      <c r="C79" s="24"/>
      <c r="D79" s="24"/>
      <c r="E79" s="175">
        <v>1</v>
      </c>
      <c r="F79" s="16">
        <v>0</v>
      </c>
      <c r="G79" s="123" cm="1">
        <f t="array" ref="G79">+_xlfn.IFS(C79=Blad1!$D$2,'Basisgegevens Begroting'!$I$17,C79=Blad1!$D$3,'Basisgegevens Begroting'!$G$17,C79=Blad1!$D$4,'Basisgegevens Begroting'!$H$17,C79="",0)</f>
        <v>0</v>
      </c>
      <c r="H79" s="124">
        <f t="shared" si="11"/>
        <v>0</v>
      </c>
      <c r="I79" t="str">
        <f t="shared" si="10"/>
        <v/>
      </c>
    </row>
    <row r="80" spans="1:9" x14ac:dyDescent="0.3">
      <c r="A80" s="24"/>
      <c r="B80" s="24"/>
      <c r="C80" s="24"/>
      <c r="D80" s="23"/>
      <c r="E80" s="175">
        <v>1</v>
      </c>
      <c r="F80" s="16">
        <v>0</v>
      </c>
      <c r="G80" s="123" cm="1">
        <f t="array" ref="G80">+_xlfn.IFS(C80=Blad1!$D$2,'Basisgegevens Begroting'!$I$17,C80=Blad1!$D$3,'Basisgegevens Begroting'!$G$17,C80=Blad1!$D$4,'Basisgegevens Begroting'!$H$17,C80="",0)</f>
        <v>0</v>
      </c>
      <c r="H80" s="124">
        <f t="shared" si="11"/>
        <v>0</v>
      </c>
      <c r="I80" t="str">
        <f t="shared" si="10"/>
        <v/>
      </c>
    </row>
    <row r="81" spans="1:9" x14ac:dyDescent="0.3">
      <c r="A81" s="24"/>
      <c r="B81" s="24"/>
      <c r="C81" s="24"/>
      <c r="D81" s="23"/>
      <c r="E81" s="175">
        <v>1</v>
      </c>
      <c r="F81" s="16">
        <v>0</v>
      </c>
      <c r="G81" s="123" cm="1">
        <f t="array" ref="G81">+_xlfn.IFS(C81=Blad1!$D$2,'Basisgegevens Begroting'!$I$17,C81=Blad1!$D$3,'Basisgegevens Begroting'!$G$17,C81=Blad1!$D$4,'Basisgegevens Begroting'!$H$17,C81="",0)</f>
        <v>0</v>
      </c>
      <c r="H81" s="124">
        <f t="shared" si="11"/>
        <v>0</v>
      </c>
      <c r="I81" t="str">
        <f t="shared" si="10"/>
        <v/>
      </c>
    </row>
    <row r="82" spans="1:9" ht="15" thickBot="1" x14ac:dyDescent="0.35">
      <c r="A82" s="169"/>
      <c r="B82" s="170"/>
      <c r="C82" s="170"/>
      <c r="D82" s="171"/>
      <c r="I82" t="str">
        <f t="shared" si="10"/>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We+f+mNH6lbHHmkSCt4by+EmINFBLdBvQuXGiVz7OAsYFti51uwcTIPcn7nRyOFbDFlZ4Zh9jCytSxK2DDf5Vw==" saltValue="9HJobx6pcWZ6q3SdljdCFw==" spinCount="100000" sheet="1" objects="1" scenarios="1"/>
  <conditionalFormatting sqref="E22 G22">
    <cfRule type="cellIs" dxfId="95" priority="12" stopIfTrue="1" operator="equal">
      <formula>"Opslag algemene kosten (50%)"</formula>
    </cfRule>
  </conditionalFormatting>
  <conditionalFormatting sqref="E30">
    <cfRule type="cellIs" dxfId="94" priority="9" stopIfTrue="1" operator="equal">
      <formula>"Opslag algemene kosten (50%)"</formula>
    </cfRule>
  </conditionalFormatting>
  <conditionalFormatting sqref="E51">
    <cfRule type="cellIs" dxfId="93" priority="11" stopIfTrue="1" operator="equal">
      <formula>"Opslag algemene kosten (50%)"</formula>
    </cfRule>
  </conditionalFormatting>
  <conditionalFormatting sqref="E62">
    <cfRule type="cellIs" dxfId="92" priority="2" stopIfTrue="1" operator="equal">
      <formula>"Opslag algemene kosten (50%)"</formula>
    </cfRule>
  </conditionalFormatting>
  <conditionalFormatting sqref="E83">
    <cfRule type="cellIs" dxfId="91" priority="3" stopIfTrue="1" operator="equal">
      <formula>"Opslag algemene kosten (50%)"</formula>
    </cfRule>
  </conditionalFormatting>
  <conditionalFormatting sqref="G51">
    <cfRule type="cellIs" dxfId="90" priority="10" stopIfTrue="1" operator="equal">
      <formula>"Opslag algemene kosten (50%)"</formula>
    </cfRule>
  </conditionalFormatting>
  <conditionalFormatting sqref="G62">
    <cfRule type="cellIs" dxfId="89" priority="1" stopIfTrue="1" operator="equal">
      <formula>"Opslag algemene kosten (50%)"</formula>
    </cfRule>
  </conditionalFormatting>
  <conditionalFormatting sqref="G83">
    <cfRule type="cellIs" dxfId="88" priority="4" stopIfTrue="1" operator="equal">
      <formula>"Opslag algemene kosten (50%)"</formula>
    </cfRule>
  </conditionalFormatting>
  <pageMargins left="0.7" right="0.7" top="0.75" bottom="0.75" header="0.3" footer="0.3"/>
  <pageSetup paperSize="9" scale="48"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5FE8B428-3943-4FF5-9CEE-32FBA3BDDEE5}">
          <x14:formula1>
            <xm:f>Blad1!$D$2:$D$4</xm:f>
          </x14:formula1>
          <xm:sqref>C7:C21 C26:C29 C34:C49 C66:C81 C55:C60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3FF7-9050-4269-B7EF-1D70C22C53B8}">
  <dimension ref="A1:I86"/>
  <sheetViews>
    <sheetView zoomScaleNormal="100" workbookViewId="0"/>
  </sheetViews>
  <sheetFormatPr defaultRowHeight="14.4" x14ac:dyDescent="0.3"/>
  <cols>
    <col min="1" max="1" width="18.109375" customWidth="1"/>
    <col min="2" max="2" width="19" customWidth="1"/>
    <col min="3" max="3" width="56.88671875" customWidth="1"/>
    <col min="4" max="4" width="19" customWidth="1"/>
    <col min="5" max="5" width="18" customWidth="1"/>
    <col min="6" max="6" width="17.88671875" customWidth="1"/>
    <col min="7" max="7" width="15.44140625" customWidth="1"/>
    <col min="8" max="8" width="26.44140625" customWidth="1"/>
    <col min="9" max="9" width="0" hidden="1" customWidth="1"/>
  </cols>
  <sheetData>
    <row r="1" spans="1:9" ht="31.2" x14ac:dyDescent="0.6">
      <c r="A1" s="49">
        <f>+'Basisgegevens Begroting'!C18</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Begroting'!$I$18,C7=Blad1!$D$3,'Basisgegevens Begroting'!$G$18,C7=Blad1!$D$4,'Basisgegevens Begroting'!$H$18,C7="",0)</f>
        <v>0</v>
      </c>
      <c r="H7" s="19">
        <f>+EigenPersoneel7894511[[#This Row],[Kolom8]]*EigenPersoneel7894511[[#This Row],[Kolom6]]</f>
        <v>0</v>
      </c>
      <c r="I7" t="str">
        <f t="shared" ref="I7:I34" si="0">IF(G7=100%,H7,"")</f>
        <v/>
      </c>
    </row>
    <row r="8" spans="1:9" x14ac:dyDescent="0.3">
      <c r="A8" s="4"/>
      <c r="B8" s="24"/>
      <c r="C8" s="24"/>
      <c r="D8" s="16"/>
      <c r="E8" s="22"/>
      <c r="F8" s="19">
        <f t="shared" ref="F8:F21" si="1">$D8*E8</f>
        <v>0</v>
      </c>
      <c r="G8" s="123" cm="1">
        <f t="array" ref="G8">+_xlfn.IFS(C8=Blad1!$D$2,'Basisgegevens Begroting'!$I$18,C8=Blad1!$D$3,'Basisgegevens Begroting'!$G$18,C8=Blad1!$D$4,'Basisgegevens Begroting'!$H$18,C8="",0)</f>
        <v>0</v>
      </c>
      <c r="H8" s="19">
        <f>+EigenPersoneel7894511[[#This Row],[Kolom8]]*EigenPersoneel7894511[[#This Row],[Kolom6]]</f>
        <v>0</v>
      </c>
      <c r="I8" t="str">
        <f t="shared" si="0"/>
        <v/>
      </c>
    </row>
    <row r="9" spans="1:9" x14ac:dyDescent="0.3">
      <c r="A9" s="4"/>
      <c r="B9" s="24"/>
      <c r="C9" s="24"/>
      <c r="D9" s="16"/>
      <c r="E9" s="22"/>
      <c r="F9" s="19">
        <f t="shared" si="1"/>
        <v>0</v>
      </c>
      <c r="G9" s="123" cm="1">
        <f t="array" ref="G9">+_xlfn.IFS(C9=Blad1!$D$2,'Basisgegevens Begroting'!$I$18,C9=Blad1!$D$3,'Basisgegevens Begroting'!$G$18,C9=Blad1!$D$4,'Basisgegevens Begroting'!$H$18,C9="",0)</f>
        <v>0</v>
      </c>
      <c r="H9" s="19">
        <f>+EigenPersoneel7894511[[#This Row],[Kolom8]]*EigenPersoneel7894511[[#This Row],[Kolom6]]</f>
        <v>0</v>
      </c>
      <c r="I9" t="str">
        <f t="shared" si="0"/>
        <v/>
      </c>
    </row>
    <row r="10" spans="1:9" x14ac:dyDescent="0.3">
      <c r="A10" s="4"/>
      <c r="B10" s="24"/>
      <c r="C10" s="24"/>
      <c r="D10" s="16"/>
      <c r="E10" s="22"/>
      <c r="F10" s="19">
        <f t="shared" si="1"/>
        <v>0</v>
      </c>
      <c r="G10" s="123" cm="1">
        <f t="array" ref="G10">+_xlfn.IFS(C10=Blad1!$D$2,'Basisgegevens Begroting'!$I$18,C10=Blad1!$D$3,'Basisgegevens Begroting'!$G$18,C10=Blad1!$D$4,'Basisgegevens Begroting'!$H$18,C10="",0)</f>
        <v>0</v>
      </c>
      <c r="H10" s="19">
        <f>+EigenPersoneel7894511[[#This Row],[Kolom8]]*EigenPersoneel7894511[[#This Row],[Kolom6]]</f>
        <v>0</v>
      </c>
      <c r="I10" t="str">
        <f t="shared" si="0"/>
        <v/>
      </c>
    </row>
    <row r="11" spans="1:9" x14ac:dyDescent="0.3">
      <c r="A11" s="4"/>
      <c r="B11" s="24"/>
      <c r="C11" s="24"/>
      <c r="D11" s="16"/>
      <c r="E11" s="22"/>
      <c r="F11" s="19">
        <f t="shared" si="1"/>
        <v>0</v>
      </c>
      <c r="G11" s="123" cm="1">
        <f t="array" ref="G11">+_xlfn.IFS(C11=Blad1!$D$2,'Basisgegevens Begroting'!$I$18,C11=Blad1!$D$3,'Basisgegevens Begroting'!$G$18,C11=Blad1!$D$4,'Basisgegevens Begroting'!$H$18,C11="",0)</f>
        <v>0</v>
      </c>
      <c r="H11" s="19">
        <f>+EigenPersoneel7894511[[#This Row],[Kolom8]]*EigenPersoneel7894511[[#This Row],[Kolom6]]</f>
        <v>0</v>
      </c>
      <c r="I11" t="str">
        <f t="shared" si="0"/>
        <v/>
      </c>
    </row>
    <row r="12" spans="1:9" x14ac:dyDescent="0.3">
      <c r="A12" s="4"/>
      <c r="B12" s="24"/>
      <c r="C12" s="24"/>
      <c r="D12" s="16"/>
      <c r="E12" s="22"/>
      <c r="F12" s="19">
        <f t="shared" si="1"/>
        <v>0</v>
      </c>
      <c r="G12" s="123" cm="1">
        <f t="array" ref="G12">+_xlfn.IFS(C12=Blad1!$D$2,'Basisgegevens Begroting'!$I$18,C12=Blad1!$D$3,'Basisgegevens Begroting'!$G$18,C12=Blad1!$D$4,'Basisgegevens Begroting'!$H$18,C12="",0)</f>
        <v>0</v>
      </c>
      <c r="H12" s="19">
        <f>+EigenPersoneel7894511[[#This Row],[Kolom8]]*EigenPersoneel7894511[[#This Row],[Kolom6]]</f>
        <v>0</v>
      </c>
      <c r="I12" t="str">
        <f t="shared" si="0"/>
        <v/>
      </c>
    </row>
    <row r="13" spans="1:9" x14ac:dyDescent="0.3">
      <c r="A13" s="4"/>
      <c r="B13" s="24"/>
      <c r="C13" s="24"/>
      <c r="D13" s="16"/>
      <c r="E13" s="22"/>
      <c r="F13" s="19">
        <f t="shared" si="1"/>
        <v>0</v>
      </c>
      <c r="G13" s="123" cm="1">
        <f t="array" ref="G13">+_xlfn.IFS(C13=Blad1!$D$2,'Basisgegevens Begroting'!$I$18,C13=Blad1!$D$3,'Basisgegevens Begroting'!$G$18,C13=Blad1!$D$4,'Basisgegevens Begroting'!$H$18,C13="",0)</f>
        <v>0</v>
      </c>
      <c r="H13" s="19">
        <f>+EigenPersoneel7894511[[#This Row],[Kolom8]]*EigenPersoneel7894511[[#This Row],[Kolom6]]</f>
        <v>0</v>
      </c>
      <c r="I13" t="str">
        <f t="shared" si="0"/>
        <v/>
      </c>
    </row>
    <row r="14" spans="1:9" x14ac:dyDescent="0.3">
      <c r="A14" s="4"/>
      <c r="B14" s="24"/>
      <c r="C14" s="24"/>
      <c r="D14" s="16"/>
      <c r="E14" s="22"/>
      <c r="F14" s="19">
        <f t="shared" si="1"/>
        <v>0</v>
      </c>
      <c r="G14" s="123" cm="1">
        <f t="array" ref="G14">+_xlfn.IFS(C14=Blad1!$D$2,'Basisgegevens Begroting'!$I$18,C14=Blad1!$D$3,'Basisgegevens Begroting'!$G$18,C14=Blad1!$D$4,'Basisgegevens Begroting'!$H$18,C14="",0)</f>
        <v>0</v>
      </c>
      <c r="H14" s="19">
        <f>+EigenPersoneel7894511[[#This Row],[Kolom8]]*EigenPersoneel7894511[[#This Row],[Kolom6]]</f>
        <v>0</v>
      </c>
      <c r="I14" t="str">
        <f t="shared" si="0"/>
        <v/>
      </c>
    </row>
    <row r="15" spans="1:9" x14ac:dyDescent="0.3">
      <c r="A15" s="4"/>
      <c r="B15" s="24"/>
      <c r="C15" s="24"/>
      <c r="D15" s="16"/>
      <c r="E15" s="22"/>
      <c r="F15" s="19">
        <f t="shared" si="1"/>
        <v>0</v>
      </c>
      <c r="G15" s="123" cm="1">
        <f t="array" ref="G15">+_xlfn.IFS(C15=Blad1!$D$2,'Basisgegevens Begroting'!$I$18,C15=Blad1!$D$3,'Basisgegevens Begroting'!$G$18,C15=Blad1!$D$4,'Basisgegevens Begroting'!$H$18,C15="",0)</f>
        <v>0</v>
      </c>
      <c r="H15" s="19">
        <f>+EigenPersoneel7894511[[#This Row],[Kolom8]]*EigenPersoneel7894511[[#This Row],[Kolom6]]</f>
        <v>0</v>
      </c>
      <c r="I15" t="str">
        <f t="shared" si="0"/>
        <v/>
      </c>
    </row>
    <row r="16" spans="1:9" x14ac:dyDescent="0.3">
      <c r="A16" s="4"/>
      <c r="B16" s="24"/>
      <c r="C16" s="24"/>
      <c r="D16" s="16"/>
      <c r="E16" s="22"/>
      <c r="F16" s="19">
        <f t="shared" si="1"/>
        <v>0</v>
      </c>
      <c r="G16" s="123" cm="1">
        <f t="array" ref="G16">+_xlfn.IFS(C16=Blad1!$D$2,'Basisgegevens Begroting'!$I$18,C16=Blad1!$D$3,'Basisgegevens Begroting'!$G$18,C16=Blad1!$D$4,'Basisgegevens Begroting'!$H$18,C16="",0)</f>
        <v>0</v>
      </c>
      <c r="H16" s="19">
        <f>+EigenPersoneel7894511[[#This Row],[Kolom8]]*EigenPersoneel7894511[[#This Row],[Kolom6]]</f>
        <v>0</v>
      </c>
      <c r="I16" t="str">
        <f t="shared" si="0"/>
        <v/>
      </c>
    </row>
    <row r="17" spans="1:9" x14ac:dyDescent="0.3">
      <c r="A17" s="4"/>
      <c r="B17" s="24"/>
      <c r="C17" s="24"/>
      <c r="D17" s="16"/>
      <c r="E17" s="22"/>
      <c r="F17" s="19">
        <f t="shared" si="1"/>
        <v>0</v>
      </c>
      <c r="G17" s="123" cm="1">
        <f t="array" ref="G17">+_xlfn.IFS(C17=Blad1!$D$2,'Basisgegevens Begroting'!$I$18,C17=Blad1!$D$3,'Basisgegevens Begroting'!$G$18,C17=Blad1!$D$4,'Basisgegevens Begroting'!$H$18,C17="",0)</f>
        <v>0</v>
      </c>
      <c r="H17" s="19">
        <f>+EigenPersoneel7894511[[#This Row],[Kolom8]]*EigenPersoneel7894511[[#This Row],[Kolom6]]</f>
        <v>0</v>
      </c>
      <c r="I17" t="str">
        <f t="shared" si="0"/>
        <v/>
      </c>
    </row>
    <row r="18" spans="1:9" x14ac:dyDescent="0.3">
      <c r="A18" s="4"/>
      <c r="B18" s="24"/>
      <c r="C18" s="24"/>
      <c r="D18" s="16"/>
      <c r="E18" s="22"/>
      <c r="F18" s="19">
        <f t="shared" si="1"/>
        <v>0</v>
      </c>
      <c r="G18" s="123" cm="1">
        <f t="array" ref="G18">+_xlfn.IFS(C18=Blad1!$D$2,'Basisgegevens Begroting'!$I$18,C18=Blad1!$D$3,'Basisgegevens Begroting'!$G$18,C18=Blad1!$D$4,'Basisgegevens Begroting'!$H$18,C18="",0)</f>
        <v>0</v>
      </c>
      <c r="H18" s="19">
        <f>+EigenPersoneel7894511[[#This Row],[Kolom8]]*EigenPersoneel7894511[[#This Row],[Kolom6]]</f>
        <v>0</v>
      </c>
      <c r="I18" t="str">
        <f t="shared" si="0"/>
        <v/>
      </c>
    </row>
    <row r="19" spans="1:9" x14ac:dyDescent="0.3">
      <c r="A19" s="4"/>
      <c r="B19" s="24"/>
      <c r="C19" s="24"/>
      <c r="D19" s="16"/>
      <c r="E19" s="22"/>
      <c r="F19" s="19">
        <f t="shared" si="1"/>
        <v>0</v>
      </c>
      <c r="G19" s="123" cm="1">
        <f t="array" ref="G19">+_xlfn.IFS(C19=Blad1!$D$2,'Basisgegevens Begroting'!$I$18,C19=Blad1!$D$3,'Basisgegevens Begroting'!$G$18,C19=Blad1!$D$4,'Basisgegevens Begroting'!$H$18,C19="",0)</f>
        <v>0</v>
      </c>
      <c r="H19" s="19">
        <f>+EigenPersoneel7894511[[#This Row],[Kolom8]]*EigenPersoneel7894511[[#This Row],[Kolom6]]</f>
        <v>0</v>
      </c>
      <c r="I19" t="str">
        <f t="shared" si="0"/>
        <v/>
      </c>
    </row>
    <row r="20" spans="1:9" x14ac:dyDescent="0.3">
      <c r="A20" s="4"/>
      <c r="B20" s="24"/>
      <c r="C20" s="24"/>
      <c r="D20" s="16"/>
      <c r="E20" s="22"/>
      <c r="F20" s="19">
        <f t="shared" si="1"/>
        <v>0</v>
      </c>
      <c r="G20" s="123" cm="1">
        <f t="array" ref="G20">+_xlfn.IFS(C20=Blad1!$D$2,'Basisgegevens Begroting'!$I$18,C20=Blad1!$D$3,'Basisgegevens Begroting'!$G$18,C20=Blad1!$D$4,'Basisgegevens Begroting'!$H$18,C20="",0)</f>
        <v>0</v>
      </c>
      <c r="H20" s="19">
        <f>+EigenPersoneel7894511[[#This Row],[Kolom8]]*EigenPersoneel7894511[[#This Row],[Kolom6]]</f>
        <v>0</v>
      </c>
      <c r="I20" t="str">
        <f t="shared" si="0"/>
        <v/>
      </c>
    </row>
    <row r="21" spans="1:9" ht="15" thickBot="1" x14ac:dyDescent="0.35">
      <c r="A21" s="4"/>
      <c r="B21" s="24"/>
      <c r="C21" s="24"/>
      <c r="D21" s="16"/>
      <c r="E21" s="22"/>
      <c r="F21" s="19">
        <f t="shared" si="1"/>
        <v>0</v>
      </c>
      <c r="G21" s="123" cm="1">
        <f t="array" ref="G21">+_xlfn.IFS(C21=Blad1!$D$2,'Basisgegevens Begroting'!$I$18,C21=Blad1!$D$3,'Basisgegevens Begroting'!$G$18,C21=Blad1!$D$4,'Basisgegevens Begroting'!$H$18,C21="",0)</f>
        <v>0</v>
      </c>
      <c r="H21" s="19">
        <f>+EigenPersoneel7894511[[#This Row],[Kolom8]]*EigenPersoneel7894511[[#This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46.5" customHeight="1" x14ac:dyDescent="0.3">
      <c r="A25" s="29" t="s">
        <v>70</v>
      </c>
      <c r="B25" s="9" t="s">
        <v>71</v>
      </c>
      <c r="C25" s="80" t="s">
        <v>63</v>
      </c>
      <c r="D25" s="108" t="s">
        <v>132</v>
      </c>
      <c r="E25" s="108" t="s">
        <v>140</v>
      </c>
      <c r="F25" s="9" t="s">
        <v>29</v>
      </c>
      <c r="G25" s="79" t="str">
        <f>+G6</f>
        <v>Ophoging Subsidie %</v>
      </c>
      <c r="H25" s="127" t="str">
        <f>+H6</f>
        <v>Subsidie</v>
      </c>
      <c r="I25" t="str">
        <f t="shared" si="0"/>
        <v/>
      </c>
    </row>
    <row r="26" spans="1:9" ht="30" customHeight="1" x14ac:dyDescent="0.3">
      <c r="A26" s="33"/>
      <c r="B26" s="23"/>
      <c r="C26" s="24"/>
      <c r="D26" s="211"/>
      <c r="E26" s="212"/>
      <c r="F26" s="128">
        <f>+D26*E26</f>
        <v>0</v>
      </c>
      <c r="G26" s="123" cm="1">
        <f t="array" ref="G26">+_xlfn.IFS(C26=Blad1!$D$2,'Basisgegevens Begroting'!$I$18,C26=Blad1!$D$3,'Basisgegevens Begroting'!$G$18,C26=Blad1!$D$4,'Basisgegevens Begroting'!$H$18,C26="",0)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Begroting'!$I$18,C27=Blad1!$D$3,'Basisgegevens Begroting'!$G$18,C27=Blad1!$D$4,'Basisgegevens Begroting'!$H$18,C27="",0)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Begroting'!$I$18,C28=Blad1!$D$3,'Basisgegevens Begroting'!$G$18,C28=Blad1!$D$4,'Basisgegevens Begroting'!$H$18,C28="",0)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Begroting'!$I$18,C29=Blad1!$D$3,'Basisgegevens Begroting'!$G$18,C29=Blad1!$D$4,'Basisgegevens Begroting'!$H$18,C29="",0)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7" t="str">
        <f>+H6</f>
        <v>Subsidie</v>
      </c>
      <c r="I33" t="str">
        <f t="shared" si="0"/>
        <v/>
      </c>
    </row>
    <row r="34" spans="1:9" x14ac:dyDescent="0.3">
      <c r="A34" s="33"/>
      <c r="B34" s="23"/>
      <c r="C34" s="24"/>
      <c r="D34" s="24"/>
      <c r="E34" s="69"/>
      <c r="F34" s="16">
        <v>0</v>
      </c>
      <c r="G34" s="123" cm="1">
        <f t="array" ref="G34">+_xlfn.IFS(C34=Blad1!$D$2,'Basisgegevens Begroting'!$I$18,C34=Blad1!$D$3,'Basisgegevens Begroting'!$G$18,C34=Blad1!$D$4,'Basisgegevens Begroting'!$H$18,C34="",0)</f>
        <v>0</v>
      </c>
      <c r="H34" s="124">
        <f>+G34*F34</f>
        <v>0</v>
      </c>
      <c r="I34" t="str">
        <f t="shared" si="0"/>
        <v/>
      </c>
    </row>
    <row r="35" spans="1:9" x14ac:dyDescent="0.3">
      <c r="A35" s="33"/>
      <c r="B35" s="23"/>
      <c r="C35" s="24"/>
      <c r="D35" s="24"/>
      <c r="E35" s="69"/>
      <c r="F35" s="16">
        <v>0</v>
      </c>
      <c r="G35" s="123" cm="1">
        <f t="array" ref="G35">+_xlfn.IFS(C35=Blad1!$D$2,'Basisgegevens Begroting'!$I$18,C35=Blad1!$D$3,'Basisgegevens Begroting'!$G$18,C35=Blad1!$D$4,'Basisgegevens Begroting'!$H$18,C35="",0)</f>
        <v>0</v>
      </c>
      <c r="H35" s="124">
        <f t="shared" ref="H35:H49" si="5">+G35*F35</f>
        <v>0</v>
      </c>
      <c r="I35" t="str">
        <f t="shared" ref="I35:I49" si="6">IF(G35=100%,H35,"")</f>
        <v/>
      </c>
    </row>
    <row r="36" spans="1:9" x14ac:dyDescent="0.3">
      <c r="A36" s="33"/>
      <c r="B36" s="23"/>
      <c r="C36" s="24"/>
      <c r="D36" s="24"/>
      <c r="E36" s="69"/>
      <c r="F36" s="16">
        <v>0</v>
      </c>
      <c r="G36" s="123" cm="1">
        <f t="array" ref="G36">+_xlfn.IFS(C36=Blad1!$D$2,'Basisgegevens Begroting'!$I$18,C36=Blad1!$D$3,'Basisgegevens Begroting'!$G$18,C36=Blad1!$D$4,'Basisgegevens Begroting'!$H$18,C36="",0)</f>
        <v>0</v>
      </c>
      <c r="H36" s="124">
        <f t="shared" si="5"/>
        <v>0</v>
      </c>
      <c r="I36" t="str">
        <f t="shared" si="6"/>
        <v/>
      </c>
    </row>
    <row r="37" spans="1:9" x14ac:dyDescent="0.3">
      <c r="A37" s="33"/>
      <c r="B37" s="23"/>
      <c r="C37" s="24"/>
      <c r="D37" s="24"/>
      <c r="E37" s="69"/>
      <c r="F37" s="16">
        <v>0</v>
      </c>
      <c r="G37" s="123" cm="1">
        <f t="array" ref="G37">+_xlfn.IFS(C37=Blad1!$D$2,'Basisgegevens Begroting'!$I$18,C37=Blad1!$D$3,'Basisgegevens Begroting'!$G$18,C37=Blad1!$D$4,'Basisgegevens Begroting'!$H$18,C37="",0)</f>
        <v>0</v>
      </c>
      <c r="H37" s="124">
        <f t="shared" si="5"/>
        <v>0</v>
      </c>
      <c r="I37" t="str">
        <f t="shared" si="6"/>
        <v/>
      </c>
    </row>
    <row r="38" spans="1:9" x14ac:dyDescent="0.3">
      <c r="A38" s="33"/>
      <c r="B38" s="23"/>
      <c r="C38" s="24"/>
      <c r="D38" s="23"/>
      <c r="E38" s="70"/>
      <c r="F38" s="16">
        <v>0</v>
      </c>
      <c r="G38" s="123" cm="1">
        <f t="array" ref="G38">+_xlfn.IFS(C38=Blad1!$D$2,'Basisgegevens Begroting'!$I$18,C38=Blad1!$D$3,'Basisgegevens Begroting'!$G$18,C38=Blad1!$D$4,'Basisgegevens Begroting'!$H$18,C38="",0)</f>
        <v>0</v>
      </c>
      <c r="H38" s="124">
        <f t="shared" si="5"/>
        <v>0</v>
      </c>
      <c r="I38" t="str">
        <f t="shared" si="6"/>
        <v/>
      </c>
    </row>
    <row r="39" spans="1:9" x14ac:dyDescent="0.3">
      <c r="A39" s="33"/>
      <c r="B39" s="23"/>
      <c r="C39" s="24"/>
      <c r="D39" s="23"/>
      <c r="E39" s="70"/>
      <c r="F39" s="16">
        <v>0</v>
      </c>
      <c r="G39" s="123" cm="1">
        <f t="array" ref="G39">+_xlfn.IFS(C39=Blad1!$D$2,'Basisgegevens Begroting'!$I$18,C39=Blad1!$D$3,'Basisgegevens Begroting'!$G$18,C39=Blad1!$D$4,'Basisgegevens Begroting'!$H$18,C39="",0)</f>
        <v>0</v>
      </c>
      <c r="H39" s="124">
        <f t="shared" si="5"/>
        <v>0</v>
      </c>
      <c r="I39" t="str">
        <f t="shared" si="6"/>
        <v/>
      </c>
    </row>
    <row r="40" spans="1:9" x14ac:dyDescent="0.3">
      <c r="A40" s="33"/>
      <c r="B40" s="23"/>
      <c r="C40" s="24"/>
      <c r="D40" s="23"/>
      <c r="E40" s="70"/>
      <c r="F40" s="16">
        <v>0</v>
      </c>
      <c r="G40" s="123" cm="1">
        <f t="array" ref="G40">+_xlfn.IFS(C40=Blad1!$D$2,'Basisgegevens Begroting'!$I$18,C40=Blad1!$D$3,'Basisgegevens Begroting'!$G$18,C40=Blad1!$D$4,'Basisgegevens Begroting'!$H$18,C40="",0)</f>
        <v>0</v>
      </c>
      <c r="H40" s="124">
        <f t="shared" si="5"/>
        <v>0</v>
      </c>
      <c r="I40" t="str">
        <f t="shared" si="6"/>
        <v/>
      </c>
    </row>
    <row r="41" spans="1:9" x14ac:dyDescent="0.3">
      <c r="A41" s="33"/>
      <c r="B41" s="23"/>
      <c r="C41" s="24"/>
      <c r="D41" s="23"/>
      <c r="E41" s="70"/>
      <c r="F41" s="16">
        <v>0</v>
      </c>
      <c r="G41" s="123" cm="1">
        <f t="array" ref="G41">+_xlfn.IFS(C41=Blad1!$D$2,'Basisgegevens Begroting'!$I$18,C41=Blad1!$D$3,'Basisgegevens Begroting'!$G$18,C41=Blad1!$D$4,'Basisgegevens Begroting'!$H$18,C41="",0)</f>
        <v>0</v>
      </c>
      <c r="H41" s="124">
        <f t="shared" si="5"/>
        <v>0</v>
      </c>
      <c r="I41" t="str">
        <f t="shared" si="6"/>
        <v/>
      </c>
    </row>
    <row r="42" spans="1:9" x14ac:dyDescent="0.3">
      <c r="A42" s="33"/>
      <c r="B42" s="23"/>
      <c r="C42" s="24"/>
      <c r="D42" s="23"/>
      <c r="E42" s="70"/>
      <c r="F42" s="16">
        <v>0</v>
      </c>
      <c r="G42" s="123" cm="1">
        <f t="array" ref="G42">+_xlfn.IFS(C42=Blad1!$D$2,'Basisgegevens Begroting'!$I$18,C42=Blad1!$D$3,'Basisgegevens Begroting'!$G$18,C42=Blad1!$D$4,'Basisgegevens Begroting'!$H$18,C42="",0)</f>
        <v>0</v>
      </c>
      <c r="H42" s="124">
        <f t="shared" si="5"/>
        <v>0</v>
      </c>
      <c r="I42" t="str">
        <f t="shared" si="6"/>
        <v/>
      </c>
    </row>
    <row r="43" spans="1:9" x14ac:dyDescent="0.3">
      <c r="A43" s="33"/>
      <c r="B43" s="23"/>
      <c r="C43" s="24"/>
      <c r="D43" s="23"/>
      <c r="E43" s="70"/>
      <c r="F43" s="16">
        <v>0</v>
      </c>
      <c r="G43" s="123" cm="1">
        <f t="array" ref="G43">+_xlfn.IFS(C43=Blad1!$D$2,'Basisgegevens Begroting'!$I$18,C43=Blad1!$D$3,'Basisgegevens Begroting'!$G$18,C43=Blad1!$D$4,'Basisgegevens Begroting'!$H$18,C43="",0)</f>
        <v>0</v>
      </c>
      <c r="H43" s="124">
        <f t="shared" si="5"/>
        <v>0</v>
      </c>
      <c r="I43" t="str">
        <f t="shared" si="6"/>
        <v/>
      </c>
    </row>
    <row r="44" spans="1:9" x14ac:dyDescent="0.3">
      <c r="A44" s="33"/>
      <c r="B44" s="23"/>
      <c r="C44" s="24"/>
      <c r="D44" s="23"/>
      <c r="E44" s="70"/>
      <c r="F44" s="16">
        <v>0</v>
      </c>
      <c r="G44" s="123" cm="1">
        <f t="array" ref="G44">+_xlfn.IFS(C44=Blad1!$D$2,'Basisgegevens Begroting'!$I$18,C44=Blad1!$D$3,'Basisgegevens Begroting'!$G$18,C44=Blad1!$D$4,'Basisgegevens Begroting'!$H$18,C44="",0)</f>
        <v>0</v>
      </c>
      <c r="H44" s="124">
        <f t="shared" si="5"/>
        <v>0</v>
      </c>
      <c r="I44" t="str">
        <f t="shared" si="6"/>
        <v/>
      </c>
    </row>
    <row r="45" spans="1:9" x14ac:dyDescent="0.3">
      <c r="A45" s="33"/>
      <c r="B45" s="23"/>
      <c r="C45" s="24"/>
      <c r="D45" s="23"/>
      <c r="E45" s="70"/>
      <c r="F45" s="16">
        <v>0</v>
      </c>
      <c r="G45" s="123" cm="1">
        <f t="array" ref="G45">+_xlfn.IFS(C45=Blad1!$D$2,'Basisgegevens Begroting'!$I$18,C45=Blad1!$D$3,'Basisgegevens Begroting'!$G$18,C45=Blad1!$D$4,'Basisgegevens Begroting'!$H$18,C45="",0)</f>
        <v>0</v>
      </c>
      <c r="H45" s="124">
        <f t="shared" si="5"/>
        <v>0</v>
      </c>
      <c r="I45" t="str">
        <f t="shared" si="6"/>
        <v/>
      </c>
    </row>
    <row r="46" spans="1:9" x14ac:dyDescent="0.3">
      <c r="A46" s="33"/>
      <c r="B46" s="23"/>
      <c r="C46" s="24"/>
      <c r="D46" s="23"/>
      <c r="E46" s="70"/>
      <c r="F46" s="16">
        <v>0</v>
      </c>
      <c r="G46" s="123" cm="1">
        <f t="array" ref="G46">+_xlfn.IFS(C46=Blad1!$D$2,'Basisgegevens Begroting'!$I$18,C46=Blad1!$D$3,'Basisgegevens Begroting'!$G$18,C46=Blad1!$D$4,'Basisgegevens Begroting'!$H$18,C46="",0)</f>
        <v>0</v>
      </c>
      <c r="H46" s="124">
        <f t="shared" si="5"/>
        <v>0</v>
      </c>
      <c r="I46" t="str">
        <f t="shared" si="6"/>
        <v/>
      </c>
    </row>
    <row r="47" spans="1:9" x14ac:dyDescent="0.3">
      <c r="A47" s="33"/>
      <c r="B47" s="23"/>
      <c r="C47" s="24"/>
      <c r="D47" s="23"/>
      <c r="E47" s="70"/>
      <c r="F47" s="16">
        <v>0</v>
      </c>
      <c r="G47" s="123" cm="1">
        <f t="array" ref="G47">+_xlfn.IFS(C47=Blad1!$D$2,'Basisgegevens Begroting'!$I$18,C47=Blad1!$D$3,'Basisgegevens Begroting'!$G$18,C47=Blad1!$D$4,'Basisgegevens Begroting'!$H$18,C47="",0)</f>
        <v>0</v>
      </c>
      <c r="H47" s="124">
        <f t="shared" si="5"/>
        <v>0</v>
      </c>
      <c r="I47" t="str">
        <f t="shared" si="6"/>
        <v/>
      </c>
    </row>
    <row r="48" spans="1:9" x14ac:dyDescent="0.3">
      <c r="A48" s="33"/>
      <c r="B48" s="23"/>
      <c r="C48" s="24"/>
      <c r="D48" s="23"/>
      <c r="E48" s="70"/>
      <c r="F48" s="16">
        <v>0</v>
      </c>
      <c r="G48" s="123" cm="1">
        <f t="array" ref="G48">+_xlfn.IFS(C48=Blad1!$D$2,'Basisgegevens Begroting'!$I$18,C48=Blad1!$D$3,'Basisgegevens Begroting'!$G$18,C48=Blad1!$D$4,'Basisgegevens Begroting'!$H$18,C48="",0)</f>
        <v>0</v>
      </c>
      <c r="H48" s="124">
        <f t="shared" si="5"/>
        <v>0</v>
      </c>
      <c r="I48" t="str">
        <f t="shared" si="6"/>
        <v/>
      </c>
    </row>
    <row r="49" spans="1:9" x14ac:dyDescent="0.3">
      <c r="A49" s="33"/>
      <c r="B49" s="23"/>
      <c r="C49" s="24"/>
      <c r="D49" s="23"/>
      <c r="E49" s="70"/>
      <c r="F49" s="16">
        <v>0</v>
      </c>
      <c r="G49" s="123" cm="1">
        <f t="array" ref="G49">+_xlfn.IFS(C49=Blad1!$D$2,'Basisgegevens Begroting'!$I$18,C49=Blad1!$D$3,'Basisgegevens Begroting'!$G$18,C49=Blad1!$D$4,'Basisgegevens Begroting'!$H$18,C49="",0)</f>
        <v>0</v>
      </c>
      <c r="H49" s="124">
        <f t="shared" si="5"/>
        <v>0</v>
      </c>
      <c r="I49" t="str">
        <f t="shared" si="6"/>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7">SUM(H34:H50)</f>
        <v>0</v>
      </c>
    </row>
    <row r="52" spans="1:9" ht="15" thickBot="1" x14ac:dyDescent="0.35"/>
    <row r="53" spans="1:9" x14ac:dyDescent="0.3">
      <c r="A53" s="31" t="s">
        <v>75</v>
      </c>
      <c r="B53" s="17"/>
      <c r="C53" s="17"/>
      <c r="D53" s="17"/>
      <c r="E53" s="17"/>
      <c r="F53" s="17"/>
      <c r="G53" s="17"/>
      <c r="I53">
        <f>SUM(I7:I51)</f>
        <v>0</v>
      </c>
    </row>
    <row r="54" spans="1:9" ht="24"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c r="D55" s="24"/>
      <c r="E55" s="69"/>
      <c r="F55" s="16">
        <v>0</v>
      </c>
      <c r="G55" s="123" cm="1">
        <f t="array" ref="G55">+_xlfn.IFS(C55=Blad1!$D$2,'Basisgegevens Begroting'!$I$18,C55=Blad1!$D$3,'Basisgegevens Begroting'!$G$18,C55=Blad1!$D$4,'Basisgegevens Begroting'!$H$18,C55="",0)</f>
        <v>0</v>
      </c>
      <c r="H55" s="124">
        <f>+G55*F55</f>
        <v>0</v>
      </c>
      <c r="I55" t="str">
        <f t="shared" ref="I55:I60" si="8">IF(G55=100%,H55,"")</f>
        <v/>
      </c>
    </row>
    <row r="56" spans="1:9" x14ac:dyDescent="0.3">
      <c r="A56" s="33"/>
      <c r="B56" s="23"/>
      <c r="C56" s="24"/>
      <c r="D56" s="24"/>
      <c r="E56" s="69"/>
      <c r="F56" s="16">
        <v>0</v>
      </c>
      <c r="G56" s="123" cm="1">
        <f t="array" ref="G56">+_xlfn.IFS(C56=Blad1!$D$2,'Basisgegevens Begroting'!$I$18,C56=Blad1!$D$3,'Basisgegevens Begroting'!$G$18,C56=Blad1!$D$4,'Basisgegevens Begroting'!$H$18,C56="",0)</f>
        <v>0</v>
      </c>
      <c r="H56" s="124">
        <f t="shared" ref="H56:H60" si="9">+G56*F56</f>
        <v>0</v>
      </c>
      <c r="I56" t="str">
        <f t="shared" si="8"/>
        <v/>
      </c>
    </row>
    <row r="57" spans="1:9" x14ac:dyDescent="0.3">
      <c r="A57" s="33"/>
      <c r="B57" s="23"/>
      <c r="C57" s="24"/>
      <c r="D57" s="24"/>
      <c r="E57" s="69"/>
      <c r="F57" s="16">
        <v>0</v>
      </c>
      <c r="G57" s="123" cm="1">
        <f t="array" ref="G57">+_xlfn.IFS(C57=Blad1!$D$2,'Basisgegevens Begroting'!$I$18,C57=Blad1!$D$3,'Basisgegevens Begroting'!$G$18,C57=Blad1!$D$4,'Basisgegevens Begroting'!$H$18,C57="",0)</f>
        <v>0</v>
      </c>
      <c r="H57" s="124">
        <f t="shared" si="9"/>
        <v>0</v>
      </c>
      <c r="I57" t="str">
        <f t="shared" si="8"/>
        <v/>
      </c>
    </row>
    <row r="58" spans="1:9" x14ac:dyDescent="0.3">
      <c r="A58" s="33"/>
      <c r="B58" s="23"/>
      <c r="C58" s="24"/>
      <c r="D58" s="24"/>
      <c r="E58" s="69"/>
      <c r="F58" s="16">
        <v>0</v>
      </c>
      <c r="G58" s="123" cm="1">
        <f t="array" ref="G58">+_xlfn.IFS(C58=Blad1!$D$2,'Basisgegevens Begroting'!$I$18,C58=Blad1!$D$3,'Basisgegevens Begroting'!$G$18,C58=Blad1!$D$4,'Basisgegevens Begroting'!$H$18,C58="",0)</f>
        <v>0</v>
      </c>
      <c r="H58" s="124">
        <f t="shared" si="9"/>
        <v>0</v>
      </c>
      <c r="I58" t="str">
        <f t="shared" si="8"/>
        <v/>
      </c>
    </row>
    <row r="59" spans="1:9" x14ac:dyDescent="0.3">
      <c r="A59" s="33"/>
      <c r="B59" s="23"/>
      <c r="C59" s="24"/>
      <c r="D59" s="23"/>
      <c r="E59" s="70"/>
      <c r="F59" s="16">
        <v>0</v>
      </c>
      <c r="G59" s="123" cm="1">
        <f t="array" ref="G59">+_xlfn.IFS(C59=Blad1!$D$2,'Basisgegevens Begroting'!$I$18,C59=Blad1!$D$3,'Basisgegevens Begroting'!$G$18,C59=Blad1!$D$4,'Basisgegevens Begroting'!$H$18,C59="",0)</f>
        <v>0</v>
      </c>
      <c r="H59" s="124">
        <f t="shared" si="9"/>
        <v>0</v>
      </c>
      <c r="I59" t="str">
        <f t="shared" si="8"/>
        <v/>
      </c>
    </row>
    <row r="60" spans="1:9" x14ac:dyDescent="0.3">
      <c r="A60" s="33"/>
      <c r="B60" s="23"/>
      <c r="C60" s="24"/>
      <c r="D60" s="23"/>
      <c r="E60" s="70"/>
      <c r="F60" s="16">
        <v>0</v>
      </c>
      <c r="G60" s="123" cm="1">
        <f t="array" ref="G60">+_xlfn.IFS(C60=Blad1!$D$2,'Basisgegevens Begroting'!$I$18,C60=Blad1!$D$3,'Basisgegevens Begroting'!$G$18,C60=Blad1!$D$4,'Basisgegevens Begroting'!$H$18,C60="",0)</f>
        <v>0</v>
      </c>
      <c r="H60" s="124">
        <f t="shared" si="9"/>
        <v>0</v>
      </c>
      <c r="I60" t="str">
        <f t="shared" si="8"/>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Begroting'!$I$18,C66=Blad1!$D$3,'Basisgegevens Begroting'!$G$18,C66=Blad1!$D$4,'Basisgegevens Begroting'!$H$18,C66="",0)</f>
        <v>0</v>
      </c>
      <c r="H66" s="124">
        <f>+G66*F66*E66</f>
        <v>0</v>
      </c>
      <c r="I66" t="str">
        <f t="shared" ref="I66:I82" si="10">IF(G66=100%,H66,"")</f>
        <v/>
      </c>
    </row>
    <row r="67" spans="1:9" x14ac:dyDescent="0.3">
      <c r="A67" s="24"/>
      <c r="B67" s="24"/>
      <c r="C67" s="24"/>
      <c r="D67" s="24"/>
      <c r="E67" s="175">
        <v>1</v>
      </c>
      <c r="F67" s="16">
        <v>0</v>
      </c>
      <c r="G67" s="123" cm="1">
        <f t="array" ref="G67">+_xlfn.IFS(C67=Blad1!$D$2,'Basisgegevens Begroting'!$I$18,C67=Blad1!$D$3,'Basisgegevens Begroting'!$G$18,C67=Blad1!$D$4,'Basisgegevens Begroting'!$H$18,C67="",0)</f>
        <v>0</v>
      </c>
      <c r="H67" s="124">
        <f t="shared" ref="H67:H81" si="11">+G67*F67*E67</f>
        <v>0</v>
      </c>
      <c r="I67" t="str">
        <f t="shared" si="10"/>
        <v/>
      </c>
    </row>
    <row r="68" spans="1:9" x14ac:dyDescent="0.3">
      <c r="A68" s="24"/>
      <c r="B68" s="24"/>
      <c r="C68" s="24"/>
      <c r="D68" s="24"/>
      <c r="E68" s="175">
        <v>1</v>
      </c>
      <c r="F68" s="16">
        <v>0</v>
      </c>
      <c r="G68" s="123" cm="1">
        <f t="array" ref="G68">+_xlfn.IFS(C68=Blad1!$D$2,'Basisgegevens Begroting'!$I$18,C68=Blad1!$D$3,'Basisgegevens Begroting'!$G$18,C68=Blad1!$D$4,'Basisgegevens Begroting'!$H$18,C68="",0)</f>
        <v>0</v>
      </c>
      <c r="H68" s="124">
        <f t="shared" si="11"/>
        <v>0</v>
      </c>
      <c r="I68" t="str">
        <f t="shared" si="10"/>
        <v/>
      </c>
    </row>
    <row r="69" spans="1:9" x14ac:dyDescent="0.3">
      <c r="A69" s="24"/>
      <c r="B69" s="24"/>
      <c r="C69" s="24"/>
      <c r="D69" s="24"/>
      <c r="E69" s="175">
        <v>1</v>
      </c>
      <c r="F69" s="16">
        <v>0</v>
      </c>
      <c r="G69" s="123" cm="1">
        <f t="array" ref="G69">+_xlfn.IFS(C69=Blad1!$D$2,'Basisgegevens Begroting'!$I$18,C69=Blad1!$D$3,'Basisgegevens Begroting'!$G$18,C69=Blad1!$D$4,'Basisgegevens Begroting'!$H$18,C69="",0)</f>
        <v>0</v>
      </c>
      <c r="H69" s="124">
        <f t="shared" si="11"/>
        <v>0</v>
      </c>
      <c r="I69" t="str">
        <f t="shared" si="10"/>
        <v/>
      </c>
    </row>
    <row r="70" spans="1:9" x14ac:dyDescent="0.3">
      <c r="A70" s="24"/>
      <c r="B70" s="24"/>
      <c r="C70" s="24"/>
      <c r="D70" s="23"/>
      <c r="E70" s="175">
        <v>1</v>
      </c>
      <c r="F70" s="16">
        <v>0</v>
      </c>
      <c r="G70" s="123" cm="1">
        <f t="array" ref="G70">+_xlfn.IFS(C70=Blad1!$D$2,'Basisgegevens Begroting'!$I$18,C70=Blad1!$D$3,'Basisgegevens Begroting'!$G$18,C70=Blad1!$D$4,'Basisgegevens Begroting'!$H$18,C70="",0)</f>
        <v>0</v>
      </c>
      <c r="H70" s="124">
        <f t="shared" si="11"/>
        <v>0</v>
      </c>
      <c r="I70" t="str">
        <f t="shared" si="10"/>
        <v/>
      </c>
    </row>
    <row r="71" spans="1:9" x14ac:dyDescent="0.3">
      <c r="A71" s="24"/>
      <c r="B71" s="24"/>
      <c r="C71" s="24"/>
      <c r="D71" s="23"/>
      <c r="E71" s="175">
        <v>1</v>
      </c>
      <c r="F71" s="16">
        <v>0</v>
      </c>
      <c r="G71" s="123" cm="1">
        <f t="array" ref="G71">+_xlfn.IFS(C71=Blad1!$D$2,'Basisgegevens Begroting'!$I$18,C71=Blad1!$D$3,'Basisgegevens Begroting'!$G$18,C71=Blad1!$D$4,'Basisgegevens Begroting'!$H$18,C71="",0)</f>
        <v>0</v>
      </c>
      <c r="H71" s="124">
        <f t="shared" si="11"/>
        <v>0</v>
      </c>
      <c r="I71" t="str">
        <f t="shared" si="10"/>
        <v/>
      </c>
    </row>
    <row r="72" spans="1:9" x14ac:dyDescent="0.3">
      <c r="A72" s="24"/>
      <c r="B72" s="24"/>
      <c r="C72" s="24"/>
      <c r="D72" s="23"/>
      <c r="E72" s="175">
        <v>1</v>
      </c>
      <c r="F72" s="16">
        <v>0</v>
      </c>
      <c r="G72" s="123" cm="1">
        <f t="array" ref="G72">+_xlfn.IFS(C72=Blad1!$D$2,'Basisgegevens Begroting'!$I$18,C72=Blad1!$D$3,'Basisgegevens Begroting'!$G$18,C72=Blad1!$D$4,'Basisgegevens Begroting'!$H$18,C72="",0)</f>
        <v>0</v>
      </c>
      <c r="H72" s="124">
        <f t="shared" si="11"/>
        <v>0</v>
      </c>
      <c r="I72" t="str">
        <f t="shared" si="10"/>
        <v/>
      </c>
    </row>
    <row r="73" spans="1:9" x14ac:dyDescent="0.3">
      <c r="A73" s="24"/>
      <c r="B73" s="24"/>
      <c r="C73" s="24"/>
      <c r="D73" s="23"/>
      <c r="E73" s="175">
        <v>1</v>
      </c>
      <c r="F73" s="16">
        <v>0</v>
      </c>
      <c r="G73" s="123" cm="1">
        <f t="array" ref="G73">+_xlfn.IFS(C73=Blad1!$D$2,'Basisgegevens Begroting'!$I$18,C73=Blad1!$D$3,'Basisgegevens Begroting'!$G$18,C73=Blad1!$D$4,'Basisgegevens Begroting'!$H$18,C73="",0)</f>
        <v>0</v>
      </c>
      <c r="H73" s="124">
        <f t="shared" si="11"/>
        <v>0</v>
      </c>
      <c r="I73" t="str">
        <f t="shared" si="10"/>
        <v/>
      </c>
    </row>
    <row r="74" spans="1:9" x14ac:dyDescent="0.3">
      <c r="A74" s="24"/>
      <c r="B74" s="24"/>
      <c r="C74" s="24"/>
      <c r="D74" s="23"/>
      <c r="E74" s="175">
        <v>1</v>
      </c>
      <c r="F74" s="16">
        <v>0</v>
      </c>
      <c r="G74" s="123" cm="1">
        <f t="array" ref="G74">+_xlfn.IFS(C74=Blad1!$D$2,'Basisgegevens Begroting'!$I$18,C74=Blad1!$D$3,'Basisgegevens Begroting'!$G$18,C74=Blad1!$D$4,'Basisgegevens Begroting'!$H$18,C74="",0)</f>
        <v>0</v>
      </c>
      <c r="H74" s="124">
        <f t="shared" si="11"/>
        <v>0</v>
      </c>
      <c r="I74" t="str">
        <f t="shared" si="10"/>
        <v/>
      </c>
    </row>
    <row r="75" spans="1:9" x14ac:dyDescent="0.3">
      <c r="A75" s="24"/>
      <c r="B75" s="24"/>
      <c r="C75" s="24"/>
      <c r="D75" s="23"/>
      <c r="E75" s="175">
        <v>1</v>
      </c>
      <c r="F75" s="16">
        <v>0</v>
      </c>
      <c r="G75" s="123" cm="1">
        <f t="array" ref="G75">+_xlfn.IFS(C75=Blad1!$D$2,'Basisgegevens Begroting'!$I$18,C75=Blad1!$D$3,'Basisgegevens Begroting'!$G$18,C75=Blad1!$D$4,'Basisgegevens Begroting'!$H$18,C75="",0)</f>
        <v>0</v>
      </c>
      <c r="H75" s="124">
        <f t="shared" si="11"/>
        <v>0</v>
      </c>
      <c r="I75" t="str">
        <f t="shared" si="10"/>
        <v/>
      </c>
    </row>
    <row r="76" spans="1:9" x14ac:dyDescent="0.3">
      <c r="A76" s="24"/>
      <c r="B76" s="24"/>
      <c r="C76" s="24"/>
      <c r="D76" s="24"/>
      <c r="E76" s="175">
        <v>1</v>
      </c>
      <c r="F76" s="16">
        <v>0</v>
      </c>
      <c r="G76" s="123" cm="1">
        <f t="array" ref="G76">+_xlfn.IFS(C76=Blad1!$D$2,'Basisgegevens Begroting'!$I$18,C76=Blad1!$D$3,'Basisgegevens Begroting'!$G$18,C76=Blad1!$D$4,'Basisgegevens Begroting'!$H$18,C76="",0)</f>
        <v>0</v>
      </c>
      <c r="H76" s="124">
        <f t="shared" si="11"/>
        <v>0</v>
      </c>
      <c r="I76" t="str">
        <f t="shared" si="10"/>
        <v/>
      </c>
    </row>
    <row r="77" spans="1:9" x14ac:dyDescent="0.3">
      <c r="A77" s="24"/>
      <c r="B77" s="24"/>
      <c r="C77" s="24"/>
      <c r="D77" s="24"/>
      <c r="E77" s="175">
        <v>1</v>
      </c>
      <c r="F77" s="16">
        <v>0</v>
      </c>
      <c r="G77" s="123" cm="1">
        <f t="array" ref="G77">+_xlfn.IFS(C77=Blad1!$D$2,'Basisgegevens Begroting'!$I$18,C77=Blad1!$D$3,'Basisgegevens Begroting'!$G$18,C77=Blad1!$D$4,'Basisgegevens Begroting'!$H$18,C77="",0)</f>
        <v>0</v>
      </c>
      <c r="H77" s="124">
        <f t="shared" si="11"/>
        <v>0</v>
      </c>
      <c r="I77" t="str">
        <f t="shared" si="10"/>
        <v/>
      </c>
    </row>
    <row r="78" spans="1:9" x14ac:dyDescent="0.3">
      <c r="A78" s="24"/>
      <c r="B78" s="24"/>
      <c r="C78" s="24"/>
      <c r="D78" s="24"/>
      <c r="E78" s="175">
        <v>1</v>
      </c>
      <c r="F78" s="16">
        <v>0</v>
      </c>
      <c r="G78" s="123" cm="1">
        <f t="array" ref="G78">+_xlfn.IFS(C78=Blad1!$D$2,'Basisgegevens Begroting'!$I$18,C78=Blad1!$D$3,'Basisgegevens Begroting'!$G$18,C78=Blad1!$D$4,'Basisgegevens Begroting'!$H$18,C78="",0)</f>
        <v>0</v>
      </c>
      <c r="H78" s="124">
        <f t="shared" si="11"/>
        <v>0</v>
      </c>
      <c r="I78" t="str">
        <f t="shared" si="10"/>
        <v/>
      </c>
    </row>
    <row r="79" spans="1:9" x14ac:dyDescent="0.3">
      <c r="A79" s="24"/>
      <c r="B79" s="24"/>
      <c r="C79" s="24"/>
      <c r="D79" s="24"/>
      <c r="E79" s="175">
        <v>1</v>
      </c>
      <c r="F79" s="16">
        <v>0</v>
      </c>
      <c r="G79" s="123" cm="1">
        <f t="array" ref="G79">+_xlfn.IFS(C79=Blad1!$D$2,'Basisgegevens Begroting'!$I$18,C79=Blad1!$D$3,'Basisgegevens Begroting'!$G$18,C79=Blad1!$D$4,'Basisgegevens Begroting'!$H$18,C79="",0)</f>
        <v>0</v>
      </c>
      <c r="H79" s="124">
        <f t="shared" si="11"/>
        <v>0</v>
      </c>
      <c r="I79" t="str">
        <f t="shared" si="10"/>
        <v/>
      </c>
    </row>
    <row r="80" spans="1:9" x14ac:dyDescent="0.3">
      <c r="A80" s="24"/>
      <c r="B80" s="24"/>
      <c r="C80" s="24"/>
      <c r="D80" s="23"/>
      <c r="E80" s="175">
        <v>1</v>
      </c>
      <c r="F80" s="16">
        <v>0</v>
      </c>
      <c r="G80" s="123" cm="1">
        <f t="array" ref="G80">+_xlfn.IFS(C80=Blad1!$D$2,'Basisgegevens Begroting'!$I$18,C80=Blad1!$D$3,'Basisgegevens Begroting'!$G$18,C80=Blad1!$D$4,'Basisgegevens Begroting'!$H$18,C80="",0)</f>
        <v>0</v>
      </c>
      <c r="H80" s="124">
        <f t="shared" si="11"/>
        <v>0</v>
      </c>
      <c r="I80" t="str">
        <f t="shared" si="10"/>
        <v/>
      </c>
    </row>
    <row r="81" spans="1:9" x14ac:dyDescent="0.3">
      <c r="A81" s="24"/>
      <c r="B81" s="24"/>
      <c r="C81" s="24"/>
      <c r="D81" s="23"/>
      <c r="E81" s="175">
        <v>1</v>
      </c>
      <c r="F81" s="16">
        <v>0</v>
      </c>
      <c r="G81" s="123" cm="1">
        <f t="array" ref="G81">+_xlfn.IFS(C81=Blad1!$D$2,'Basisgegevens Begroting'!$I$18,C81=Blad1!$D$3,'Basisgegevens Begroting'!$G$18,C81=Blad1!$D$4,'Basisgegevens Begroting'!$H$18,C81="",0)</f>
        <v>0</v>
      </c>
      <c r="H81" s="124">
        <f t="shared" si="11"/>
        <v>0</v>
      </c>
      <c r="I81" t="str">
        <f t="shared" si="10"/>
        <v/>
      </c>
    </row>
    <row r="82" spans="1:9" ht="15" thickBot="1" x14ac:dyDescent="0.35">
      <c r="A82" s="169"/>
      <c r="B82" s="170"/>
      <c r="C82" s="170"/>
      <c r="D82" s="171"/>
      <c r="I82" t="str">
        <f t="shared" si="10"/>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aatG8VbnzgRiuBCmrH+0+2EPGfYKex575B8AFuWq5Hod0W+L2uNV1slP5gzIrWqUrddO0NIhZnw2yfDji6T1HQ==" saltValue="V5qlG2EZaAtq66MiJyfJ5A==" spinCount="100000" sheet="1" objects="1" scenarios="1"/>
  <conditionalFormatting sqref="E22 G22">
    <cfRule type="cellIs" dxfId="87" priority="12" stopIfTrue="1" operator="equal">
      <formula>"Opslag algemene kosten (50%)"</formula>
    </cfRule>
  </conditionalFormatting>
  <conditionalFormatting sqref="E30">
    <cfRule type="cellIs" dxfId="86" priority="9" stopIfTrue="1" operator="equal">
      <formula>"Opslag algemene kosten (50%)"</formula>
    </cfRule>
  </conditionalFormatting>
  <conditionalFormatting sqref="E51">
    <cfRule type="cellIs" dxfId="85" priority="11" stopIfTrue="1" operator="equal">
      <formula>"Opslag algemene kosten (50%)"</formula>
    </cfRule>
  </conditionalFormatting>
  <conditionalFormatting sqref="E62">
    <cfRule type="cellIs" dxfId="84" priority="2" stopIfTrue="1" operator="equal">
      <formula>"Opslag algemene kosten (50%)"</formula>
    </cfRule>
  </conditionalFormatting>
  <conditionalFormatting sqref="E83">
    <cfRule type="cellIs" dxfId="83" priority="3" stopIfTrue="1" operator="equal">
      <formula>"Opslag algemene kosten (50%)"</formula>
    </cfRule>
  </conditionalFormatting>
  <conditionalFormatting sqref="G51">
    <cfRule type="cellIs" dxfId="82" priority="10" stopIfTrue="1" operator="equal">
      <formula>"Opslag algemene kosten (50%)"</formula>
    </cfRule>
  </conditionalFormatting>
  <conditionalFormatting sqref="G62">
    <cfRule type="cellIs" dxfId="81" priority="1" stopIfTrue="1" operator="equal">
      <formula>"Opslag algemene kosten (50%)"</formula>
    </cfRule>
  </conditionalFormatting>
  <conditionalFormatting sqref="G83">
    <cfRule type="cellIs" dxfId="80" priority="4" stopIfTrue="1" operator="equal">
      <formula>"Opslag algemene kosten (50%)"</formula>
    </cfRule>
  </conditionalFormatting>
  <pageMargins left="0.7" right="0.7" top="0.75" bottom="0.75" header="0.3" footer="0.3"/>
  <pageSetup paperSize="9" scale="46"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FD7F60F8-C3C8-48E4-8070-04AEE162FF5D}">
          <x14:formula1>
            <xm:f>Blad1!$D$2:$D$4</xm:f>
          </x14:formula1>
          <xm:sqref>C7:C21 C26:C29 C34:C49 C66:C81 C55:C60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68578-7EAA-4DE4-AD7E-81EF5331F867}">
  <dimension ref="A1:I86"/>
  <sheetViews>
    <sheetView workbookViewId="0"/>
  </sheetViews>
  <sheetFormatPr defaultRowHeight="14.4" x14ac:dyDescent="0.3"/>
  <cols>
    <col min="1" max="1" width="18.109375" customWidth="1"/>
    <col min="2" max="2" width="19" customWidth="1"/>
    <col min="3" max="3" width="56.88671875" customWidth="1"/>
    <col min="4" max="4" width="19" customWidth="1"/>
    <col min="5" max="5" width="18" customWidth="1"/>
    <col min="6" max="6" width="17.88671875" customWidth="1"/>
    <col min="7" max="7" width="15.44140625" customWidth="1"/>
    <col min="8" max="8" width="26.109375" customWidth="1"/>
    <col min="9" max="9" width="8.109375" hidden="1" customWidth="1"/>
  </cols>
  <sheetData>
    <row r="1" spans="1:9" ht="31.2" x14ac:dyDescent="0.6">
      <c r="A1" s="49">
        <f>+'Basisgegevens Begroting'!C19</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Begroting'!$I$19,C7=Blad1!$D$3,'Basisgegevens Begroting'!$G$19,C7=Blad1!$D$4,'Basisgegevens Begroting'!$H$19,C7="",0)</f>
        <v>0</v>
      </c>
      <c r="H7" s="19">
        <f>+EigenPersoneel789451113[[#This Row],[Kolom8]]*EigenPersoneel789451113[[#This Row],[Kolom6]]</f>
        <v>0</v>
      </c>
      <c r="I7" t="str">
        <f t="shared" ref="I7:I49" si="0">IF(G7=100%,H7,"")</f>
        <v/>
      </c>
    </row>
    <row r="8" spans="1:9" x14ac:dyDescent="0.3">
      <c r="A8" s="4"/>
      <c r="B8" s="24"/>
      <c r="C8" s="24"/>
      <c r="D8" s="16"/>
      <c r="E8" s="22"/>
      <c r="F8" s="19">
        <f t="shared" ref="F8:F21" si="1">$D8*E8</f>
        <v>0</v>
      </c>
      <c r="G8" s="123" cm="1">
        <f t="array" ref="G8">+_xlfn.IFS(C8=Blad1!$D$2,'Basisgegevens Begroting'!$I$19,C8=Blad1!$D$3,'Basisgegevens Begroting'!$G$19,C8=Blad1!$D$4,'Basisgegevens Begroting'!$H$19,C8="",0)</f>
        <v>0</v>
      </c>
      <c r="H8" s="19">
        <f>+EigenPersoneel789451113[[#This Row],[Kolom8]]*EigenPersoneel789451113[[#This Row],[Kolom6]]</f>
        <v>0</v>
      </c>
      <c r="I8" t="str">
        <f t="shared" si="0"/>
        <v/>
      </c>
    </row>
    <row r="9" spans="1:9" x14ac:dyDescent="0.3">
      <c r="A9" s="4"/>
      <c r="B9" s="24"/>
      <c r="C9" s="24"/>
      <c r="D9" s="16"/>
      <c r="E9" s="22"/>
      <c r="F9" s="19">
        <f t="shared" si="1"/>
        <v>0</v>
      </c>
      <c r="G9" s="123" cm="1">
        <f t="array" ref="G9">+_xlfn.IFS(C9=Blad1!$D$2,'Basisgegevens Begroting'!$I$19,C9=Blad1!$D$3,'Basisgegevens Begroting'!$G$19,C9=Blad1!$D$4,'Basisgegevens Begroting'!$H$19,C9="",0)</f>
        <v>0</v>
      </c>
      <c r="H9" s="19">
        <f>+EigenPersoneel789451113[[#This Row],[Kolom8]]*EigenPersoneel789451113[[#This Row],[Kolom6]]</f>
        <v>0</v>
      </c>
      <c r="I9" t="str">
        <f t="shared" si="0"/>
        <v/>
      </c>
    </row>
    <row r="10" spans="1:9" x14ac:dyDescent="0.3">
      <c r="A10" s="4"/>
      <c r="B10" s="24"/>
      <c r="C10" s="24"/>
      <c r="D10" s="16"/>
      <c r="E10" s="22"/>
      <c r="F10" s="19">
        <f t="shared" si="1"/>
        <v>0</v>
      </c>
      <c r="G10" s="123" cm="1">
        <f t="array" ref="G10">+_xlfn.IFS(C10=Blad1!$D$2,'Basisgegevens Begroting'!$I$19,C10=Blad1!$D$3,'Basisgegevens Begroting'!$G$19,C10=Blad1!$D$4,'Basisgegevens Begroting'!$H$19,C10="",0)</f>
        <v>0</v>
      </c>
      <c r="H10" s="19">
        <f>+EigenPersoneel789451113[[#This Row],[Kolom8]]*EigenPersoneel789451113[[#This Row],[Kolom6]]</f>
        <v>0</v>
      </c>
      <c r="I10" t="str">
        <f t="shared" si="0"/>
        <v/>
      </c>
    </row>
    <row r="11" spans="1:9" x14ac:dyDescent="0.3">
      <c r="A11" s="4"/>
      <c r="B11" s="24"/>
      <c r="C11" s="24"/>
      <c r="D11" s="16"/>
      <c r="E11" s="22"/>
      <c r="F11" s="19">
        <f t="shared" si="1"/>
        <v>0</v>
      </c>
      <c r="G11" s="123" cm="1">
        <f t="array" ref="G11">+_xlfn.IFS(C11=Blad1!$D$2,'Basisgegevens Begroting'!$I$19,C11=Blad1!$D$3,'Basisgegevens Begroting'!$G$19,C11=Blad1!$D$4,'Basisgegevens Begroting'!$H$19,C11="",0)</f>
        <v>0</v>
      </c>
      <c r="H11" s="19">
        <f>+EigenPersoneel789451113[[#This Row],[Kolom8]]*EigenPersoneel789451113[[#This Row],[Kolom6]]</f>
        <v>0</v>
      </c>
      <c r="I11" t="str">
        <f t="shared" si="0"/>
        <v/>
      </c>
    </row>
    <row r="12" spans="1:9" x14ac:dyDescent="0.3">
      <c r="A12" s="4"/>
      <c r="B12" s="24"/>
      <c r="C12" s="24"/>
      <c r="D12" s="16"/>
      <c r="E12" s="22"/>
      <c r="F12" s="19">
        <f t="shared" si="1"/>
        <v>0</v>
      </c>
      <c r="G12" s="123" cm="1">
        <f t="array" ref="G12">+_xlfn.IFS(C12=Blad1!$D$2,'Basisgegevens Begroting'!$I$19,C12=Blad1!$D$3,'Basisgegevens Begroting'!$G$19,C12=Blad1!$D$4,'Basisgegevens Begroting'!$H$19,C12="",0)</f>
        <v>0</v>
      </c>
      <c r="H12" s="19">
        <f>+EigenPersoneel789451113[[#This Row],[Kolom8]]*EigenPersoneel789451113[[#This Row],[Kolom6]]</f>
        <v>0</v>
      </c>
      <c r="I12" t="str">
        <f t="shared" si="0"/>
        <v/>
      </c>
    </row>
    <row r="13" spans="1:9" x14ac:dyDescent="0.3">
      <c r="A13" s="4"/>
      <c r="B13" s="24"/>
      <c r="C13" s="24"/>
      <c r="D13" s="16"/>
      <c r="E13" s="22"/>
      <c r="F13" s="19">
        <f t="shared" si="1"/>
        <v>0</v>
      </c>
      <c r="G13" s="123" cm="1">
        <f t="array" ref="G13">+_xlfn.IFS(C13=Blad1!$D$2,'Basisgegevens Begroting'!$I$19,C13=Blad1!$D$3,'Basisgegevens Begroting'!$G$19,C13=Blad1!$D$4,'Basisgegevens Begroting'!$H$19,C13="",0)</f>
        <v>0</v>
      </c>
      <c r="H13" s="19">
        <f>+EigenPersoneel789451113[[#This Row],[Kolom8]]*EigenPersoneel789451113[[#This Row],[Kolom6]]</f>
        <v>0</v>
      </c>
      <c r="I13" t="str">
        <f t="shared" si="0"/>
        <v/>
      </c>
    </row>
    <row r="14" spans="1:9" x14ac:dyDescent="0.3">
      <c r="A14" s="4"/>
      <c r="B14" s="24"/>
      <c r="C14" s="24"/>
      <c r="D14" s="16"/>
      <c r="E14" s="22"/>
      <c r="F14" s="19">
        <f t="shared" si="1"/>
        <v>0</v>
      </c>
      <c r="G14" s="123" cm="1">
        <f t="array" ref="G14">+_xlfn.IFS(C14=Blad1!$D$2,'Basisgegevens Begroting'!$I$19,C14=Blad1!$D$3,'Basisgegevens Begroting'!$G$19,C14=Blad1!$D$4,'Basisgegevens Begroting'!$H$19,C14="",0)</f>
        <v>0</v>
      </c>
      <c r="H14" s="19">
        <f>+EigenPersoneel789451113[[#This Row],[Kolom8]]*EigenPersoneel789451113[[#This Row],[Kolom6]]</f>
        <v>0</v>
      </c>
      <c r="I14" t="str">
        <f t="shared" si="0"/>
        <v/>
      </c>
    </row>
    <row r="15" spans="1:9" x14ac:dyDescent="0.3">
      <c r="A15" s="4"/>
      <c r="B15" s="24"/>
      <c r="C15" s="24"/>
      <c r="D15" s="16"/>
      <c r="E15" s="22"/>
      <c r="F15" s="19">
        <f t="shared" si="1"/>
        <v>0</v>
      </c>
      <c r="G15" s="123" cm="1">
        <f t="array" ref="G15">+_xlfn.IFS(C15=Blad1!$D$2,'Basisgegevens Begroting'!$I$19,C15=Blad1!$D$3,'Basisgegevens Begroting'!$G$19,C15=Blad1!$D$4,'Basisgegevens Begroting'!$H$19,C15="",0)</f>
        <v>0</v>
      </c>
      <c r="H15" s="19">
        <f>+EigenPersoneel789451113[[#This Row],[Kolom8]]*EigenPersoneel789451113[[#This Row],[Kolom6]]</f>
        <v>0</v>
      </c>
      <c r="I15" t="str">
        <f t="shared" si="0"/>
        <v/>
      </c>
    </row>
    <row r="16" spans="1:9" x14ac:dyDescent="0.3">
      <c r="A16" s="4"/>
      <c r="B16" s="24"/>
      <c r="C16" s="24"/>
      <c r="D16" s="16"/>
      <c r="E16" s="22"/>
      <c r="F16" s="19">
        <f t="shared" si="1"/>
        <v>0</v>
      </c>
      <c r="G16" s="123" cm="1">
        <f t="array" ref="G16">+_xlfn.IFS(C16=Blad1!$D$2,'Basisgegevens Begroting'!$I$19,C16=Blad1!$D$3,'Basisgegevens Begroting'!$G$19,C16=Blad1!$D$4,'Basisgegevens Begroting'!$H$19,C16="",0)</f>
        <v>0</v>
      </c>
      <c r="H16" s="19">
        <f>+EigenPersoneel789451113[[#This Row],[Kolom8]]*EigenPersoneel789451113[[#This Row],[Kolom6]]</f>
        <v>0</v>
      </c>
      <c r="I16" t="str">
        <f t="shared" si="0"/>
        <v/>
      </c>
    </row>
    <row r="17" spans="1:9" x14ac:dyDescent="0.3">
      <c r="A17" s="4"/>
      <c r="B17" s="24"/>
      <c r="C17" s="24"/>
      <c r="D17" s="16"/>
      <c r="E17" s="22"/>
      <c r="F17" s="19">
        <f t="shared" si="1"/>
        <v>0</v>
      </c>
      <c r="G17" s="123" cm="1">
        <f t="array" ref="G17">+_xlfn.IFS(C17=Blad1!$D$2,'Basisgegevens Begroting'!$I$19,C17=Blad1!$D$3,'Basisgegevens Begroting'!$G$19,C17=Blad1!$D$4,'Basisgegevens Begroting'!$H$19,C17="",0)</f>
        <v>0</v>
      </c>
      <c r="H17" s="19">
        <f>+EigenPersoneel789451113[[#This Row],[Kolom8]]*EigenPersoneel789451113[[#This Row],[Kolom6]]</f>
        <v>0</v>
      </c>
      <c r="I17" t="str">
        <f t="shared" si="0"/>
        <v/>
      </c>
    </row>
    <row r="18" spans="1:9" x14ac:dyDescent="0.3">
      <c r="A18" s="4"/>
      <c r="B18" s="24"/>
      <c r="C18" s="24"/>
      <c r="D18" s="16"/>
      <c r="E18" s="22"/>
      <c r="F18" s="19">
        <f t="shared" si="1"/>
        <v>0</v>
      </c>
      <c r="G18" s="123" cm="1">
        <f t="array" ref="G18">+_xlfn.IFS(C18=Blad1!$D$2,'Basisgegevens Begroting'!$I$19,C18=Blad1!$D$3,'Basisgegevens Begroting'!$G$19,C18=Blad1!$D$4,'Basisgegevens Begroting'!$H$19,C18="",0)</f>
        <v>0</v>
      </c>
      <c r="H18" s="19">
        <f>+EigenPersoneel789451113[[#This Row],[Kolom8]]*EigenPersoneel789451113[[#This Row],[Kolom6]]</f>
        <v>0</v>
      </c>
      <c r="I18" t="str">
        <f t="shared" si="0"/>
        <v/>
      </c>
    </row>
    <row r="19" spans="1:9" x14ac:dyDescent="0.3">
      <c r="A19" s="4"/>
      <c r="B19" s="24"/>
      <c r="C19" s="24"/>
      <c r="D19" s="16"/>
      <c r="E19" s="22"/>
      <c r="F19" s="19">
        <f t="shared" si="1"/>
        <v>0</v>
      </c>
      <c r="G19" s="123" cm="1">
        <f t="array" ref="G19">+_xlfn.IFS(C19=Blad1!$D$2,'Basisgegevens Begroting'!$I$19,C19=Blad1!$D$3,'Basisgegevens Begroting'!$G$19,C19=Blad1!$D$4,'Basisgegevens Begroting'!$H$19,C19="",0)</f>
        <v>0</v>
      </c>
      <c r="H19" s="19">
        <f>+EigenPersoneel789451113[[#This Row],[Kolom8]]*EigenPersoneel789451113[[#This Row],[Kolom6]]</f>
        <v>0</v>
      </c>
      <c r="I19" t="str">
        <f t="shared" si="0"/>
        <v/>
      </c>
    </row>
    <row r="20" spans="1:9" x14ac:dyDescent="0.3">
      <c r="A20" s="4"/>
      <c r="B20" s="24"/>
      <c r="C20" s="24"/>
      <c r="D20" s="16"/>
      <c r="E20" s="22"/>
      <c r="F20" s="19">
        <f t="shared" si="1"/>
        <v>0</v>
      </c>
      <c r="G20" s="123" cm="1">
        <f t="array" ref="G20">+_xlfn.IFS(C20=Blad1!$D$2,'Basisgegevens Begroting'!$I$19,C20=Blad1!$D$3,'Basisgegevens Begroting'!$G$19,C20=Blad1!$D$4,'Basisgegevens Begroting'!$H$19,C20="",0)</f>
        <v>0</v>
      </c>
      <c r="H20" s="19">
        <f>+EigenPersoneel789451113[[#This Row],[Kolom8]]*EigenPersoneel789451113[[#This Row],[Kolom6]]</f>
        <v>0</v>
      </c>
      <c r="I20" t="str">
        <f t="shared" si="0"/>
        <v/>
      </c>
    </row>
    <row r="21" spans="1:9" ht="15" thickBot="1" x14ac:dyDescent="0.35">
      <c r="A21" s="4"/>
      <c r="B21" s="24"/>
      <c r="C21" s="24"/>
      <c r="D21" s="16"/>
      <c r="E21" s="22"/>
      <c r="F21" s="19">
        <f t="shared" si="1"/>
        <v>0</v>
      </c>
      <c r="G21" s="123" cm="1">
        <f t="array" ref="G21">+_xlfn.IFS(C21=Blad1!$D$2,'Basisgegevens Begroting'!$I$19,C21=Blad1!$D$3,'Basisgegevens Begroting'!$G$19,C21=Blad1!$D$4,'Basisgegevens Begroting'!$H$19,C21="",0)</f>
        <v>0</v>
      </c>
      <c r="H21" s="19">
        <f>+EigenPersoneel789451113[[#This Row],[Kolom8]]*EigenPersoneel789451113[[#This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48.75" customHeight="1" x14ac:dyDescent="0.3">
      <c r="A25" s="29" t="s">
        <v>70</v>
      </c>
      <c r="B25" s="9" t="s">
        <v>71</v>
      </c>
      <c r="C25" s="80" t="s">
        <v>63</v>
      </c>
      <c r="D25" s="108" t="s">
        <v>132</v>
      </c>
      <c r="E25" s="108" t="s">
        <v>140</v>
      </c>
      <c r="F25" s="9" t="s">
        <v>29</v>
      </c>
      <c r="G25" s="79" t="str">
        <f>+G6</f>
        <v>Ophoging Subsidie %</v>
      </c>
      <c r="H25" s="127" t="str">
        <f>+H6</f>
        <v>Subsidie</v>
      </c>
      <c r="I25" t="str">
        <f t="shared" si="0"/>
        <v/>
      </c>
    </row>
    <row r="26" spans="1:9" ht="30" customHeight="1" x14ac:dyDescent="0.3">
      <c r="A26" s="33"/>
      <c r="B26" s="23"/>
      <c r="C26" s="24"/>
      <c r="D26" s="211"/>
      <c r="E26" s="212"/>
      <c r="F26" s="128">
        <f>+D26*E26</f>
        <v>0</v>
      </c>
      <c r="G26" s="123" cm="1">
        <f t="array" ref="G26">+_xlfn.IFS(C26=Blad1!$D$2,'Basisgegevens Begroting'!$I$19,C26=Blad1!$D$3,'Basisgegevens Begroting'!$G$19,C26=Blad1!$D$4,'Basisgegevens Begroting'!$H$19,C26="",0)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Begroting'!$I$19,C27=Blad1!$D$3,'Basisgegevens Begroting'!$G$19,C27=Blad1!$D$4,'Basisgegevens Begroting'!$H$19,C27="",0)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Begroting'!$I$19,C28=Blad1!$D$3,'Basisgegevens Begroting'!$G$19,C28=Blad1!$D$4,'Basisgegevens Begroting'!$H$19,C28="",0)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Begroting'!$I$19,C29=Blad1!$D$3,'Basisgegevens Begroting'!$G$19,C29=Blad1!$D$4,'Basisgegevens Begroting'!$H$19,C29="",0)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7" t="str">
        <f>+H6</f>
        <v>Subsidie</v>
      </c>
      <c r="I33" t="str">
        <f t="shared" si="0"/>
        <v/>
      </c>
    </row>
    <row r="34" spans="1:9" x14ac:dyDescent="0.3">
      <c r="A34" s="33"/>
      <c r="B34" s="23"/>
      <c r="C34" s="24"/>
      <c r="D34" s="24"/>
      <c r="E34" s="69"/>
      <c r="F34" s="16">
        <v>0</v>
      </c>
      <c r="G34" s="123" cm="1">
        <f t="array" ref="G34">+_xlfn.IFS(C34=Blad1!$D$2,'Basisgegevens Begroting'!$I$19,C34=Blad1!$D$3,'Basisgegevens Begroting'!$G$19,C34=Blad1!$D$4,'Basisgegevens Begroting'!$H$19,C34="",0)</f>
        <v>0</v>
      </c>
      <c r="H34" s="124">
        <f>+G34*F34</f>
        <v>0</v>
      </c>
      <c r="I34" t="str">
        <f t="shared" si="0"/>
        <v/>
      </c>
    </row>
    <row r="35" spans="1:9" x14ac:dyDescent="0.3">
      <c r="A35" s="33"/>
      <c r="B35" s="23"/>
      <c r="C35" s="24"/>
      <c r="D35" s="24"/>
      <c r="E35" s="69"/>
      <c r="F35" s="16">
        <v>0</v>
      </c>
      <c r="G35" s="123" cm="1">
        <f t="array" ref="G35">+_xlfn.IFS(C35=Blad1!$D$2,'Basisgegevens Begroting'!$I$19,C35=Blad1!$D$3,'Basisgegevens Begroting'!$G$19,C35=Blad1!$D$4,'Basisgegevens Begroting'!$H$19,C35="",0)</f>
        <v>0</v>
      </c>
      <c r="H35" s="124">
        <f t="shared" ref="H35:H49" si="5">+G35*F35</f>
        <v>0</v>
      </c>
      <c r="I35" t="str">
        <f t="shared" si="0"/>
        <v/>
      </c>
    </row>
    <row r="36" spans="1:9" x14ac:dyDescent="0.3">
      <c r="A36" s="33"/>
      <c r="B36" s="23"/>
      <c r="C36" s="24"/>
      <c r="D36" s="24"/>
      <c r="E36" s="69"/>
      <c r="F36" s="16">
        <v>0</v>
      </c>
      <c r="G36" s="123" cm="1">
        <f t="array" ref="G36">+_xlfn.IFS(C36=Blad1!$D$2,'Basisgegevens Begroting'!$I$19,C36=Blad1!$D$3,'Basisgegevens Begroting'!$G$19,C36=Blad1!$D$4,'Basisgegevens Begroting'!$H$19,C36="",0)</f>
        <v>0</v>
      </c>
      <c r="H36" s="124">
        <f t="shared" si="5"/>
        <v>0</v>
      </c>
      <c r="I36" t="str">
        <f t="shared" si="0"/>
        <v/>
      </c>
    </row>
    <row r="37" spans="1:9" x14ac:dyDescent="0.3">
      <c r="A37" s="33"/>
      <c r="B37" s="23"/>
      <c r="C37" s="24"/>
      <c r="D37" s="24"/>
      <c r="E37" s="69"/>
      <c r="F37" s="16">
        <v>0</v>
      </c>
      <c r="G37" s="123" cm="1">
        <f t="array" ref="G37">+_xlfn.IFS(C37=Blad1!$D$2,'Basisgegevens Begroting'!$I$19,C37=Blad1!$D$3,'Basisgegevens Begroting'!$G$19,C37=Blad1!$D$4,'Basisgegevens Begroting'!$H$19,C37="",0)</f>
        <v>0</v>
      </c>
      <c r="H37" s="124">
        <f t="shared" si="5"/>
        <v>0</v>
      </c>
      <c r="I37" t="str">
        <f t="shared" si="0"/>
        <v/>
      </c>
    </row>
    <row r="38" spans="1:9" x14ac:dyDescent="0.3">
      <c r="A38" s="33"/>
      <c r="B38" s="23"/>
      <c r="C38" s="24"/>
      <c r="D38" s="23"/>
      <c r="E38" s="70"/>
      <c r="F38" s="16">
        <v>0</v>
      </c>
      <c r="G38" s="123" cm="1">
        <f t="array" ref="G38">+_xlfn.IFS(C38=Blad1!$D$2,'Basisgegevens Begroting'!$I$19,C38=Blad1!$D$3,'Basisgegevens Begroting'!$G$19,C38=Blad1!$D$4,'Basisgegevens Begroting'!$H$19,C38="",0)</f>
        <v>0</v>
      </c>
      <c r="H38" s="124">
        <f t="shared" si="5"/>
        <v>0</v>
      </c>
      <c r="I38" t="str">
        <f t="shared" si="0"/>
        <v/>
      </c>
    </row>
    <row r="39" spans="1:9" x14ac:dyDescent="0.3">
      <c r="A39" s="33"/>
      <c r="B39" s="23"/>
      <c r="C39" s="24"/>
      <c r="D39" s="23"/>
      <c r="E39" s="70"/>
      <c r="F39" s="16">
        <v>0</v>
      </c>
      <c r="G39" s="123" cm="1">
        <f t="array" ref="G39">+_xlfn.IFS(C39=Blad1!$D$2,'Basisgegevens Begroting'!$I$19,C39=Blad1!$D$3,'Basisgegevens Begroting'!$G$19,C39=Blad1!$D$4,'Basisgegevens Begroting'!$H$19,C39="",0)</f>
        <v>0</v>
      </c>
      <c r="H39" s="124">
        <f t="shared" si="5"/>
        <v>0</v>
      </c>
      <c r="I39" t="str">
        <f t="shared" si="0"/>
        <v/>
      </c>
    </row>
    <row r="40" spans="1:9" x14ac:dyDescent="0.3">
      <c r="A40" s="33"/>
      <c r="B40" s="23"/>
      <c r="C40" s="24"/>
      <c r="D40" s="23"/>
      <c r="E40" s="70"/>
      <c r="F40" s="16">
        <v>0</v>
      </c>
      <c r="G40" s="123" cm="1">
        <f t="array" ref="G40">+_xlfn.IFS(C40=Blad1!$D$2,'Basisgegevens Begroting'!$I$19,C40=Blad1!$D$3,'Basisgegevens Begroting'!$G$19,C40=Blad1!$D$4,'Basisgegevens Begroting'!$H$19,C40="",0)</f>
        <v>0</v>
      </c>
      <c r="H40" s="124">
        <f t="shared" si="5"/>
        <v>0</v>
      </c>
      <c r="I40" t="str">
        <f t="shared" si="0"/>
        <v/>
      </c>
    </row>
    <row r="41" spans="1:9" x14ac:dyDescent="0.3">
      <c r="A41" s="33"/>
      <c r="B41" s="23"/>
      <c r="C41" s="24"/>
      <c r="D41" s="23"/>
      <c r="E41" s="70"/>
      <c r="F41" s="16">
        <v>0</v>
      </c>
      <c r="G41" s="123" cm="1">
        <f t="array" ref="G41">+_xlfn.IFS(C41=Blad1!$D$2,'Basisgegevens Begroting'!$I$19,C41=Blad1!$D$3,'Basisgegevens Begroting'!$G$19,C41=Blad1!$D$4,'Basisgegevens Begroting'!$H$19,C41="",0)</f>
        <v>0</v>
      </c>
      <c r="H41" s="124">
        <f t="shared" si="5"/>
        <v>0</v>
      </c>
      <c r="I41" t="str">
        <f t="shared" si="0"/>
        <v/>
      </c>
    </row>
    <row r="42" spans="1:9" x14ac:dyDescent="0.3">
      <c r="A42" s="33"/>
      <c r="B42" s="23"/>
      <c r="C42" s="24"/>
      <c r="D42" s="23"/>
      <c r="E42" s="70"/>
      <c r="F42" s="16">
        <v>0</v>
      </c>
      <c r="G42" s="123" cm="1">
        <f t="array" ref="G42">+_xlfn.IFS(C42=Blad1!$D$2,'Basisgegevens Begroting'!$I$19,C42=Blad1!$D$3,'Basisgegevens Begroting'!$G$19,C42=Blad1!$D$4,'Basisgegevens Begroting'!$H$19,C42="",0)</f>
        <v>0</v>
      </c>
      <c r="H42" s="124">
        <f t="shared" si="5"/>
        <v>0</v>
      </c>
      <c r="I42" t="str">
        <f t="shared" si="0"/>
        <v/>
      </c>
    </row>
    <row r="43" spans="1:9" x14ac:dyDescent="0.3">
      <c r="A43" s="33"/>
      <c r="B43" s="23"/>
      <c r="C43" s="24"/>
      <c r="D43" s="23"/>
      <c r="E43" s="70"/>
      <c r="F43" s="16">
        <v>0</v>
      </c>
      <c r="G43" s="123" cm="1">
        <f t="array" ref="G43">+_xlfn.IFS(C43=Blad1!$D$2,'Basisgegevens Begroting'!$I$19,C43=Blad1!$D$3,'Basisgegevens Begroting'!$G$19,C43=Blad1!$D$4,'Basisgegevens Begroting'!$H$19,C43="",0)</f>
        <v>0</v>
      </c>
      <c r="H43" s="124">
        <f t="shared" si="5"/>
        <v>0</v>
      </c>
      <c r="I43" t="str">
        <f t="shared" si="0"/>
        <v/>
      </c>
    </row>
    <row r="44" spans="1:9" x14ac:dyDescent="0.3">
      <c r="A44" s="33"/>
      <c r="B44" s="23"/>
      <c r="C44" s="24"/>
      <c r="D44" s="23"/>
      <c r="E44" s="70"/>
      <c r="F44" s="16">
        <v>0</v>
      </c>
      <c r="G44" s="123" cm="1">
        <f t="array" ref="G44">+_xlfn.IFS(C44=Blad1!$D$2,'Basisgegevens Begroting'!$I$19,C44=Blad1!$D$3,'Basisgegevens Begroting'!$G$19,C44=Blad1!$D$4,'Basisgegevens Begroting'!$H$19,C44="",0)</f>
        <v>0</v>
      </c>
      <c r="H44" s="124">
        <f t="shared" si="5"/>
        <v>0</v>
      </c>
      <c r="I44" t="str">
        <f t="shared" si="0"/>
        <v/>
      </c>
    </row>
    <row r="45" spans="1:9" x14ac:dyDescent="0.3">
      <c r="A45" s="33"/>
      <c r="B45" s="23"/>
      <c r="C45" s="24"/>
      <c r="D45" s="23"/>
      <c r="E45" s="70"/>
      <c r="F45" s="16">
        <v>0</v>
      </c>
      <c r="G45" s="123" cm="1">
        <f t="array" ref="G45">+_xlfn.IFS(C45=Blad1!$D$2,'Basisgegevens Begroting'!$I$19,C45=Blad1!$D$3,'Basisgegevens Begroting'!$G$19,C45=Blad1!$D$4,'Basisgegevens Begroting'!$H$19,C45="",0)</f>
        <v>0</v>
      </c>
      <c r="H45" s="124">
        <f t="shared" si="5"/>
        <v>0</v>
      </c>
      <c r="I45" t="str">
        <f t="shared" si="0"/>
        <v/>
      </c>
    </row>
    <row r="46" spans="1:9" x14ac:dyDescent="0.3">
      <c r="A46" s="33"/>
      <c r="B46" s="23"/>
      <c r="C46" s="24"/>
      <c r="D46" s="23"/>
      <c r="E46" s="70"/>
      <c r="F46" s="16">
        <v>0</v>
      </c>
      <c r="G46" s="123" cm="1">
        <f t="array" ref="G46">+_xlfn.IFS(C46=Blad1!$D$2,'Basisgegevens Begroting'!$I$19,C46=Blad1!$D$3,'Basisgegevens Begroting'!$G$19,C46=Blad1!$D$4,'Basisgegevens Begroting'!$H$19,C46="",0)</f>
        <v>0</v>
      </c>
      <c r="H46" s="124">
        <f t="shared" si="5"/>
        <v>0</v>
      </c>
      <c r="I46" t="str">
        <f t="shared" si="0"/>
        <v/>
      </c>
    </row>
    <row r="47" spans="1:9" x14ac:dyDescent="0.3">
      <c r="A47" s="33"/>
      <c r="B47" s="23"/>
      <c r="C47" s="24"/>
      <c r="D47" s="23"/>
      <c r="E47" s="70"/>
      <c r="F47" s="16">
        <v>0</v>
      </c>
      <c r="G47" s="123" cm="1">
        <f t="array" ref="G47">+_xlfn.IFS(C47=Blad1!$D$2,'Basisgegevens Begroting'!$I$19,C47=Blad1!$D$3,'Basisgegevens Begroting'!$G$19,C47=Blad1!$D$4,'Basisgegevens Begroting'!$H$19,C47="",0)</f>
        <v>0</v>
      </c>
      <c r="H47" s="124">
        <f t="shared" si="5"/>
        <v>0</v>
      </c>
      <c r="I47" t="str">
        <f t="shared" si="0"/>
        <v/>
      </c>
    </row>
    <row r="48" spans="1:9" x14ac:dyDescent="0.3">
      <c r="A48" s="33"/>
      <c r="B48" s="23"/>
      <c r="C48" s="24"/>
      <c r="D48" s="23"/>
      <c r="E48" s="70"/>
      <c r="F48" s="16">
        <v>0</v>
      </c>
      <c r="G48" s="123" cm="1">
        <f t="array" ref="G48">+_xlfn.IFS(C48=Blad1!$D$2,'Basisgegevens Begroting'!$I$19,C48=Blad1!$D$3,'Basisgegevens Begroting'!$G$19,C48=Blad1!$D$4,'Basisgegevens Begroting'!$H$19,C48="",0)</f>
        <v>0</v>
      </c>
      <c r="H48" s="124">
        <f t="shared" si="5"/>
        <v>0</v>
      </c>
      <c r="I48" t="str">
        <f t="shared" si="0"/>
        <v/>
      </c>
    </row>
    <row r="49" spans="1:9" x14ac:dyDescent="0.3">
      <c r="A49" s="33"/>
      <c r="B49" s="23"/>
      <c r="C49" s="24"/>
      <c r="D49" s="23"/>
      <c r="E49" s="70"/>
      <c r="F49" s="16">
        <v>0</v>
      </c>
      <c r="G49" s="123" cm="1">
        <f t="array" ref="G49">+_xlfn.IFS(C49=Blad1!$D$2,'Basisgegevens Begroting'!$I$19,C49=Blad1!$D$3,'Basisgegevens Begroting'!$G$19,C49=Blad1!$D$4,'Basisgegevens Begroting'!$H$19,C49="",0)</f>
        <v>0</v>
      </c>
      <c r="H49" s="124">
        <f t="shared" si="5"/>
        <v>0</v>
      </c>
      <c r="I49" t="str">
        <f t="shared" si="0"/>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6">SUM(H34:H50)</f>
        <v>0</v>
      </c>
    </row>
    <row r="52" spans="1:9" ht="15" thickBot="1" x14ac:dyDescent="0.35"/>
    <row r="53" spans="1:9" x14ac:dyDescent="0.3">
      <c r="A53" s="31" t="s">
        <v>75</v>
      </c>
      <c r="B53" s="17"/>
      <c r="C53" s="17"/>
      <c r="D53" s="17"/>
      <c r="E53" s="17"/>
      <c r="F53" s="17"/>
      <c r="G53" s="17"/>
    </row>
    <row r="54" spans="1:9" ht="25.5" customHeight="1"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c r="D55" s="24"/>
      <c r="E55" s="69"/>
      <c r="F55" s="16">
        <v>0</v>
      </c>
      <c r="G55" s="123" cm="1">
        <f t="array" ref="G55">+_xlfn.IFS(C55=Blad1!$D$2,'Basisgegevens Begroting'!$I$19,C55=Blad1!$D$3,'Basisgegevens Begroting'!$G$19,C55=Blad1!$D$4,'Basisgegevens Begroting'!$H$19,C55="",0)</f>
        <v>0</v>
      </c>
      <c r="H55" s="124">
        <f>+G55*F55</f>
        <v>0</v>
      </c>
      <c r="I55" t="str">
        <f t="shared" ref="I55:I60" si="7">IF(G55=100%,H55,"")</f>
        <v/>
      </c>
    </row>
    <row r="56" spans="1:9" x14ac:dyDescent="0.3">
      <c r="A56" s="33"/>
      <c r="B56" s="23"/>
      <c r="C56" s="24"/>
      <c r="D56" s="24"/>
      <c r="E56" s="69"/>
      <c r="F56" s="16">
        <v>0</v>
      </c>
      <c r="G56" s="123" cm="1">
        <f t="array" ref="G56">+_xlfn.IFS(C56=Blad1!$D$2,'Basisgegevens Begroting'!$I$19,C56=Blad1!$D$3,'Basisgegevens Begroting'!$G$19,C56=Blad1!$D$4,'Basisgegevens Begroting'!$H$19,C56="",0)</f>
        <v>0</v>
      </c>
      <c r="H56" s="124">
        <f t="shared" ref="H56:H60" si="8">+G56*F56</f>
        <v>0</v>
      </c>
      <c r="I56" t="str">
        <f t="shared" si="7"/>
        <v/>
      </c>
    </row>
    <row r="57" spans="1:9" x14ac:dyDescent="0.3">
      <c r="A57" s="33"/>
      <c r="B57" s="23"/>
      <c r="C57" s="24"/>
      <c r="D57" s="24"/>
      <c r="E57" s="69"/>
      <c r="F57" s="16">
        <v>0</v>
      </c>
      <c r="G57" s="123" cm="1">
        <f t="array" ref="G57">+_xlfn.IFS(C57=Blad1!$D$2,'Basisgegevens Begroting'!$I$19,C57=Blad1!$D$3,'Basisgegevens Begroting'!$G$19,C57=Blad1!$D$4,'Basisgegevens Begroting'!$H$19,C57="",0)</f>
        <v>0</v>
      </c>
      <c r="H57" s="124">
        <f t="shared" si="8"/>
        <v>0</v>
      </c>
      <c r="I57" t="str">
        <f t="shared" si="7"/>
        <v/>
      </c>
    </row>
    <row r="58" spans="1:9" x14ac:dyDescent="0.3">
      <c r="A58" s="33"/>
      <c r="B58" s="23"/>
      <c r="C58" s="24"/>
      <c r="D58" s="24"/>
      <c r="E58" s="69"/>
      <c r="F58" s="16">
        <v>0</v>
      </c>
      <c r="G58" s="123" cm="1">
        <f t="array" ref="G58">+_xlfn.IFS(C58=Blad1!$D$2,'Basisgegevens Begroting'!$I$19,C58=Blad1!$D$3,'Basisgegevens Begroting'!$G$19,C58=Blad1!$D$4,'Basisgegevens Begroting'!$H$19,C58="",0)</f>
        <v>0</v>
      </c>
      <c r="H58" s="124">
        <f t="shared" si="8"/>
        <v>0</v>
      </c>
      <c r="I58" t="str">
        <f t="shared" si="7"/>
        <v/>
      </c>
    </row>
    <row r="59" spans="1:9" x14ac:dyDescent="0.3">
      <c r="A59" s="33"/>
      <c r="B59" s="23"/>
      <c r="C59" s="24"/>
      <c r="D59" s="23"/>
      <c r="E59" s="70"/>
      <c r="F59" s="16">
        <v>0</v>
      </c>
      <c r="G59" s="123" cm="1">
        <f t="array" ref="G59">+_xlfn.IFS(C59=Blad1!$D$2,'Basisgegevens Begroting'!$I$19,C59=Blad1!$D$3,'Basisgegevens Begroting'!$G$19,C59=Blad1!$D$4,'Basisgegevens Begroting'!$H$19,C59="",0)</f>
        <v>0</v>
      </c>
      <c r="H59" s="124">
        <f t="shared" si="8"/>
        <v>0</v>
      </c>
      <c r="I59" t="str">
        <f t="shared" si="7"/>
        <v/>
      </c>
    </row>
    <row r="60" spans="1:9" x14ac:dyDescent="0.3">
      <c r="A60" s="33"/>
      <c r="B60" s="23"/>
      <c r="C60" s="24"/>
      <c r="D60" s="23"/>
      <c r="E60" s="70"/>
      <c r="F60" s="16">
        <v>0</v>
      </c>
      <c r="G60" s="123" cm="1">
        <f t="array" ref="G60">+_xlfn.IFS(C60=Blad1!$D$2,'Basisgegevens Begroting'!$I$19,C60=Blad1!$D$3,'Basisgegevens Begroting'!$G$19,C60=Blad1!$D$4,'Basisgegevens Begroting'!$H$19,C60="",0)</f>
        <v>0</v>
      </c>
      <c r="H60" s="124">
        <f t="shared" si="8"/>
        <v>0</v>
      </c>
      <c r="I60" t="str">
        <f t="shared" si="7"/>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Begroting'!$I$19,C66=Blad1!$D$3,'Basisgegevens Begroting'!$G$19,C66=Blad1!$D$4,'Basisgegevens Begroting'!$H$19,C66="",0)</f>
        <v>0</v>
      </c>
      <c r="H66" s="124">
        <f>+G66*F66*E66</f>
        <v>0</v>
      </c>
      <c r="I66" t="str">
        <f t="shared" ref="I66:I82" si="9">IF(G66=100%,H66,"")</f>
        <v/>
      </c>
    </row>
    <row r="67" spans="1:9" x14ac:dyDescent="0.3">
      <c r="A67" s="24"/>
      <c r="B67" s="24"/>
      <c r="C67" s="24"/>
      <c r="D67" s="24"/>
      <c r="E67" s="175">
        <v>1</v>
      </c>
      <c r="F67" s="16">
        <v>0</v>
      </c>
      <c r="G67" s="123" cm="1">
        <f t="array" ref="G67">+_xlfn.IFS(C67=Blad1!$D$2,'Basisgegevens Begroting'!$I$19,C67=Blad1!$D$3,'Basisgegevens Begroting'!$G$19,C67=Blad1!$D$4,'Basisgegevens Begroting'!$H$19,C67="",0)</f>
        <v>0</v>
      </c>
      <c r="H67" s="124">
        <f t="shared" ref="H67:H81" si="10">+G67*F67*E67</f>
        <v>0</v>
      </c>
      <c r="I67" t="str">
        <f t="shared" si="9"/>
        <v/>
      </c>
    </row>
    <row r="68" spans="1:9" x14ac:dyDescent="0.3">
      <c r="A68" s="24"/>
      <c r="B68" s="24"/>
      <c r="C68" s="24"/>
      <c r="D68" s="24"/>
      <c r="E68" s="175">
        <v>1</v>
      </c>
      <c r="F68" s="16">
        <v>0</v>
      </c>
      <c r="G68" s="123" cm="1">
        <f t="array" ref="G68">+_xlfn.IFS(C68=Blad1!$D$2,'Basisgegevens Begroting'!$I$19,C68=Blad1!$D$3,'Basisgegevens Begroting'!$G$19,C68=Blad1!$D$4,'Basisgegevens Begroting'!$H$19,C68="",0)</f>
        <v>0</v>
      </c>
      <c r="H68" s="124">
        <f t="shared" si="10"/>
        <v>0</v>
      </c>
      <c r="I68" t="str">
        <f t="shared" si="9"/>
        <v/>
      </c>
    </row>
    <row r="69" spans="1:9" x14ac:dyDescent="0.3">
      <c r="A69" s="24"/>
      <c r="B69" s="24"/>
      <c r="C69" s="24"/>
      <c r="D69" s="24"/>
      <c r="E69" s="175">
        <v>1</v>
      </c>
      <c r="F69" s="16">
        <v>0</v>
      </c>
      <c r="G69" s="123" cm="1">
        <f t="array" ref="G69">+_xlfn.IFS(C69=Blad1!$D$2,'Basisgegevens Begroting'!$I$19,C69=Blad1!$D$3,'Basisgegevens Begroting'!$G$19,C69=Blad1!$D$4,'Basisgegevens Begroting'!$H$19,C69="",0)</f>
        <v>0</v>
      </c>
      <c r="H69" s="124">
        <f t="shared" si="10"/>
        <v>0</v>
      </c>
      <c r="I69" t="str">
        <f t="shared" si="9"/>
        <v/>
      </c>
    </row>
    <row r="70" spans="1:9" x14ac:dyDescent="0.3">
      <c r="A70" s="24"/>
      <c r="B70" s="24"/>
      <c r="C70" s="24"/>
      <c r="D70" s="23"/>
      <c r="E70" s="175">
        <v>1</v>
      </c>
      <c r="F70" s="16">
        <v>0</v>
      </c>
      <c r="G70" s="123" cm="1">
        <f t="array" ref="G70">+_xlfn.IFS(C70=Blad1!$D$2,'Basisgegevens Begroting'!$I$19,C70=Blad1!$D$3,'Basisgegevens Begroting'!$G$19,C70=Blad1!$D$4,'Basisgegevens Begroting'!$H$19,C70="",0)</f>
        <v>0</v>
      </c>
      <c r="H70" s="124">
        <f t="shared" si="10"/>
        <v>0</v>
      </c>
      <c r="I70" t="str">
        <f t="shared" si="9"/>
        <v/>
      </c>
    </row>
    <row r="71" spans="1:9" x14ac:dyDescent="0.3">
      <c r="A71" s="24"/>
      <c r="B71" s="24"/>
      <c r="C71" s="24"/>
      <c r="D71" s="23"/>
      <c r="E71" s="175">
        <v>1</v>
      </c>
      <c r="F71" s="16">
        <v>0</v>
      </c>
      <c r="G71" s="123" cm="1">
        <f t="array" ref="G71">+_xlfn.IFS(C71=Blad1!$D$2,'Basisgegevens Begroting'!$I$19,C71=Blad1!$D$3,'Basisgegevens Begroting'!$G$19,C71=Blad1!$D$4,'Basisgegevens Begroting'!$H$19,C71="",0)</f>
        <v>0</v>
      </c>
      <c r="H71" s="124">
        <f t="shared" si="10"/>
        <v>0</v>
      </c>
      <c r="I71" t="str">
        <f t="shared" si="9"/>
        <v/>
      </c>
    </row>
    <row r="72" spans="1:9" x14ac:dyDescent="0.3">
      <c r="A72" s="24"/>
      <c r="B72" s="24"/>
      <c r="C72" s="24"/>
      <c r="D72" s="23"/>
      <c r="E72" s="175">
        <v>1</v>
      </c>
      <c r="F72" s="16">
        <v>0</v>
      </c>
      <c r="G72" s="123" cm="1">
        <f t="array" ref="G72">+_xlfn.IFS(C72=Blad1!$D$2,'Basisgegevens Begroting'!$I$19,C72=Blad1!$D$3,'Basisgegevens Begroting'!$G$19,C72=Blad1!$D$4,'Basisgegevens Begroting'!$H$19,C72="",0)</f>
        <v>0</v>
      </c>
      <c r="H72" s="124">
        <f t="shared" si="10"/>
        <v>0</v>
      </c>
      <c r="I72" t="str">
        <f t="shared" si="9"/>
        <v/>
      </c>
    </row>
    <row r="73" spans="1:9" x14ac:dyDescent="0.3">
      <c r="A73" s="24"/>
      <c r="B73" s="24"/>
      <c r="C73" s="24"/>
      <c r="D73" s="23"/>
      <c r="E73" s="175">
        <v>1</v>
      </c>
      <c r="F73" s="16">
        <v>0</v>
      </c>
      <c r="G73" s="123" cm="1">
        <f t="array" ref="G73">+_xlfn.IFS(C73=Blad1!$D$2,'Basisgegevens Begroting'!$I$19,C73=Blad1!$D$3,'Basisgegevens Begroting'!$G$19,C73=Blad1!$D$4,'Basisgegevens Begroting'!$H$19,C73="",0)</f>
        <v>0</v>
      </c>
      <c r="H73" s="124">
        <f t="shared" si="10"/>
        <v>0</v>
      </c>
      <c r="I73" t="str">
        <f t="shared" si="9"/>
        <v/>
      </c>
    </row>
    <row r="74" spans="1:9" x14ac:dyDescent="0.3">
      <c r="A74" s="24"/>
      <c r="B74" s="24"/>
      <c r="C74" s="24"/>
      <c r="D74" s="23"/>
      <c r="E74" s="175">
        <v>1</v>
      </c>
      <c r="F74" s="16">
        <v>0</v>
      </c>
      <c r="G74" s="123" cm="1">
        <f t="array" ref="G74">+_xlfn.IFS(C74=Blad1!$D$2,'Basisgegevens Begroting'!$I$19,C74=Blad1!$D$3,'Basisgegevens Begroting'!$G$19,C74=Blad1!$D$4,'Basisgegevens Begroting'!$H$19,C74="",0)</f>
        <v>0</v>
      </c>
      <c r="H74" s="124">
        <f t="shared" si="10"/>
        <v>0</v>
      </c>
      <c r="I74" t="str">
        <f t="shared" si="9"/>
        <v/>
      </c>
    </row>
    <row r="75" spans="1:9" x14ac:dyDescent="0.3">
      <c r="A75" s="24"/>
      <c r="B75" s="24"/>
      <c r="C75" s="24"/>
      <c r="D75" s="23"/>
      <c r="E75" s="175">
        <v>1</v>
      </c>
      <c r="F75" s="16">
        <v>0</v>
      </c>
      <c r="G75" s="123" cm="1">
        <f t="array" ref="G75">+_xlfn.IFS(C75=Blad1!$D$2,'Basisgegevens Begroting'!$I$19,C75=Blad1!$D$3,'Basisgegevens Begroting'!$G$19,C75=Blad1!$D$4,'Basisgegevens Begroting'!$H$19,C75="",0)</f>
        <v>0</v>
      </c>
      <c r="H75" s="124">
        <f t="shared" si="10"/>
        <v>0</v>
      </c>
      <c r="I75" t="str">
        <f t="shared" si="9"/>
        <v/>
      </c>
    </row>
    <row r="76" spans="1:9" x14ac:dyDescent="0.3">
      <c r="A76" s="24"/>
      <c r="B76" s="24"/>
      <c r="C76" s="24"/>
      <c r="D76" s="24"/>
      <c r="E76" s="175">
        <v>1</v>
      </c>
      <c r="F76" s="16">
        <v>0</v>
      </c>
      <c r="G76" s="123" cm="1">
        <f t="array" ref="G76">+_xlfn.IFS(C76=Blad1!$D$2,'Basisgegevens Begroting'!$I$19,C76=Blad1!$D$3,'Basisgegevens Begroting'!$G$19,C76=Blad1!$D$4,'Basisgegevens Begroting'!$H$19,C76="",0)</f>
        <v>0</v>
      </c>
      <c r="H76" s="124">
        <f t="shared" si="10"/>
        <v>0</v>
      </c>
      <c r="I76" t="str">
        <f t="shared" si="9"/>
        <v/>
      </c>
    </row>
    <row r="77" spans="1:9" x14ac:dyDescent="0.3">
      <c r="A77" s="24"/>
      <c r="B77" s="24"/>
      <c r="C77" s="24"/>
      <c r="D77" s="24"/>
      <c r="E77" s="175">
        <v>1</v>
      </c>
      <c r="F77" s="16">
        <v>0</v>
      </c>
      <c r="G77" s="123" cm="1">
        <f t="array" ref="G77">+_xlfn.IFS(C77=Blad1!$D$2,'Basisgegevens Begroting'!$I$19,C77=Blad1!$D$3,'Basisgegevens Begroting'!$G$19,C77=Blad1!$D$4,'Basisgegevens Begroting'!$H$19,C77="",0)</f>
        <v>0</v>
      </c>
      <c r="H77" s="124">
        <f t="shared" si="10"/>
        <v>0</v>
      </c>
      <c r="I77" t="str">
        <f t="shared" si="9"/>
        <v/>
      </c>
    </row>
    <row r="78" spans="1:9" x14ac:dyDescent="0.3">
      <c r="A78" s="24"/>
      <c r="B78" s="24"/>
      <c r="C78" s="24"/>
      <c r="D78" s="24"/>
      <c r="E78" s="175">
        <v>1</v>
      </c>
      <c r="F78" s="16">
        <v>0</v>
      </c>
      <c r="G78" s="123" cm="1">
        <f t="array" ref="G78">+_xlfn.IFS(C78=Blad1!$D$2,'Basisgegevens Begroting'!$I$19,C78=Blad1!$D$3,'Basisgegevens Begroting'!$G$19,C78=Blad1!$D$4,'Basisgegevens Begroting'!$H$19,C78="",0)</f>
        <v>0</v>
      </c>
      <c r="H78" s="124">
        <f t="shared" si="10"/>
        <v>0</v>
      </c>
      <c r="I78" t="str">
        <f t="shared" si="9"/>
        <v/>
      </c>
    </row>
    <row r="79" spans="1:9" x14ac:dyDescent="0.3">
      <c r="A79" s="24"/>
      <c r="B79" s="24"/>
      <c r="C79" s="24"/>
      <c r="D79" s="24"/>
      <c r="E79" s="175">
        <v>1</v>
      </c>
      <c r="F79" s="16">
        <v>0</v>
      </c>
      <c r="G79" s="123" cm="1">
        <f t="array" ref="G79">+_xlfn.IFS(C79=Blad1!$D$2,'Basisgegevens Begroting'!$I$19,C79=Blad1!$D$3,'Basisgegevens Begroting'!$G$19,C79=Blad1!$D$4,'Basisgegevens Begroting'!$H$19,C79="",0)</f>
        <v>0</v>
      </c>
      <c r="H79" s="124">
        <f t="shared" si="10"/>
        <v>0</v>
      </c>
      <c r="I79" t="str">
        <f t="shared" si="9"/>
        <v/>
      </c>
    </row>
    <row r="80" spans="1:9" x14ac:dyDescent="0.3">
      <c r="A80" s="24"/>
      <c r="B80" s="24"/>
      <c r="C80" s="24"/>
      <c r="D80" s="23"/>
      <c r="E80" s="175">
        <v>1</v>
      </c>
      <c r="F80" s="16">
        <v>0</v>
      </c>
      <c r="G80" s="123" cm="1">
        <f t="array" ref="G80">+_xlfn.IFS(C80=Blad1!$D$2,'Basisgegevens Begroting'!$I$19,C80=Blad1!$D$3,'Basisgegevens Begroting'!$G$19,C80=Blad1!$D$4,'Basisgegevens Begroting'!$H$19,C80="",0)</f>
        <v>0</v>
      </c>
      <c r="H80" s="124">
        <f t="shared" si="10"/>
        <v>0</v>
      </c>
      <c r="I80" t="str">
        <f t="shared" si="9"/>
        <v/>
      </c>
    </row>
    <row r="81" spans="1:9" x14ac:dyDescent="0.3">
      <c r="A81" s="24"/>
      <c r="B81" s="24"/>
      <c r="C81" s="24"/>
      <c r="D81" s="23"/>
      <c r="E81" s="175">
        <v>1</v>
      </c>
      <c r="F81" s="16">
        <v>0</v>
      </c>
      <c r="G81" s="123" cm="1">
        <f t="array" ref="G81">+_xlfn.IFS(C81=Blad1!$D$2,'Basisgegevens Begroting'!$I$19,C81=Blad1!$D$3,'Basisgegevens Begroting'!$G$19,C81=Blad1!$D$4,'Basisgegevens Begroting'!$H$19,C81="",0)</f>
        <v>0</v>
      </c>
      <c r="H81" s="124">
        <f t="shared" si="10"/>
        <v>0</v>
      </c>
      <c r="I81" t="str">
        <f t="shared" si="9"/>
        <v/>
      </c>
    </row>
    <row r="82" spans="1:9" ht="15" thickBot="1" x14ac:dyDescent="0.35">
      <c r="A82" s="169"/>
      <c r="B82" s="170"/>
      <c r="C82" s="170"/>
      <c r="D82" s="171"/>
      <c r="I82" t="str">
        <f t="shared" si="9"/>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3utOpLGbIgrwJ+znLshSSdbT6PX3CcEaLahp8zd55v0vXj0vRrNiouBZd6wMz4WY1Gp8ibpJkPIdCDccjqpBAg==" saltValue="AS1r2zhFT3uB+IUUN/bm4g==" spinCount="100000" sheet="1" objects="1" scenarios="1"/>
  <conditionalFormatting sqref="E22 G22">
    <cfRule type="cellIs" dxfId="79" priority="12" stopIfTrue="1" operator="equal">
      <formula>"Opslag algemene kosten (50%)"</formula>
    </cfRule>
  </conditionalFormatting>
  <conditionalFormatting sqref="E30">
    <cfRule type="cellIs" dxfId="78" priority="9" stopIfTrue="1" operator="equal">
      <formula>"Opslag algemene kosten (50%)"</formula>
    </cfRule>
  </conditionalFormatting>
  <conditionalFormatting sqref="E51">
    <cfRule type="cellIs" dxfId="77" priority="11" stopIfTrue="1" operator="equal">
      <formula>"Opslag algemene kosten (50%)"</formula>
    </cfRule>
  </conditionalFormatting>
  <conditionalFormatting sqref="E62">
    <cfRule type="cellIs" dxfId="76" priority="2" stopIfTrue="1" operator="equal">
      <formula>"Opslag algemene kosten (50%)"</formula>
    </cfRule>
  </conditionalFormatting>
  <conditionalFormatting sqref="E83">
    <cfRule type="cellIs" dxfId="75" priority="3" stopIfTrue="1" operator="equal">
      <formula>"Opslag algemene kosten (50%)"</formula>
    </cfRule>
  </conditionalFormatting>
  <conditionalFormatting sqref="G51">
    <cfRule type="cellIs" dxfId="74" priority="10" stopIfTrue="1" operator="equal">
      <formula>"Opslag algemene kosten (50%)"</formula>
    </cfRule>
  </conditionalFormatting>
  <conditionalFormatting sqref="G62">
    <cfRule type="cellIs" dxfId="73" priority="1" stopIfTrue="1" operator="equal">
      <formula>"Opslag algemene kosten (50%)"</formula>
    </cfRule>
  </conditionalFormatting>
  <conditionalFormatting sqref="G83">
    <cfRule type="cellIs" dxfId="72"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0CF69579-E0CC-424C-8F90-EF72AB0EABFB}">
          <x14:formula1>
            <xm:f>Blad1!$D$2:$D$4</xm:f>
          </x14:formula1>
          <xm:sqref>C7:C21 C26:C29 C34:C49 C66:C81 C55:C60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B64B0-1B10-4F7C-8F51-D18D2904888B}">
  <dimension ref="A1:I86"/>
  <sheetViews>
    <sheetView topLeftCell="A47" workbookViewId="0">
      <selection activeCell="F86" sqref="F86"/>
    </sheetView>
  </sheetViews>
  <sheetFormatPr defaultRowHeight="14.4" x14ac:dyDescent="0.3"/>
  <cols>
    <col min="1" max="1" width="18.109375" customWidth="1"/>
    <col min="2" max="2" width="19" customWidth="1"/>
    <col min="3" max="3" width="56.88671875" customWidth="1"/>
    <col min="4" max="4" width="19" customWidth="1"/>
    <col min="5" max="5" width="18" customWidth="1"/>
    <col min="6" max="6" width="17.88671875" customWidth="1"/>
    <col min="7" max="7" width="15.44140625" customWidth="1"/>
    <col min="8" max="8" width="26.44140625" customWidth="1"/>
    <col min="9" max="9" width="0.109375" customWidth="1"/>
  </cols>
  <sheetData>
    <row r="1" spans="1:9" ht="31.2" x14ac:dyDescent="0.6">
      <c r="A1" s="49">
        <f>+'Basisgegevens Begroting'!C20</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Begroting'!$I$20,C7=Blad1!$D$3,'Basisgegevens Begroting'!$G$20,C7=Blad1!$D$4,'Basisgegevens Begroting'!$H$20,C7="",0)</f>
        <v>0</v>
      </c>
      <c r="H7" s="19">
        <f>+EigenPersoneel789451114[[#This Row],[Kolom8]]*EigenPersoneel789451114[[#This Row],[Kolom6]]</f>
        <v>0</v>
      </c>
      <c r="I7" t="str">
        <f t="shared" ref="I7:I49" si="0">IF(G7=100%,H7,"")</f>
        <v/>
      </c>
    </row>
    <row r="8" spans="1:9" x14ac:dyDescent="0.3">
      <c r="A8" s="4"/>
      <c r="B8" s="24"/>
      <c r="C8" s="24"/>
      <c r="D8" s="16"/>
      <c r="E8" s="22"/>
      <c r="F8" s="19">
        <f t="shared" ref="F8:F21" si="1">$D8*E8</f>
        <v>0</v>
      </c>
      <c r="G8" s="123" cm="1">
        <f t="array" ref="G8">+_xlfn.IFS(C8=Blad1!$D$2,'Basisgegevens Begroting'!$I$20,C8=Blad1!$D$3,'Basisgegevens Begroting'!$G$20,C8=Blad1!$D$4,'Basisgegevens Begroting'!$H$20,C8="",0)</f>
        <v>0</v>
      </c>
      <c r="H8" s="19">
        <f>+EigenPersoneel789451114[[#This Row],[Kolom8]]*EigenPersoneel789451114[[#This Row],[Kolom6]]</f>
        <v>0</v>
      </c>
      <c r="I8" t="str">
        <f t="shared" si="0"/>
        <v/>
      </c>
    </row>
    <row r="9" spans="1:9" x14ac:dyDescent="0.3">
      <c r="A9" s="4"/>
      <c r="B9" s="24"/>
      <c r="C9" s="24"/>
      <c r="D9" s="16"/>
      <c r="E9" s="22"/>
      <c r="F9" s="19">
        <f t="shared" si="1"/>
        <v>0</v>
      </c>
      <c r="G9" s="123" cm="1">
        <f t="array" ref="G9">+_xlfn.IFS(C9=Blad1!$D$2,'Basisgegevens Begroting'!$I$20,C9=Blad1!$D$3,'Basisgegevens Begroting'!$G$20,C9=Blad1!$D$4,'Basisgegevens Begroting'!$H$20,C9="",0)</f>
        <v>0</v>
      </c>
      <c r="H9" s="19">
        <f>+EigenPersoneel789451114[[#This Row],[Kolom8]]*EigenPersoneel789451114[[#This Row],[Kolom6]]</f>
        <v>0</v>
      </c>
      <c r="I9" t="str">
        <f t="shared" si="0"/>
        <v/>
      </c>
    </row>
    <row r="10" spans="1:9" x14ac:dyDescent="0.3">
      <c r="A10" s="4"/>
      <c r="B10" s="24"/>
      <c r="C10" s="24"/>
      <c r="D10" s="16"/>
      <c r="E10" s="22"/>
      <c r="F10" s="19">
        <f t="shared" si="1"/>
        <v>0</v>
      </c>
      <c r="G10" s="123" cm="1">
        <f t="array" ref="G10">+_xlfn.IFS(C10=Blad1!$D$2,'Basisgegevens Begroting'!$I$20,C10=Blad1!$D$3,'Basisgegevens Begroting'!$G$20,C10=Blad1!$D$4,'Basisgegevens Begroting'!$H$20,C10="",0)</f>
        <v>0</v>
      </c>
      <c r="H10" s="19">
        <f>+EigenPersoneel789451114[[#This Row],[Kolom8]]*EigenPersoneel789451114[[#This Row],[Kolom6]]</f>
        <v>0</v>
      </c>
      <c r="I10" t="str">
        <f t="shared" si="0"/>
        <v/>
      </c>
    </row>
    <row r="11" spans="1:9" x14ac:dyDescent="0.3">
      <c r="A11" s="4"/>
      <c r="B11" s="24"/>
      <c r="C11" s="24"/>
      <c r="D11" s="16"/>
      <c r="E11" s="22"/>
      <c r="F11" s="19">
        <f t="shared" si="1"/>
        <v>0</v>
      </c>
      <c r="G11" s="123" cm="1">
        <f t="array" ref="G11">+_xlfn.IFS(C11=Blad1!$D$2,'Basisgegevens Begroting'!$I$20,C11=Blad1!$D$3,'Basisgegevens Begroting'!$G$20,C11=Blad1!$D$4,'Basisgegevens Begroting'!$H$20,C11="",0)</f>
        <v>0</v>
      </c>
      <c r="H11" s="19">
        <f>+EigenPersoneel789451114[[#This Row],[Kolom8]]*EigenPersoneel789451114[[#This Row],[Kolom6]]</f>
        <v>0</v>
      </c>
      <c r="I11" t="str">
        <f t="shared" si="0"/>
        <v/>
      </c>
    </row>
    <row r="12" spans="1:9" x14ac:dyDescent="0.3">
      <c r="A12" s="4"/>
      <c r="B12" s="24"/>
      <c r="C12" s="24"/>
      <c r="D12" s="16"/>
      <c r="E12" s="22"/>
      <c r="F12" s="19">
        <f t="shared" si="1"/>
        <v>0</v>
      </c>
      <c r="G12" s="123" cm="1">
        <f t="array" ref="G12">+_xlfn.IFS(C12=Blad1!$D$2,'Basisgegevens Begroting'!$I$20,C12=Blad1!$D$3,'Basisgegevens Begroting'!$G$20,C12=Blad1!$D$4,'Basisgegevens Begroting'!$H$20,C12="",0)</f>
        <v>0</v>
      </c>
      <c r="H12" s="19">
        <f>+EigenPersoneel789451114[[#This Row],[Kolom8]]*EigenPersoneel789451114[[#This Row],[Kolom6]]</f>
        <v>0</v>
      </c>
      <c r="I12" t="str">
        <f t="shared" si="0"/>
        <v/>
      </c>
    </row>
    <row r="13" spans="1:9" x14ac:dyDescent="0.3">
      <c r="A13" s="4"/>
      <c r="B13" s="24"/>
      <c r="C13" s="24"/>
      <c r="D13" s="16"/>
      <c r="E13" s="22"/>
      <c r="F13" s="19">
        <f t="shared" si="1"/>
        <v>0</v>
      </c>
      <c r="G13" s="123" cm="1">
        <f t="array" ref="G13">+_xlfn.IFS(C13=Blad1!$D$2,'Basisgegevens Begroting'!$I$20,C13=Blad1!$D$3,'Basisgegevens Begroting'!$G$20,C13=Blad1!$D$4,'Basisgegevens Begroting'!$H$20,C13="",0)</f>
        <v>0</v>
      </c>
      <c r="H13" s="19">
        <f>+EigenPersoneel789451114[[#This Row],[Kolom8]]*EigenPersoneel789451114[[#This Row],[Kolom6]]</f>
        <v>0</v>
      </c>
      <c r="I13" t="str">
        <f t="shared" si="0"/>
        <v/>
      </c>
    </row>
    <row r="14" spans="1:9" x14ac:dyDescent="0.3">
      <c r="A14" s="4"/>
      <c r="B14" s="24"/>
      <c r="C14" s="24"/>
      <c r="D14" s="16"/>
      <c r="E14" s="22"/>
      <c r="F14" s="19">
        <f t="shared" si="1"/>
        <v>0</v>
      </c>
      <c r="G14" s="123" cm="1">
        <f t="array" ref="G14">+_xlfn.IFS(C14=Blad1!$D$2,'Basisgegevens Begroting'!$I$20,C14=Blad1!$D$3,'Basisgegevens Begroting'!$G$20,C14=Blad1!$D$4,'Basisgegevens Begroting'!$H$20,C14="",0)</f>
        <v>0</v>
      </c>
      <c r="H14" s="19">
        <f>+EigenPersoneel789451114[[#This Row],[Kolom8]]*EigenPersoneel789451114[[#This Row],[Kolom6]]</f>
        <v>0</v>
      </c>
      <c r="I14" t="str">
        <f t="shared" si="0"/>
        <v/>
      </c>
    </row>
    <row r="15" spans="1:9" x14ac:dyDescent="0.3">
      <c r="A15" s="4"/>
      <c r="B15" s="24"/>
      <c r="C15" s="24"/>
      <c r="D15" s="16"/>
      <c r="E15" s="22"/>
      <c r="F15" s="19">
        <f t="shared" si="1"/>
        <v>0</v>
      </c>
      <c r="G15" s="123" cm="1">
        <f t="array" ref="G15">+_xlfn.IFS(C15=Blad1!$D$2,'Basisgegevens Begroting'!$I$20,C15=Blad1!$D$3,'Basisgegevens Begroting'!$G$20,C15=Blad1!$D$4,'Basisgegevens Begroting'!$H$20,C15="",0)</f>
        <v>0</v>
      </c>
      <c r="H15" s="19">
        <f>+EigenPersoneel789451114[[#This Row],[Kolom8]]*EigenPersoneel789451114[[#This Row],[Kolom6]]</f>
        <v>0</v>
      </c>
      <c r="I15" t="str">
        <f t="shared" si="0"/>
        <v/>
      </c>
    </row>
    <row r="16" spans="1:9" x14ac:dyDescent="0.3">
      <c r="A16" s="4"/>
      <c r="B16" s="24"/>
      <c r="C16" s="24"/>
      <c r="D16" s="16"/>
      <c r="E16" s="22"/>
      <c r="F16" s="19">
        <f t="shared" si="1"/>
        <v>0</v>
      </c>
      <c r="G16" s="123" cm="1">
        <f t="array" ref="G16">+_xlfn.IFS(C16=Blad1!$D$2,'Basisgegevens Begroting'!$I$20,C16=Blad1!$D$3,'Basisgegevens Begroting'!$G$20,C16=Blad1!$D$4,'Basisgegevens Begroting'!$H$20,C16="",0)</f>
        <v>0</v>
      </c>
      <c r="H16" s="19">
        <f>+EigenPersoneel789451114[[#This Row],[Kolom8]]*EigenPersoneel789451114[[#This Row],[Kolom6]]</f>
        <v>0</v>
      </c>
      <c r="I16" t="str">
        <f t="shared" si="0"/>
        <v/>
      </c>
    </row>
    <row r="17" spans="1:9" x14ac:dyDescent="0.3">
      <c r="A17" s="4"/>
      <c r="B17" s="24"/>
      <c r="C17" s="24"/>
      <c r="D17" s="16"/>
      <c r="E17" s="22"/>
      <c r="F17" s="19">
        <f t="shared" si="1"/>
        <v>0</v>
      </c>
      <c r="G17" s="123" cm="1">
        <f t="array" ref="G17">+_xlfn.IFS(C17=Blad1!$D$2,'Basisgegevens Begroting'!$I$20,C17=Blad1!$D$3,'Basisgegevens Begroting'!$G$20,C17=Blad1!$D$4,'Basisgegevens Begroting'!$H$20,C17="",0)</f>
        <v>0</v>
      </c>
      <c r="H17" s="19">
        <f>+EigenPersoneel789451114[[#This Row],[Kolom8]]*EigenPersoneel789451114[[#This Row],[Kolom6]]</f>
        <v>0</v>
      </c>
      <c r="I17" t="str">
        <f t="shared" si="0"/>
        <v/>
      </c>
    </row>
    <row r="18" spans="1:9" x14ac:dyDescent="0.3">
      <c r="A18" s="4"/>
      <c r="B18" s="24"/>
      <c r="C18" s="24"/>
      <c r="D18" s="16"/>
      <c r="E18" s="22"/>
      <c r="F18" s="19">
        <f t="shared" si="1"/>
        <v>0</v>
      </c>
      <c r="G18" s="123" cm="1">
        <f t="array" ref="G18">+_xlfn.IFS(C18=Blad1!$D$2,'Basisgegevens Begroting'!$I$20,C18=Blad1!$D$3,'Basisgegevens Begroting'!$G$20,C18=Blad1!$D$4,'Basisgegevens Begroting'!$H$20,C18="",0)</f>
        <v>0</v>
      </c>
      <c r="H18" s="19">
        <f>+EigenPersoneel789451114[[#This Row],[Kolom8]]*EigenPersoneel789451114[[#This Row],[Kolom6]]</f>
        <v>0</v>
      </c>
      <c r="I18" t="str">
        <f t="shared" si="0"/>
        <v/>
      </c>
    </row>
    <row r="19" spans="1:9" x14ac:dyDescent="0.3">
      <c r="A19" s="4"/>
      <c r="B19" s="24"/>
      <c r="C19" s="24"/>
      <c r="D19" s="16"/>
      <c r="E19" s="22"/>
      <c r="F19" s="19">
        <f t="shared" si="1"/>
        <v>0</v>
      </c>
      <c r="G19" s="123" cm="1">
        <f t="array" ref="G19">+_xlfn.IFS(C19=Blad1!$D$2,'Basisgegevens Begroting'!$I$20,C19=Blad1!$D$3,'Basisgegevens Begroting'!$G$20,C19=Blad1!$D$4,'Basisgegevens Begroting'!$H$20,C19="",0)</f>
        <v>0</v>
      </c>
      <c r="H19" s="19">
        <f>+EigenPersoneel789451114[[#This Row],[Kolom8]]*EigenPersoneel789451114[[#This Row],[Kolom6]]</f>
        <v>0</v>
      </c>
      <c r="I19" t="str">
        <f t="shared" si="0"/>
        <v/>
      </c>
    </row>
    <row r="20" spans="1:9" x14ac:dyDescent="0.3">
      <c r="A20" s="4"/>
      <c r="B20" s="24"/>
      <c r="C20" s="24"/>
      <c r="D20" s="16"/>
      <c r="E20" s="22"/>
      <c r="F20" s="19">
        <f t="shared" si="1"/>
        <v>0</v>
      </c>
      <c r="G20" s="123" cm="1">
        <f t="array" ref="G20">+_xlfn.IFS(C20=Blad1!$D$2,'Basisgegevens Begroting'!$I$20,C20=Blad1!$D$3,'Basisgegevens Begroting'!$G$20,C20=Blad1!$D$4,'Basisgegevens Begroting'!$H$20,C20="",0)</f>
        <v>0</v>
      </c>
      <c r="H20" s="19">
        <f>+EigenPersoneel789451114[[#This Row],[Kolom8]]*EigenPersoneel789451114[[#This Row],[Kolom6]]</f>
        <v>0</v>
      </c>
      <c r="I20" t="str">
        <f t="shared" si="0"/>
        <v/>
      </c>
    </row>
    <row r="21" spans="1:9" ht="15" thickBot="1" x14ac:dyDescent="0.35">
      <c r="A21" s="4"/>
      <c r="B21" s="24"/>
      <c r="C21" s="24"/>
      <c r="D21" s="16"/>
      <c r="E21" s="22"/>
      <c r="F21" s="19">
        <f t="shared" si="1"/>
        <v>0</v>
      </c>
      <c r="G21" s="123" cm="1">
        <f t="array" ref="G21">+_xlfn.IFS(C21=Blad1!$D$2,'Basisgegevens Begroting'!$I$20,C21=Blad1!$D$3,'Basisgegevens Begroting'!$G$20,C21=Blad1!$D$4,'Basisgegevens Begroting'!$H$20,C21="",0)</f>
        <v>0</v>
      </c>
      <c r="H21" s="19">
        <f>+EigenPersoneel789451114[[#This Row],[Kolom8]]*EigenPersoneel789451114[[#This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57" customHeight="1" x14ac:dyDescent="0.3">
      <c r="A25" s="29" t="s">
        <v>70</v>
      </c>
      <c r="B25" s="9" t="s">
        <v>71</v>
      </c>
      <c r="C25" s="80" t="s">
        <v>63</v>
      </c>
      <c r="D25" s="108" t="s">
        <v>132</v>
      </c>
      <c r="E25" s="108" t="s">
        <v>140</v>
      </c>
      <c r="F25" s="9" t="s">
        <v>29</v>
      </c>
      <c r="G25" s="79" t="str">
        <f>+G6</f>
        <v>Ophoging Subsidie %</v>
      </c>
      <c r="H25" s="127" t="str">
        <f>+H6</f>
        <v>Subsidie</v>
      </c>
      <c r="I25" t="str">
        <f t="shared" si="0"/>
        <v/>
      </c>
    </row>
    <row r="26" spans="1:9" ht="30" customHeight="1" x14ac:dyDescent="0.3">
      <c r="A26" s="33"/>
      <c r="B26" s="23"/>
      <c r="C26" s="24"/>
      <c r="D26" s="211"/>
      <c r="E26" s="212"/>
      <c r="F26" s="128">
        <f>+D26*E26</f>
        <v>0</v>
      </c>
      <c r="G26" s="123" cm="1">
        <f t="array" ref="G26">+_xlfn.IFS(C26=Blad1!$D$2,'Basisgegevens Begroting'!$I$20,C26=Blad1!$D$3,'Basisgegevens Begroting'!$G$20,C26=Blad1!$D$4,'Basisgegevens Begroting'!$H$20,C26="",0)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Begroting'!$I$20,C27=Blad1!$D$3,'Basisgegevens Begroting'!$G$20,C27=Blad1!$D$4,'Basisgegevens Begroting'!$H$20,C27="",0)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Begroting'!$I$20,C28=Blad1!$D$3,'Basisgegevens Begroting'!$G$20,C28=Blad1!$D$4,'Basisgegevens Begroting'!$H$20,C28="",0)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Begroting'!$I$20,C29=Blad1!$D$3,'Basisgegevens Begroting'!$G$20,C29=Blad1!$D$4,'Basisgegevens Begroting'!$H$20,C29="",0)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7" t="str">
        <f>+H6</f>
        <v>Subsidie</v>
      </c>
      <c r="I33" t="str">
        <f t="shared" si="0"/>
        <v/>
      </c>
    </row>
    <row r="34" spans="1:9" x14ac:dyDescent="0.3">
      <c r="A34" s="33"/>
      <c r="B34" s="23"/>
      <c r="C34" s="24"/>
      <c r="D34" s="24"/>
      <c r="E34" s="69"/>
      <c r="F34" s="16">
        <v>0</v>
      </c>
      <c r="G34" s="123" cm="1">
        <f t="array" ref="G34">+_xlfn.IFS(C34=Blad1!$D$2,'Basisgegevens Begroting'!$I$20,C34=Blad1!$D$3,'Basisgegevens Begroting'!$G$20,C34=Blad1!$D$4,'Basisgegevens Begroting'!$H$20,C34="",0)</f>
        <v>0</v>
      </c>
      <c r="H34" s="124">
        <f>+G34*F34</f>
        <v>0</v>
      </c>
      <c r="I34" t="str">
        <f t="shared" si="0"/>
        <v/>
      </c>
    </row>
    <row r="35" spans="1:9" x14ac:dyDescent="0.3">
      <c r="A35" s="33"/>
      <c r="B35" s="23"/>
      <c r="C35" s="24"/>
      <c r="D35" s="24"/>
      <c r="E35" s="69"/>
      <c r="F35" s="16">
        <v>0</v>
      </c>
      <c r="G35" s="123" cm="1">
        <f t="array" ref="G35">+_xlfn.IFS(C35=Blad1!$D$2,'Basisgegevens Begroting'!$I$20,C35=Blad1!$D$3,'Basisgegevens Begroting'!$G$20,C35=Blad1!$D$4,'Basisgegevens Begroting'!$H$20,C35="",0)</f>
        <v>0</v>
      </c>
      <c r="H35" s="124">
        <f t="shared" ref="H35:H49" si="5">+G35*F35</f>
        <v>0</v>
      </c>
      <c r="I35" t="str">
        <f t="shared" si="0"/>
        <v/>
      </c>
    </row>
    <row r="36" spans="1:9" x14ac:dyDescent="0.3">
      <c r="A36" s="33"/>
      <c r="B36" s="23"/>
      <c r="C36" s="24"/>
      <c r="D36" s="24"/>
      <c r="E36" s="69"/>
      <c r="F36" s="16">
        <v>0</v>
      </c>
      <c r="G36" s="123" cm="1">
        <f t="array" ref="G36">+_xlfn.IFS(C36=Blad1!$D$2,'Basisgegevens Begroting'!$I$20,C36=Blad1!$D$3,'Basisgegevens Begroting'!$G$20,C36=Blad1!$D$4,'Basisgegevens Begroting'!$H$20,C36="",0)</f>
        <v>0</v>
      </c>
      <c r="H36" s="124">
        <f t="shared" si="5"/>
        <v>0</v>
      </c>
      <c r="I36" t="str">
        <f t="shared" si="0"/>
        <v/>
      </c>
    </row>
    <row r="37" spans="1:9" x14ac:dyDescent="0.3">
      <c r="A37" s="33"/>
      <c r="B37" s="23"/>
      <c r="C37" s="24"/>
      <c r="D37" s="24"/>
      <c r="E37" s="69"/>
      <c r="F37" s="16">
        <v>0</v>
      </c>
      <c r="G37" s="123" cm="1">
        <f t="array" ref="G37">+_xlfn.IFS(C37=Blad1!$D$2,'Basisgegevens Begroting'!$I$20,C37=Blad1!$D$3,'Basisgegevens Begroting'!$G$20,C37=Blad1!$D$4,'Basisgegevens Begroting'!$H$20,C37="",0)</f>
        <v>0</v>
      </c>
      <c r="H37" s="124">
        <f t="shared" si="5"/>
        <v>0</v>
      </c>
      <c r="I37" t="str">
        <f t="shared" si="0"/>
        <v/>
      </c>
    </row>
    <row r="38" spans="1:9" x14ac:dyDescent="0.3">
      <c r="A38" s="33"/>
      <c r="B38" s="23"/>
      <c r="C38" s="24"/>
      <c r="D38" s="23"/>
      <c r="E38" s="70"/>
      <c r="F38" s="16">
        <v>0</v>
      </c>
      <c r="G38" s="123" cm="1">
        <f t="array" ref="G38">+_xlfn.IFS(C38=Blad1!$D$2,'Basisgegevens Begroting'!$I$20,C38=Blad1!$D$3,'Basisgegevens Begroting'!$G$20,C38=Blad1!$D$4,'Basisgegevens Begroting'!$H$20,C38="",0)</f>
        <v>0</v>
      </c>
      <c r="H38" s="124">
        <f t="shared" si="5"/>
        <v>0</v>
      </c>
      <c r="I38" t="str">
        <f t="shared" si="0"/>
        <v/>
      </c>
    </row>
    <row r="39" spans="1:9" x14ac:dyDescent="0.3">
      <c r="A39" s="33"/>
      <c r="B39" s="23"/>
      <c r="C39" s="24"/>
      <c r="D39" s="23"/>
      <c r="E39" s="70"/>
      <c r="F39" s="16">
        <v>0</v>
      </c>
      <c r="G39" s="123" cm="1">
        <f t="array" ref="G39">+_xlfn.IFS(C39=Blad1!$D$2,'Basisgegevens Begroting'!$I$20,C39=Blad1!$D$3,'Basisgegevens Begroting'!$G$20,C39=Blad1!$D$4,'Basisgegevens Begroting'!$H$20,C39="",0)</f>
        <v>0</v>
      </c>
      <c r="H39" s="124">
        <f t="shared" si="5"/>
        <v>0</v>
      </c>
      <c r="I39" t="str">
        <f t="shared" si="0"/>
        <v/>
      </c>
    </row>
    <row r="40" spans="1:9" x14ac:dyDescent="0.3">
      <c r="A40" s="33"/>
      <c r="B40" s="23"/>
      <c r="C40" s="24"/>
      <c r="D40" s="23"/>
      <c r="E40" s="70"/>
      <c r="F40" s="16">
        <v>0</v>
      </c>
      <c r="G40" s="123" cm="1">
        <f t="array" ref="G40">+_xlfn.IFS(C40=Blad1!$D$2,'Basisgegevens Begroting'!$I$20,C40=Blad1!$D$3,'Basisgegevens Begroting'!$G$20,C40=Blad1!$D$4,'Basisgegevens Begroting'!$H$20,C40="",0)</f>
        <v>0</v>
      </c>
      <c r="H40" s="124">
        <f t="shared" si="5"/>
        <v>0</v>
      </c>
      <c r="I40" t="str">
        <f t="shared" si="0"/>
        <v/>
      </c>
    </row>
    <row r="41" spans="1:9" x14ac:dyDescent="0.3">
      <c r="A41" s="33"/>
      <c r="B41" s="23"/>
      <c r="C41" s="24"/>
      <c r="D41" s="23"/>
      <c r="E41" s="70"/>
      <c r="F41" s="16">
        <v>0</v>
      </c>
      <c r="G41" s="123" cm="1">
        <f t="array" ref="G41">+_xlfn.IFS(C41=Blad1!$D$2,'Basisgegevens Begroting'!$I$20,C41=Blad1!$D$3,'Basisgegevens Begroting'!$G$20,C41=Blad1!$D$4,'Basisgegevens Begroting'!$H$20,C41="",0)</f>
        <v>0</v>
      </c>
      <c r="H41" s="124">
        <f t="shared" si="5"/>
        <v>0</v>
      </c>
      <c r="I41" t="str">
        <f t="shared" si="0"/>
        <v/>
      </c>
    </row>
    <row r="42" spans="1:9" x14ac:dyDescent="0.3">
      <c r="A42" s="33"/>
      <c r="B42" s="23"/>
      <c r="C42" s="24"/>
      <c r="D42" s="23"/>
      <c r="E42" s="70"/>
      <c r="F42" s="16">
        <v>0</v>
      </c>
      <c r="G42" s="123" cm="1">
        <f t="array" ref="G42">+_xlfn.IFS(C42=Blad1!$D$2,'Basisgegevens Begroting'!$I$20,C42=Blad1!$D$3,'Basisgegevens Begroting'!$G$20,C42=Blad1!$D$4,'Basisgegevens Begroting'!$H$20,C42="",0)</f>
        <v>0</v>
      </c>
      <c r="H42" s="124">
        <f t="shared" si="5"/>
        <v>0</v>
      </c>
      <c r="I42" t="str">
        <f t="shared" si="0"/>
        <v/>
      </c>
    </row>
    <row r="43" spans="1:9" x14ac:dyDescent="0.3">
      <c r="A43" s="33"/>
      <c r="B43" s="23"/>
      <c r="C43" s="24"/>
      <c r="D43" s="23"/>
      <c r="E43" s="70"/>
      <c r="F43" s="16">
        <v>0</v>
      </c>
      <c r="G43" s="123" cm="1">
        <f t="array" ref="G43">+_xlfn.IFS(C43=Blad1!$D$2,'Basisgegevens Begroting'!$I$20,C43=Blad1!$D$3,'Basisgegevens Begroting'!$G$20,C43=Blad1!$D$4,'Basisgegevens Begroting'!$H$20,C43="",0)</f>
        <v>0</v>
      </c>
      <c r="H43" s="124">
        <f t="shared" si="5"/>
        <v>0</v>
      </c>
      <c r="I43" t="str">
        <f t="shared" si="0"/>
        <v/>
      </c>
    </row>
    <row r="44" spans="1:9" x14ac:dyDescent="0.3">
      <c r="A44" s="33"/>
      <c r="B44" s="23"/>
      <c r="C44" s="24"/>
      <c r="D44" s="23"/>
      <c r="E44" s="70"/>
      <c r="F44" s="16">
        <v>0</v>
      </c>
      <c r="G44" s="123" cm="1">
        <f t="array" ref="G44">+_xlfn.IFS(C44=Blad1!$D$2,'Basisgegevens Begroting'!$I$20,C44=Blad1!$D$3,'Basisgegevens Begroting'!$G$20,C44=Blad1!$D$4,'Basisgegevens Begroting'!$H$20,C44="",0)</f>
        <v>0</v>
      </c>
      <c r="H44" s="124">
        <f t="shared" si="5"/>
        <v>0</v>
      </c>
      <c r="I44" t="str">
        <f t="shared" si="0"/>
        <v/>
      </c>
    </row>
    <row r="45" spans="1:9" x14ac:dyDescent="0.3">
      <c r="A45" s="33"/>
      <c r="B45" s="23"/>
      <c r="C45" s="24"/>
      <c r="D45" s="23"/>
      <c r="E45" s="70"/>
      <c r="F45" s="16">
        <v>0</v>
      </c>
      <c r="G45" s="123" cm="1">
        <f t="array" ref="G45">+_xlfn.IFS(C45=Blad1!$D$2,'Basisgegevens Begroting'!$I$20,C45=Blad1!$D$3,'Basisgegevens Begroting'!$G$20,C45=Blad1!$D$4,'Basisgegevens Begroting'!$H$20,C45="",0)</f>
        <v>0</v>
      </c>
      <c r="H45" s="124">
        <f t="shared" si="5"/>
        <v>0</v>
      </c>
      <c r="I45" t="str">
        <f t="shared" si="0"/>
        <v/>
      </c>
    </row>
    <row r="46" spans="1:9" x14ac:dyDescent="0.3">
      <c r="A46" s="33"/>
      <c r="B46" s="23"/>
      <c r="C46" s="24"/>
      <c r="D46" s="23"/>
      <c r="E46" s="70"/>
      <c r="F46" s="16">
        <v>0</v>
      </c>
      <c r="G46" s="123" cm="1">
        <f t="array" ref="G46">+_xlfn.IFS(C46=Blad1!$D$2,'Basisgegevens Begroting'!$I$20,C46=Blad1!$D$3,'Basisgegevens Begroting'!$G$20,C46=Blad1!$D$4,'Basisgegevens Begroting'!$H$20,C46="",0)</f>
        <v>0</v>
      </c>
      <c r="H46" s="124">
        <f t="shared" si="5"/>
        <v>0</v>
      </c>
      <c r="I46" t="str">
        <f t="shared" si="0"/>
        <v/>
      </c>
    </row>
    <row r="47" spans="1:9" x14ac:dyDescent="0.3">
      <c r="A47" s="33"/>
      <c r="B47" s="23"/>
      <c r="C47" s="24"/>
      <c r="D47" s="23"/>
      <c r="E47" s="70"/>
      <c r="F47" s="16">
        <v>0</v>
      </c>
      <c r="G47" s="123" cm="1">
        <f t="array" ref="G47">+_xlfn.IFS(C47=Blad1!$D$2,'Basisgegevens Begroting'!$I$20,C47=Blad1!$D$3,'Basisgegevens Begroting'!$G$20,C47=Blad1!$D$4,'Basisgegevens Begroting'!$H$20,C47="",0)</f>
        <v>0</v>
      </c>
      <c r="H47" s="124">
        <f t="shared" si="5"/>
        <v>0</v>
      </c>
      <c r="I47" t="str">
        <f t="shared" si="0"/>
        <v/>
      </c>
    </row>
    <row r="48" spans="1:9" x14ac:dyDescent="0.3">
      <c r="A48" s="33"/>
      <c r="B48" s="23"/>
      <c r="C48" s="24"/>
      <c r="D48" s="23"/>
      <c r="E48" s="70"/>
      <c r="F48" s="16">
        <v>0</v>
      </c>
      <c r="G48" s="123" cm="1">
        <f t="array" ref="G48">+_xlfn.IFS(C48=Blad1!$D$2,'Basisgegevens Begroting'!$I$20,C48=Blad1!$D$3,'Basisgegevens Begroting'!$G$20,C48=Blad1!$D$4,'Basisgegevens Begroting'!$H$20,C48="",0)</f>
        <v>0</v>
      </c>
      <c r="H48" s="124">
        <f t="shared" si="5"/>
        <v>0</v>
      </c>
      <c r="I48" t="str">
        <f t="shared" si="0"/>
        <v/>
      </c>
    </row>
    <row r="49" spans="1:9" x14ac:dyDescent="0.3">
      <c r="A49" s="33"/>
      <c r="B49" s="23"/>
      <c r="C49" s="24"/>
      <c r="D49" s="23"/>
      <c r="E49" s="70"/>
      <c r="F49" s="16">
        <v>0</v>
      </c>
      <c r="G49" s="123" cm="1">
        <f t="array" ref="G49">+_xlfn.IFS(C49=Blad1!$D$2,'Basisgegevens Begroting'!$I$20,C49=Blad1!$D$3,'Basisgegevens Begroting'!$G$20,C49=Blad1!$D$4,'Basisgegevens Begroting'!$H$20,C49="",0)</f>
        <v>0</v>
      </c>
      <c r="H49" s="124">
        <f t="shared" si="5"/>
        <v>0</v>
      </c>
      <c r="I49" t="str">
        <f t="shared" si="0"/>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6">SUM(H34:H50)</f>
        <v>0</v>
      </c>
    </row>
    <row r="52" spans="1:9" ht="15" thickBot="1" x14ac:dyDescent="0.35"/>
    <row r="53" spans="1:9" x14ac:dyDescent="0.3">
      <c r="A53" s="31" t="s">
        <v>75</v>
      </c>
      <c r="B53" s="17"/>
      <c r="C53" s="17"/>
      <c r="D53" s="17"/>
      <c r="E53" s="17"/>
      <c r="F53" s="17"/>
      <c r="G53" s="17"/>
    </row>
    <row r="54" spans="1:9" ht="24" customHeight="1"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c r="D55" s="24"/>
      <c r="E55" s="69"/>
      <c r="F55" s="16">
        <v>0</v>
      </c>
      <c r="G55" s="123" cm="1">
        <f t="array" ref="G55">+_xlfn.IFS(C55=Blad1!$D$2,'Basisgegevens Begroting'!$I$20,C55=Blad1!$D$3,'Basisgegevens Begroting'!$G$20,C55=Blad1!$D$4,'Basisgegevens Begroting'!$H$20,C55="",0)</f>
        <v>0</v>
      </c>
      <c r="H55" s="124">
        <f>+G55*F55</f>
        <v>0</v>
      </c>
      <c r="I55" t="str">
        <f t="shared" ref="I55:I60" si="7">IF(G55=100%,H55,"")</f>
        <v/>
      </c>
    </row>
    <row r="56" spans="1:9" x14ac:dyDescent="0.3">
      <c r="A56" s="33"/>
      <c r="B56" s="23"/>
      <c r="C56" s="24"/>
      <c r="D56" s="24"/>
      <c r="E56" s="69"/>
      <c r="F56" s="16">
        <v>0</v>
      </c>
      <c r="G56" s="123" cm="1">
        <f t="array" ref="G56">+_xlfn.IFS(C56=Blad1!$D$2,'Basisgegevens Begroting'!$I$20,C56=Blad1!$D$3,'Basisgegevens Begroting'!$G$20,C56=Blad1!$D$4,'Basisgegevens Begroting'!$H$20,C56="",0)</f>
        <v>0</v>
      </c>
      <c r="H56" s="124">
        <f t="shared" ref="H56:H60" si="8">+G56*F56</f>
        <v>0</v>
      </c>
      <c r="I56" t="str">
        <f t="shared" si="7"/>
        <v/>
      </c>
    </row>
    <row r="57" spans="1:9" x14ac:dyDescent="0.3">
      <c r="A57" s="33"/>
      <c r="B57" s="23"/>
      <c r="C57" s="24"/>
      <c r="D57" s="24"/>
      <c r="E57" s="69"/>
      <c r="F57" s="16">
        <v>0</v>
      </c>
      <c r="G57" s="123" cm="1">
        <f t="array" ref="G57">+_xlfn.IFS(C57=Blad1!$D$2,'Basisgegevens Begroting'!$I$20,C57=Blad1!$D$3,'Basisgegevens Begroting'!$G$20,C57=Blad1!$D$4,'Basisgegevens Begroting'!$H$20,C57="",0)</f>
        <v>0</v>
      </c>
      <c r="H57" s="124">
        <f t="shared" si="8"/>
        <v>0</v>
      </c>
      <c r="I57" t="str">
        <f t="shared" si="7"/>
        <v/>
      </c>
    </row>
    <row r="58" spans="1:9" x14ac:dyDescent="0.3">
      <c r="A58" s="33"/>
      <c r="B58" s="23"/>
      <c r="C58" s="24"/>
      <c r="D58" s="24"/>
      <c r="E58" s="69"/>
      <c r="F58" s="16">
        <v>0</v>
      </c>
      <c r="G58" s="123" cm="1">
        <f t="array" ref="G58">+_xlfn.IFS(C58=Blad1!$D$2,'Basisgegevens Begroting'!$I$20,C58=Blad1!$D$3,'Basisgegevens Begroting'!$G$20,C58=Blad1!$D$4,'Basisgegevens Begroting'!$H$20,C58="",0)</f>
        <v>0</v>
      </c>
      <c r="H58" s="124">
        <f t="shared" si="8"/>
        <v>0</v>
      </c>
      <c r="I58" t="str">
        <f t="shared" si="7"/>
        <v/>
      </c>
    </row>
    <row r="59" spans="1:9" x14ac:dyDescent="0.3">
      <c r="A59" s="33"/>
      <c r="B59" s="23"/>
      <c r="C59" s="24"/>
      <c r="D59" s="23"/>
      <c r="E59" s="70"/>
      <c r="F59" s="16">
        <v>0</v>
      </c>
      <c r="G59" s="123" cm="1">
        <f t="array" ref="G59">+_xlfn.IFS(C59=Blad1!$D$2,'Basisgegevens Begroting'!$I$20,C59=Blad1!$D$3,'Basisgegevens Begroting'!$G$20,C59=Blad1!$D$4,'Basisgegevens Begroting'!$H$20,C59="",0)</f>
        <v>0</v>
      </c>
      <c r="H59" s="124">
        <f t="shared" si="8"/>
        <v>0</v>
      </c>
      <c r="I59" t="str">
        <f t="shared" si="7"/>
        <v/>
      </c>
    </row>
    <row r="60" spans="1:9" x14ac:dyDescent="0.3">
      <c r="A60" s="33"/>
      <c r="B60" s="23"/>
      <c r="C60" s="24"/>
      <c r="D60" s="23"/>
      <c r="E60" s="70"/>
      <c r="F60" s="16">
        <v>0</v>
      </c>
      <c r="G60" s="123" cm="1">
        <f t="array" ref="G60">+_xlfn.IFS(C60=Blad1!$D$2,'Basisgegevens Begroting'!$I$20,C60=Blad1!$D$3,'Basisgegevens Begroting'!$G$20,C60=Blad1!$D$4,'Basisgegevens Begroting'!$H$20,C60="",0)</f>
        <v>0</v>
      </c>
      <c r="H60" s="124">
        <f t="shared" si="8"/>
        <v>0</v>
      </c>
      <c r="I60" t="str">
        <f t="shared" si="7"/>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Begroting'!$I$20,C66=Blad1!$D$3,'Basisgegevens Begroting'!$G$20,C66=Blad1!$D$4,'Basisgegevens Begroting'!$H$20,C66="",0)</f>
        <v>0</v>
      </c>
      <c r="H66" s="124">
        <f>+G66*F66*E66</f>
        <v>0</v>
      </c>
      <c r="I66" t="str">
        <f t="shared" ref="I66:I82" si="9">IF(G66=100%,H66,"")</f>
        <v/>
      </c>
    </row>
    <row r="67" spans="1:9" x14ac:dyDescent="0.3">
      <c r="A67" s="24"/>
      <c r="B67" s="24"/>
      <c r="C67" s="24"/>
      <c r="D67" s="24"/>
      <c r="E67" s="175">
        <v>1</v>
      </c>
      <c r="F67" s="16">
        <v>0</v>
      </c>
      <c r="G67" s="123" cm="1">
        <f t="array" ref="G67">+_xlfn.IFS(C67=Blad1!$D$2,'Basisgegevens Begroting'!$I$20,C67=Blad1!$D$3,'Basisgegevens Begroting'!$G$20,C67=Blad1!$D$4,'Basisgegevens Begroting'!$H$20,C67="",0)</f>
        <v>0</v>
      </c>
      <c r="H67" s="124">
        <f t="shared" ref="H67:H81" si="10">+G67*F67*E67</f>
        <v>0</v>
      </c>
      <c r="I67" t="str">
        <f t="shared" si="9"/>
        <v/>
      </c>
    </row>
    <row r="68" spans="1:9" x14ac:dyDescent="0.3">
      <c r="A68" s="24"/>
      <c r="B68" s="24"/>
      <c r="C68" s="24"/>
      <c r="D68" s="24"/>
      <c r="E68" s="175">
        <v>1</v>
      </c>
      <c r="F68" s="16">
        <v>0</v>
      </c>
      <c r="G68" s="123" cm="1">
        <f t="array" ref="G68">+_xlfn.IFS(C68=Blad1!$D$2,'Basisgegevens Begroting'!$I$20,C68=Blad1!$D$3,'Basisgegevens Begroting'!$G$20,C68=Blad1!$D$4,'Basisgegevens Begroting'!$H$20,C68="",0)</f>
        <v>0</v>
      </c>
      <c r="H68" s="124">
        <f t="shared" si="10"/>
        <v>0</v>
      </c>
      <c r="I68" t="str">
        <f t="shared" si="9"/>
        <v/>
      </c>
    </row>
    <row r="69" spans="1:9" x14ac:dyDescent="0.3">
      <c r="A69" s="24"/>
      <c r="B69" s="24"/>
      <c r="C69" s="24"/>
      <c r="D69" s="24"/>
      <c r="E69" s="175">
        <v>1</v>
      </c>
      <c r="F69" s="16">
        <v>0</v>
      </c>
      <c r="G69" s="123" cm="1">
        <f t="array" ref="G69">+_xlfn.IFS(C69=Blad1!$D$2,'Basisgegevens Begroting'!$I$20,C69=Blad1!$D$3,'Basisgegevens Begroting'!$G$20,C69=Blad1!$D$4,'Basisgegevens Begroting'!$H$20,C69="",0)</f>
        <v>0</v>
      </c>
      <c r="H69" s="124">
        <f t="shared" si="10"/>
        <v>0</v>
      </c>
      <c r="I69" t="str">
        <f t="shared" si="9"/>
        <v/>
      </c>
    </row>
    <row r="70" spans="1:9" x14ac:dyDescent="0.3">
      <c r="A70" s="24"/>
      <c r="B70" s="24"/>
      <c r="C70" s="24"/>
      <c r="D70" s="23"/>
      <c r="E70" s="175">
        <v>1</v>
      </c>
      <c r="F70" s="16">
        <v>0</v>
      </c>
      <c r="G70" s="123" cm="1">
        <f t="array" ref="G70">+_xlfn.IFS(C70=Blad1!$D$2,'Basisgegevens Begroting'!$I$20,C70=Blad1!$D$3,'Basisgegevens Begroting'!$G$20,C70=Blad1!$D$4,'Basisgegevens Begroting'!$H$20,C70="",0)</f>
        <v>0</v>
      </c>
      <c r="H70" s="124">
        <f t="shared" si="10"/>
        <v>0</v>
      </c>
      <c r="I70" t="str">
        <f t="shared" si="9"/>
        <v/>
      </c>
    </row>
    <row r="71" spans="1:9" x14ac:dyDescent="0.3">
      <c r="A71" s="24"/>
      <c r="B71" s="24"/>
      <c r="C71" s="24"/>
      <c r="D71" s="23"/>
      <c r="E71" s="175">
        <v>1</v>
      </c>
      <c r="F71" s="16">
        <v>0</v>
      </c>
      <c r="G71" s="123" cm="1">
        <f t="array" ref="G71">+_xlfn.IFS(C71=Blad1!$D$2,'Basisgegevens Begroting'!$I$20,C71=Blad1!$D$3,'Basisgegevens Begroting'!$G$20,C71=Blad1!$D$4,'Basisgegevens Begroting'!$H$20,C71="",0)</f>
        <v>0</v>
      </c>
      <c r="H71" s="124">
        <f t="shared" si="10"/>
        <v>0</v>
      </c>
      <c r="I71" t="str">
        <f t="shared" si="9"/>
        <v/>
      </c>
    </row>
    <row r="72" spans="1:9" x14ac:dyDescent="0.3">
      <c r="A72" s="24"/>
      <c r="B72" s="24"/>
      <c r="C72" s="24"/>
      <c r="D72" s="23"/>
      <c r="E72" s="175">
        <v>1</v>
      </c>
      <c r="F72" s="16">
        <v>0</v>
      </c>
      <c r="G72" s="123" cm="1">
        <f t="array" ref="G72">+_xlfn.IFS(C72=Blad1!$D$2,'Basisgegevens Begroting'!$I$20,C72=Blad1!$D$3,'Basisgegevens Begroting'!$G$20,C72=Blad1!$D$4,'Basisgegevens Begroting'!$H$20,C72="",0)</f>
        <v>0</v>
      </c>
      <c r="H72" s="124">
        <f t="shared" si="10"/>
        <v>0</v>
      </c>
      <c r="I72" t="str">
        <f t="shared" si="9"/>
        <v/>
      </c>
    </row>
    <row r="73" spans="1:9" x14ac:dyDescent="0.3">
      <c r="A73" s="24"/>
      <c r="B73" s="24"/>
      <c r="C73" s="24"/>
      <c r="D73" s="23"/>
      <c r="E73" s="175">
        <v>1</v>
      </c>
      <c r="F73" s="16">
        <v>0</v>
      </c>
      <c r="G73" s="123" cm="1">
        <f t="array" ref="G73">+_xlfn.IFS(C73=Blad1!$D$2,'Basisgegevens Begroting'!$I$20,C73=Blad1!$D$3,'Basisgegevens Begroting'!$G$20,C73=Blad1!$D$4,'Basisgegevens Begroting'!$H$20,C73="",0)</f>
        <v>0</v>
      </c>
      <c r="H73" s="124">
        <f t="shared" si="10"/>
        <v>0</v>
      </c>
      <c r="I73" t="str">
        <f t="shared" si="9"/>
        <v/>
      </c>
    </row>
    <row r="74" spans="1:9" x14ac:dyDescent="0.3">
      <c r="A74" s="24"/>
      <c r="B74" s="24"/>
      <c r="C74" s="24"/>
      <c r="D74" s="23"/>
      <c r="E74" s="175">
        <v>1</v>
      </c>
      <c r="F74" s="16">
        <v>0</v>
      </c>
      <c r="G74" s="123" cm="1">
        <f t="array" ref="G74">+_xlfn.IFS(C74=Blad1!$D$2,'Basisgegevens Begroting'!$I$20,C74=Blad1!$D$3,'Basisgegevens Begroting'!$G$20,C74=Blad1!$D$4,'Basisgegevens Begroting'!$H$20,C74="",0)</f>
        <v>0</v>
      </c>
      <c r="H74" s="124">
        <f t="shared" si="10"/>
        <v>0</v>
      </c>
      <c r="I74" t="str">
        <f t="shared" si="9"/>
        <v/>
      </c>
    </row>
    <row r="75" spans="1:9" x14ac:dyDescent="0.3">
      <c r="A75" s="24"/>
      <c r="B75" s="24"/>
      <c r="C75" s="24"/>
      <c r="D75" s="23"/>
      <c r="E75" s="175">
        <v>1</v>
      </c>
      <c r="F75" s="16">
        <v>0</v>
      </c>
      <c r="G75" s="123" cm="1">
        <f t="array" ref="G75">+_xlfn.IFS(C75=Blad1!$D$2,'Basisgegevens Begroting'!$I$20,C75=Blad1!$D$3,'Basisgegevens Begroting'!$G$20,C75=Blad1!$D$4,'Basisgegevens Begroting'!$H$20,C75="",0)</f>
        <v>0</v>
      </c>
      <c r="H75" s="124">
        <f t="shared" si="10"/>
        <v>0</v>
      </c>
      <c r="I75" t="str">
        <f t="shared" si="9"/>
        <v/>
      </c>
    </row>
    <row r="76" spans="1:9" x14ac:dyDescent="0.3">
      <c r="A76" s="24"/>
      <c r="B76" s="24"/>
      <c r="C76" s="24"/>
      <c r="D76" s="24"/>
      <c r="E76" s="175">
        <v>1</v>
      </c>
      <c r="F76" s="16">
        <v>0</v>
      </c>
      <c r="G76" s="123" cm="1">
        <f t="array" ref="G76">+_xlfn.IFS(C76=Blad1!$D$2,'Basisgegevens Begroting'!$I$20,C76=Blad1!$D$3,'Basisgegevens Begroting'!$G$20,C76=Blad1!$D$4,'Basisgegevens Begroting'!$H$20,C76="",0)</f>
        <v>0</v>
      </c>
      <c r="H76" s="124">
        <f t="shared" si="10"/>
        <v>0</v>
      </c>
      <c r="I76" t="str">
        <f t="shared" si="9"/>
        <v/>
      </c>
    </row>
    <row r="77" spans="1:9" x14ac:dyDescent="0.3">
      <c r="A77" s="24"/>
      <c r="B77" s="24"/>
      <c r="C77" s="24"/>
      <c r="D77" s="24"/>
      <c r="E77" s="175">
        <v>1</v>
      </c>
      <c r="F77" s="16">
        <v>0</v>
      </c>
      <c r="G77" s="123" cm="1">
        <f t="array" ref="G77">+_xlfn.IFS(C77=Blad1!$D$2,'Basisgegevens Begroting'!$I$20,C77=Blad1!$D$3,'Basisgegevens Begroting'!$G$20,C77=Blad1!$D$4,'Basisgegevens Begroting'!$H$20,C77="",0)</f>
        <v>0</v>
      </c>
      <c r="H77" s="124">
        <f t="shared" si="10"/>
        <v>0</v>
      </c>
      <c r="I77" t="str">
        <f t="shared" si="9"/>
        <v/>
      </c>
    </row>
    <row r="78" spans="1:9" x14ac:dyDescent="0.3">
      <c r="A78" s="24"/>
      <c r="B78" s="24"/>
      <c r="C78" s="24"/>
      <c r="D78" s="24"/>
      <c r="E78" s="175">
        <v>1</v>
      </c>
      <c r="F78" s="16">
        <v>0</v>
      </c>
      <c r="G78" s="123" cm="1">
        <f t="array" ref="G78">+_xlfn.IFS(C78=Blad1!$D$2,'Basisgegevens Begroting'!$I$20,C78=Blad1!$D$3,'Basisgegevens Begroting'!$G$20,C78=Blad1!$D$4,'Basisgegevens Begroting'!$H$20,C78="",0)</f>
        <v>0</v>
      </c>
      <c r="H78" s="124">
        <f t="shared" si="10"/>
        <v>0</v>
      </c>
      <c r="I78" t="str">
        <f t="shared" si="9"/>
        <v/>
      </c>
    </row>
    <row r="79" spans="1:9" x14ac:dyDescent="0.3">
      <c r="A79" s="24"/>
      <c r="B79" s="24"/>
      <c r="C79" s="24"/>
      <c r="D79" s="24"/>
      <c r="E79" s="175">
        <v>1</v>
      </c>
      <c r="F79" s="16">
        <v>0</v>
      </c>
      <c r="G79" s="123" cm="1">
        <f t="array" ref="G79">+_xlfn.IFS(C79=Blad1!$D$2,'Basisgegevens Begroting'!$I$20,C79=Blad1!$D$3,'Basisgegevens Begroting'!$G$20,C79=Blad1!$D$4,'Basisgegevens Begroting'!$H$20,C79="",0)</f>
        <v>0</v>
      </c>
      <c r="H79" s="124">
        <f t="shared" si="10"/>
        <v>0</v>
      </c>
      <c r="I79" t="str">
        <f t="shared" si="9"/>
        <v/>
      </c>
    </row>
    <row r="80" spans="1:9" x14ac:dyDescent="0.3">
      <c r="A80" s="24"/>
      <c r="B80" s="24"/>
      <c r="C80" s="24"/>
      <c r="D80" s="23"/>
      <c r="E80" s="175">
        <v>1</v>
      </c>
      <c r="F80" s="16">
        <v>0</v>
      </c>
      <c r="G80" s="123" cm="1">
        <f t="array" ref="G80">+_xlfn.IFS(C80=Blad1!$D$2,'Basisgegevens Begroting'!$I$20,C80=Blad1!$D$3,'Basisgegevens Begroting'!$G$20,C80=Blad1!$D$4,'Basisgegevens Begroting'!$H$20,C80="",0)</f>
        <v>0</v>
      </c>
      <c r="H80" s="124">
        <f t="shared" si="10"/>
        <v>0</v>
      </c>
      <c r="I80" t="str">
        <f t="shared" si="9"/>
        <v/>
      </c>
    </row>
    <row r="81" spans="1:9" x14ac:dyDescent="0.3">
      <c r="A81" s="24"/>
      <c r="B81" s="24"/>
      <c r="C81" s="24"/>
      <c r="D81" s="23"/>
      <c r="E81" s="175">
        <v>1</v>
      </c>
      <c r="F81" s="16">
        <v>0</v>
      </c>
      <c r="G81" s="123" cm="1">
        <f t="array" ref="G81">+_xlfn.IFS(C81=Blad1!$D$2,'Basisgegevens Begroting'!$I$20,C81=Blad1!$D$3,'Basisgegevens Begroting'!$G$20,C81=Blad1!$D$4,'Basisgegevens Begroting'!$H$20,C81="",0)</f>
        <v>0</v>
      </c>
      <c r="H81" s="124">
        <f t="shared" si="10"/>
        <v>0</v>
      </c>
      <c r="I81" t="str">
        <f t="shared" si="9"/>
        <v/>
      </c>
    </row>
    <row r="82" spans="1:9" ht="15" thickBot="1" x14ac:dyDescent="0.35">
      <c r="A82" s="169"/>
      <c r="B82" s="170"/>
      <c r="C82" s="170"/>
      <c r="D82" s="171"/>
      <c r="I82" t="str">
        <f t="shared" si="9"/>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D8AkAn1uSGv3jPsXUTWYEZAqpGO1ukDsLIxPUNVuDWDIqLixlAgNhCBgCOAwgXs0QRBeuvRmDddZrjvznwDbjQ==" saltValue="jj556OXJlxo/pdC8xs/6Cw==" spinCount="100000" sheet="1" objects="1" scenarios="1"/>
  <conditionalFormatting sqref="E22 G22">
    <cfRule type="cellIs" dxfId="71" priority="12" stopIfTrue="1" operator="equal">
      <formula>"Opslag algemene kosten (50%)"</formula>
    </cfRule>
  </conditionalFormatting>
  <conditionalFormatting sqref="E30">
    <cfRule type="cellIs" dxfId="70" priority="9" stopIfTrue="1" operator="equal">
      <formula>"Opslag algemene kosten (50%)"</formula>
    </cfRule>
  </conditionalFormatting>
  <conditionalFormatting sqref="E51">
    <cfRule type="cellIs" dxfId="69" priority="11" stopIfTrue="1" operator="equal">
      <formula>"Opslag algemene kosten (50%)"</formula>
    </cfRule>
  </conditionalFormatting>
  <conditionalFormatting sqref="E62">
    <cfRule type="cellIs" dxfId="68" priority="2" stopIfTrue="1" operator="equal">
      <formula>"Opslag algemene kosten (50%)"</formula>
    </cfRule>
  </conditionalFormatting>
  <conditionalFormatting sqref="E83">
    <cfRule type="cellIs" dxfId="67" priority="3" stopIfTrue="1" operator="equal">
      <formula>"Opslag algemene kosten (50%)"</formula>
    </cfRule>
  </conditionalFormatting>
  <conditionalFormatting sqref="G51">
    <cfRule type="cellIs" dxfId="66" priority="10" stopIfTrue="1" operator="equal">
      <formula>"Opslag algemene kosten (50%)"</formula>
    </cfRule>
  </conditionalFormatting>
  <conditionalFormatting sqref="G62">
    <cfRule type="cellIs" dxfId="65" priority="1" stopIfTrue="1" operator="equal">
      <formula>"Opslag algemene kosten (50%)"</formula>
    </cfRule>
  </conditionalFormatting>
  <conditionalFormatting sqref="G83">
    <cfRule type="cellIs" dxfId="64"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C4B76586-D6AB-4FAF-B1E4-755747A5016E}">
          <x14:formula1>
            <xm:f>Blad1!$D$2:$D$4</xm:f>
          </x14:formula1>
          <xm:sqref>C7:C21 C26:C29 C34:C49 C66:C81 C55:C60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EBB8F-5610-4641-944C-EAC21AC27742}">
  <dimension ref="A1:I86"/>
  <sheetViews>
    <sheetView workbookViewId="0">
      <selection activeCell="A2" sqref="A2"/>
    </sheetView>
  </sheetViews>
  <sheetFormatPr defaultRowHeight="14.4" x14ac:dyDescent="0.3"/>
  <cols>
    <col min="1" max="1" width="18.109375" customWidth="1"/>
    <col min="2" max="2" width="19" customWidth="1"/>
    <col min="3" max="3" width="56.88671875" customWidth="1"/>
    <col min="4" max="4" width="19" customWidth="1"/>
    <col min="5" max="5" width="18" customWidth="1"/>
    <col min="6" max="6" width="17.88671875" customWidth="1"/>
    <col min="7" max="7" width="15.44140625" customWidth="1"/>
    <col min="8" max="8" width="26.44140625" customWidth="1"/>
    <col min="9" max="9" width="0.33203125" customWidth="1"/>
  </cols>
  <sheetData>
    <row r="1" spans="1:9" ht="31.2" x14ac:dyDescent="0.6">
      <c r="A1" s="49">
        <f>+'Basisgegevens Begroting'!C21</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Begroting'!$I$21,C7=Blad1!$D$3,'Basisgegevens Begroting'!$G$21,C7=Blad1!$D$4,'Basisgegevens Begroting'!$H$21,C7="",0)</f>
        <v>0</v>
      </c>
      <c r="H7" s="19">
        <f>+EigenPersoneel789451115[[#This Row],[Kolom8]]*EigenPersoneel789451115[[#This Row],[Kolom6]]</f>
        <v>0</v>
      </c>
      <c r="I7" t="str">
        <f t="shared" ref="I7:I49" si="0">IF(G7=100%,H7,"")</f>
        <v/>
      </c>
    </row>
    <row r="8" spans="1:9" x14ac:dyDescent="0.3">
      <c r="A8" s="4"/>
      <c r="B8" s="24"/>
      <c r="C8" s="24"/>
      <c r="D8" s="16"/>
      <c r="E8" s="22"/>
      <c r="F8" s="19">
        <f t="shared" ref="F8:F21" si="1">$D8*E8</f>
        <v>0</v>
      </c>
      <c r="G8" s="123" cm="1">
        <f t="array" ref="G8">+_xlfn.IFS(C8=Blad1!$D$2,'Basisgegevens Begroting'!$I$21,C8=Blad1!$D$3,'Basisgegevens Begroting'!$G$21,C8=Blad1!$D$4,'Basisgegevens Begroting'!$H$21,C8="",0)</f>
        <v>0</v>
      </c>
      <c r="H8" s="19">
        <f>+EigenPersoneel789451115[[#This Row],[Kolom8]]*EigenPersoneel789451115[[#This Row],[Kolom6]]</f>
        <v>0</v>
      </c>
      <c r="I8" t="str">
        <f t="shared" si="0"/>
        <v/>
      </c>
    </row>
    <row r="9" spans="1:9" x14ac:dyDescent="0.3">
      <c r="A9" s="4"/>
      <c r="B9" s="24"/>
      <c r="C9" s="24"/>
      <c r="D9" s="16"/>
      <c r="E9" s="22"/>
      <c r="F9" s="19">
        <f t="shared" si="1"/>
        <v>0</v>
      </c>
      <c r="G9" s="123" cm="1">
        <f t="array" ref="G9">+_xlfn.IFS(C9=Blad1!$D$2,'Basisgegevens Begroting'!$I$21,C9=Blad1!$D$3,'Basisgegevens Begroting'!$G$21,C9=Blad1!$D$4,'Basisgegevens Begroting'!$H$21,C9="",0)</f>
        <v>0</v>
      </c>
      <c r="H9" s="19">
        <f>+EigenPersoneel789451115[[#This Row],[Kolom8]]*EigenPersoneel789451115[[#This Row],[Kolom6]]</f>
        <v>0</v>
      </c>
      <c r="I9" t="str">
        <f t="shared" si="0"/>
        <v/>
      </c>
    </row>
    <row r="10" spans="1:9" x14ac:dyDescent="0.3">
      <c r="A10" s="4"/>
      <c r="B10" s="24"/>
      <c r="C10" s="24"/>
      <c r="D10" s="16"/>
      <c r="E10" s="22"/>
      <c r="F10" s="19">
        <f t="shared" si="1"/>
        <v>0</v>
      </c>
      <c r="G10" s="123" cm="1">
        <f t="array" ref="G10">+_xlfn.IFS(C10=Blad1!$D$2,'Basisgegevens Begroting'!$I$21,C10=Blad1!$D$3,'Basisgegevens Begroting'!$G$21,C10=Blad1!$D$4,'Basisgegevens Begroting'!$H$21,C10="",0)</f>
        <v>0</v>
      </c>
      <c r="H10" s="19">
        <f>+EigenPersoneel789451115[[#This Row],[Kolom8]]*EigenPersoneel789451115[[#This Row],[Kolom6]]</f>
        <v>0</v>
      </c>
      <c r="I10" t="str">
        <f t="shared" si="0"/>
        <v/>
      </c>
    </row>
    <row r="11" spans="1:9" x14ac:dyDescent="0.3">
      <c r="A11" s="4"/>
      <c r="B11" s="24"/>
      <c r="C11" s="24"/>
      <c r="D11" s="16"/>
      <c r="E11" s="22"/>
      <c r="F11" s="19">
        <f t="shared" si="1"/>
        <v>0</v>
      </c>
      <c r="G11" s="123" cm="1">
        <f t="array" ref="G11">+_xlfn.IFS(C11=Blad1!$D$2,'Basisgegevens Begroting'!$I$21,C11=Blad1!$D$3,'Basisgegevens Begroting'!$G$21,C11=Blad1!$D$4,'Basisgegevens Begroting'!$H$21,C11="",0)</f>
        <v>0</v>
      </c>
      <c r="H11" s="19">
        <f>+EigenPersoneel789451115[[#This Row],[Kolom8]]*EigenPersoneel789451115[[#This Row],[Kolom6]]</f>
        <v>0</v>
      </c>
      <c r="I11" t="str">
        <f t="shared" si="0"/>
        <v/>
      </c>
    </row>
    <row r="12" spans="1:9" x14ac:dyDescent="0.3">
      <c r="A12" s="4"/>
      <c r="B12" s="24"/>
      <c r="C12" s="24"/>
      <c r="D12" s="16"/>
      <c r="E12" s="22"/>
      <c r="F12" s="19">
        <f t="shared" si="1"/>
        <v>0</v>
      </c>
      <c r="G12" s="123" cm="1">
        <f t="array" ref="G12">+_xlfn.IFS(C12=Blad1!$D$2,'Basisgegevens Begroting'!$I$21,C12=Blad1!$D$3,'Basisgegevens Begroting'!$G$21,C12=Blad1!$D$4,'Basisgegevens Begroting'!$H$21,C12="",0)</f>
        <v>0</v>
      </c>
      <c r="H12" s="19">
        <f>+EigenPersoneel789451115[[#This Row],[Kolom8]]*EigenPersoneel789451115[[#This Row],[Kolom6]]</f>
        <v>0</v>
      </c>
      <c r="I12" t="str">
        <f t="shared" si="0"/>
        <v/>
      </c>
    </row>
    <row r="13" spans="1:9" x14ac:dyDescent="0.3">
      <c r="A13" s="4"/>
      <c r="B13" s="24"/>
      <c r="C13" s="24"/>
      <c r="D13" s="16"/>
      <c r="E13" s="22"/>
      <c r="F13" s="19">
        <f t="shared" si="1"/>
        <v>0</v>
      </c>
      <c r="G13" s="123" cm="1">
        <f t="array" ref="G13">+_xlfn.IFS(C13=Blad1!$D$2,'Basisgegevens Begroting'!$I$21,C13=Blad1!$D$3,'Basisgegevens Begroting'!$G$21,C13=Blad1!$D$4,'Basisgegevens Begroting'!$H$21,C13="",0)</f>
        <v>0</v>
      </c>
      <c r="H13" s="19">
        <f>+EigenPersoneel789451115[[#This Row],[Kolom8]]*EigenPersoneel789451115[[#This Row],[Kolom6]]</f>
        <v>0</v>
      </c>
      <c r="I13" t="str">
        <f t="shared" si="0"/>
        <v/>
      </c>
    </row>
    <row r="14" spans="1:9" x14ac:dyDescent="0.3">
      <c r="A14" s="4"/>
      <c r="B14" s="24"/>
      <c r="C14" s="24"/>
      <c r="D14" s="16"/>
      <c r="E14" s="22"/>
      <c r="F14" s="19">
        <f t="shared" si="1"/>
        <v>0</v>
      </c>
      <c r="G14" s="123" cm="1">
        <f t="array" ref="G14">+_xlfn.IFS(C14=Blad1!$D$2,'Basisgegevens Begroting'!$I$21,C14=Blad1!$D$3,'Basisgegevens Begroting'!$G$21,C14=Blad1!$D$4,'Basisgegevens Begroting'!$H$21,C14="",0)</f>
        <v>0</v>
      </c>
      <c r="H14" s="19">
        <f>+EigenPersoneel789451115[[#This Row],[Kolom8]]*EigenPersoneel789451115[[#This Row],[Kolom6]]</f>
        <v>0</v>
      </c>
      <c r="I14" t="str">
        <f t="shared" si="0"/>
        <v/>
      </c>
    </row>
    <row r="15" spans="1:9" x14ac:dyDescent="0.3">
      <c r="A15" s="4"/>
      <c r="B15" s="24"/>
      <c r="C15" s="24"/>
      <c r="D15" s="16"/>
      <c r="E15" s="22"/>
      <c r="F15" s="19">
        <f t="shared" si="1"/>
        <v>0</v>
      </c>
      <c r="G15" s="123" cm="1">
        <f t="array" ref="G15">+_xlfn.IFS(C15=Blad1!$D$2,'Basisgegevens Begroting'!$I$21,C15=Blad1!$D$3,'Basisgegevens Begroting'!$G$21,C15=Blad1!$D$4,'Basisgegevens Begroting'!$H$21,C15="",0)</f>
        <v>0</v>
      </c>
      <c r="H15" s="19">
        <f>+EigenPersoneel789451115[[#This Row],[Kolom8]]*EigenPersoneel789451115[[#This Row],[Kolom6]]</f>
        <v>0</v>
      </c>
      <c r="I15" t="str">
        <f t="shared" si="0"/>
        <v/>
      </c>
    </row>
    <row r="16" spans="1:9" x14ac:dyDescent="0.3">
      <c r="A16" s="4"/>
      <c r="B16" s="24"/>
      <c r="C16" s="24"/>
      <c r="D16" s="16"/>
      <c r="E16" s="22"/>
      <c r="F16" s="19">
        <f t="shared" si="1"/>
        <v>0</v>
      </c>
      <c r="G16" s="123" cm="1">
        <f t="array" ref="G16">+_xlfn.IFS(C16=Blad1!$D$2,'Basisgegevens Begroting'!$I$21,C16=Blad1!$D$3,'Basisgegevens Begroting'!$G$21,C16=Blad1!$D$4,'Basisgegevens Begroting'!$H$21,C16="",0)</f>
        <v>0</v>
      </c>
      <c r="H16" s="19">
        <f>+EigenPersoneel789451115[[#This Row],[Kolom8]]*EigenPersoneel789451115[[#This Row],[Kolom6]]</f>
        <v>0</v>
      </c>
      <c r="I16" t="str">
        <f t="shared" si="0"/>
        <v/>
      </c>
    </row>
    <row r="17" spans="1:9" x14ac:dyDescent="0.3">
      <c r="A17" s="4"/>
      <c r="B17" s="24"/>
      <c r="C17" s="24"/>
      <c r="D17" s="16"/>
      <c r="E17" s="22"/>
      <c r="F17" s="19">
        <f t="shared" si="1"/>
        <v>0</v>
      </c>
      <c r="G17" s="123" cm="1">
        <f t="array" ref="G17">+_xlfn.IFS(C17=Blad1!$D$2,'Basisgegevens Begroting'!$I$21,C17=Blad1!$D$3,'Basisgegevens Begroting'!$G$21,C17=Blad1!$D$4,'Basisgegevens Begroting'!$H$21,C17="",0)</f>
        <v>0</v>
      </c>
      <c r="H17" s="19">
        <f>+EigenPersoneel789451115[[#This Row],[Kolom8]]*EigenPersoneel789451115[[#This Row],[Kolom6]]</f>
        <v>0</v>
      </c>
      <c r="I17" t="str">
        <f t="shared" si="0"/>
        <v/>
      </c>
    </row>
    <row r="18" spans="1:9" x14ac:dyDescent="0.3">
      <c r="A18" s="4"/>
      <c r="B18" s="24"/>
      <c r="C18" s="24"/>
      <c r="D18" s="16"/>
      <c r="E18" s="22"/>
      <c r="F18" s="19">
        <f t="shared" si="1"/>
        <v>0</v>
      </c>
      <c r="G18" s="123" cm="1">
        <f t="array" ref="G18">+_xlfn.IFS(C18=Blad1!$D$2,'Basisgegevens Begroting'!$I$21,C18=Blad1!$D$3,'Basisgegevens Begroting'!$G$21,C18=Blad1!$D$4,'Basisgegevens Begroting'!$H$21,C18="",0)</f>
        <v>0</v>
      </c>
      <c r="H18" s="19">
        <f>+EigenPersoneel789451115[[#This Row],[Kolom8]]*EigenPersoneel789451115[[#This Row],[Kolom6]]</f>
        <v>0</v>
      </c>
      <c r="I18" t="str">
        <f t="shared" si="0"/>
        <v/>
      </c>
    </row>
    <row r="19" spans="1:9" x14ac:dyDescent="0.3">
      <c r="A19" s="4"/>
      <c r="B19" s="24"/>
      <c r="C19" s="24"/>
      <c r="D19" s="16"/>
      <c r="E19" s="22"/>
      <c r="F19" s="19">
        <f t="shared" si="1"/>
        <v>0</v>
      </c>
      <c r="G19" s="123" cm="1">
        <f t="array" ref="G19">+_xlfn.IFS(C19=Blad1!$D$2,'Basisgegevens Begroting'!$I$21,C19=Blad1!$D$3,'Basisgegevens Begroting'!$G$21,C19=Blad1!$D$4,'Basisgegevens Begroting'!$H$21,C19="",0)</f>
        <v>0</v>
      </c>
      <c r="H19" s="19">
        <f>+EigenPersoneel789451115[[#This Row],[Kolom8]]*EigenPersoneel789451115[[#This Row],[Kolom6]]</f>
        <v>0</v>
      </c>
      <c r="I19" t="str">
        <f t="shared" si="0"/>
        <v/>
      </c>
    </row>
    <row r="20" spans="1:9" x14ac:dyDescent="0.3">
      <c r="A20" s="4"/>
      <c r="B20" s="24"/>
      <c r="C20" s="24"/>
      <c r="D20" s="16"/>
      <c r="E20" s="22"/>
      <c r="F20" s="19">
        <f t="shared" si="1"/>
        <v>0</v>
      </c>
      <c r="G20" s="123" cm="1">
        <f t="array" ref="G20">+_xlfn.IFS(C20=Blad1!$D$2,'Basisgegevens Begroting'!$I$21,C20=Blad1!$D$3,'Basisgegevens Begroting'!$G$21,C20=Blad1!$D$4,'Basisgegevens Begroting'!$H$21,C20="",0)</f>
        <v>0</v>
      </c>
      <c r="H20" s="19">
        <f>+EigenPersoneel789451115[[#This Row],[Kolom8]]*EigenPersoneel789451115[[#This Row],[Kolom6]]</f>
        <v>0</v>
      </c>
      <c r="I20" t="str">
        <f t="shared" si="0"/>
        <v/>
      </c>
    </row>
    <row r="21" spans="1:9" ht="15" thickBot="1" x14ac:dyDescent="0.35">
      <c r="A21" s="4"/>
      <c r="B21" s="24"/>
      <c r="C21" s="24"/>
      <c r="D21" s="16"/>
      <c r="E21" s="22"/>
      <c r="F21" s="19">
        <f t="shared" si="1"/>
        <v>0</v>
      </c>
      <c r="G21" s="123" cm="1">
        <f t="array" ref="G21">+_xlfn.IFS(C21=Blad1!$D$2,'Basisgegevens Begroting'!$I$21,C21=Blad1!$D$3,'Basisgegevens Begroting'!$G$21,C21=Blad1!$D$4,'Basisgegevens Begroting'!$H$21,C21="",0)</f>
        <v>0</v>
      </c>
      <c r="H21" s="19">
        <f>+EigenPersoneel789451115[[#This Row],[Kolom8]]*EigenPersoneel789451115[[#This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45.75" customHeight="1" x14ac:dyDescent="0.3">
      <c r="A25" s="29" t="s">
        <v>70</v>
      </c>
      <c r="B25" s="9" t="s">
        <v>71</v>
      </c>
      <c r="C25" s="80" t="s">
        <v>63</v>
      </c>
      <c r="D25" s="108" t="s">
        <v>132</v>
      </c>
      <c r="E25" s="108" t="s">
        <v>140</v>
      </c>
      <c r="F25" s="9" t="s">
        <v>29</v>
      </c>
      <c r="G25" s="79" t="str">
        <f>+G6</f>
        <v>Ophoging Subsidie %</v>
      </c>
      <c r="H25" s="127" t="str">
        <f>+H6</f>
        <v>Subsidie</v>
      </c>
      <c r="I25" t="str">
        <f t="shared" si="0"/>
        <v/>
      </c>
    </row>
    <row r="26" spans="1:9" ht="30" customHeight="1" x14ac:dyDescent="0.3">
      <c r="A26" s="33"/>
      <c r="B26" s="23"/>
      <c r="C26" s="24"/>
      <c r="D26" s="211"/>
      <c r="E26" s="212"/>
      <c r="F26" s="128">
        <f>+D26*E26</f>
        <v>0</v>
      </c>
      <c r="G26" s="123" cm="1">
        <f t="array" ref="G26">+_xlfn.IFS(C26=Blad1!$D$2,'Basisgegevens Begroting'!$I$21,C26=Blad1!$D$3,'Basisgegevens Begroting'!$G$21,C26=Blad1!$D$4,'Basisgegevens Begroting'!$H$21,C26="",0)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Begroting'!$I$21,C27=Blad1!$D$3,'Basisgegevens Begroting'!$G$21,C27=Blad1!$D$4,'Basisgegevens Begroting'!$H$21,C27="",0)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Begroting'!$I$21,C28=Blad1!$D$3,'Basisgegevens Begroting'!$G$21,C28=Blad1!$D$4,'Basisgegevens Begroting'!$H$21,C28="",0)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Begroting'!$I$21,C29=Blad1!$D$3,'Basisgegevens Begroting'!$G$21,C29=Blad1!$D$4,'Basisgegevens Begroting'!$H$21,C29="",0)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7" t="str">
        <f>+H6</f>
        <v>Subsidie</v>
      </c>
      <c r="I33" t="str">
        <f t="shared" si="0"/>
        <v/>
      </c>
    </row>
    <row r="34" spans="1:9" x14ac:dyDescent="0.3">
      <c r="A34" s="33"/>
      <c r="B34" s="23"/>
      <c r="C34" s="24"/>
      <c r="D34" s="24"/>
      <c r="E34" s="69"/>
      <c r="F34" s="16">
        <v>0</v>
      </c>
      <c r="G34" s="123" cm="1">
        <f t="array" ref="G34">+_xlfn.IFS(C34=Blad1!$D$2,'Basisgegevens Begroting'!$I$21,C34=Blad1!$D$3,'Basisgegevens Begroting'!$G$21,C34=Blad1!$D$4,'Basisgegevens Begroting'!$H$21,C34="",0)</f>
        <v>0</v>
      </c>
      <c r="H34" s="124">
        <f>+G34*F34</f>
        <v>0</v>
      </c>
      <c r="I34" t="str">
        <f t="shared" si="0"/>
        <v/>
      </c>
    </row>
    <row r="35" spans="1:9" x14ac:dyDescent="0.3">
      <c r="A35" s="33"/>
      <c r="B35" s="23"/>
      <c r="C35" s="24"/>
      <c r="D35" s="24"/>
      <c r="E35" s="69"/>
      <c r="F35" s="16">
        <v>0</v>
      </c>
      <c r="G35" s="123" cm="1">
        <f t="array" ref="G35">+_xlfn.IFS(C35=Blad1!$D$2,'Basisgegevens Begroting'!$I$21,C35=Blad1!$D$3,'Basisgegevens Begroting'!$G$21,C35=Blad1!$D$4,'Basisgegevens Begroting'!$H$21,C35="",0)</f>
        <v>0</v>
      </c>
      <c r="H35" s="124">
        <f t="shared" ref="H35:H49" si="5">+G35*F35</f>
        <v>0</v>
      </c>
      <c r="I35" t="str">
        <f t="shared" si="0"/>
        <v/>
      </c>
    </row>
    <row r="36" spans="1:9" x14ac:dyDescent="0.3">
      <c r="A36" s="33"/>
      <c r="B36" s="23"/>
      <c r="C36" s="24"/>
      <c r="D36" s="24"/>
      <c r="E36" s="69"/>
      <c r="F36" s="16">
        <v>0</v>
      </c>
      <c r="G36" s="123" cm="1">
        <f t="array" ref="G36">+_xlfn.IFS(C36=Blad1!$D$2,'Basisgegevens Begroting'!$I$21,C36=Blad1!$D$3,'Basisgegevens Begroting'!$G$21,C36=Blad1!$D$4,'Basisgegevens Begroting'!$H$21,C36="",0)</f>
        <v>0</v>
      </c>
      <c r="H36" s="124">
        <f t="shared" si="5"/>
        <v>0</v>
      </c>
      <c r="I36" t="str">
        <f t="shared" si="0"/>
        <v/>
      </c>
    </row>
    <row r="37" spans="1:9" x14ac:dyDescent="0.3">
      <c r="A37" s="33"/>
      <c r="B37" s="23"/>
      <c r="C37" s="24"/>
      <c r="D37" s="24"/>
      <c r="E37" s="69"/>
      <c r="F37" s="16">
        <v>0</v>
      </c>
      <c r="G37" s="123" cm="1">
        <f t="array" ref="G37">+_xlfn.IFS(C37=Blad1!$D$2,'Basisgegevens Begroting'!$I$21,C37=Blad1!$D$3,'Basisgegevens Begroting'!$G$21,C37=Blad1!$D$4,'Basisgegevens Begroting'!$H$21,C37="",0)</f>
        <v>0</v>
      </c>
      <c r="H37" s="124">
        <f t="shared" si="5"/>
        <v>0</v>
      </c>
      <c r="I37" t="str">
        <f t="shared" si="0"/>
        <v/>
      </c>
    </row>
    <row r="38" spans="1:9" x14ac:dyDescent="0.3">
      <c r="A38" s="33"/>
      <c r="B38" s="23"/>
      <c r="C38" s="24"/>
      <c r="D38" s="23"/>
      <c r="E38" s="70"/>
      <c r="F38" s="16">
        <v>0</v>
      </c>
      <c r="G38" s="123" cm="1">
        <f t="array" ref="G38">+_xlfn.IFS(C38=Blad1!$D$2,'Basisgegevens Begroting'!$I$21,C38=Blad1!$D$3,'Basisgegevens Begroting'!$G$21,C38=Blad1!$D$4,'Basisgegevens Begroting'!$H$21,C38="",0)</f>
        <v>0</v>
      </c>
      <c r="H38" s="124">
        <f t="shared" si="5"/>
        <v>0</v>
      </c>
      <c r="I38" t="str">
        <f t="shared" si="0"/>
        <v/>
      </c>
    </row>
    <row r="39" spans="1:9" x14ac:dyDescent="0.3">
      <c r="A39" s="33"/>
      <c r="B39" s="23"/>
      <c r="C39" s="24"/>
      <c r="D39" s="23"/>
      <c r="E39" s="70"/>
      <c r="F39" s="16">
        <v>0</v>
      </c>
      <c r="G39" s="123" cm="1">
        <f t="array" ref="G39">+_xlfn.IFS(C39=Blad1!$D$2,'Basisgegevens Begroting'!$I$21,C39=Blad1!$D$3,'Basisgegevens Begroting'!$G$21,C39=Blad1!$D$4,'Basisgegevens Begroting'!$H$21,C39="",0)</f>
        <v>0</v>
      </c>
      <c r="H39" s="124">
        <f t="shared" si="5"/>
        <v>0</v>
      </c>
      <c r="I39" t="str">
        <f t="shared" si="0"/>
        <v/>
      </c>
    </row>
    <row r="40" spans="1:9" x14ac:dyDescent="0.3">
      <c r="A40" s="33"/>
      <c r="B40" s="23"/>
      <c r="C40" s="24"/>
      <c r="D40" s="23"/>
      <c r="E40" s="70"/>
      <c r="F40" s="16">
        <v>0</v>
      </c>
      <c r="G40" s="123" cm="1">
        <f t="array" ref="G40">+_xlfn.IFS(C40=Blad1!$D$2,'Basisgegevens Begroting'!$I$21,C40=Blad1!$D$3,'Basisgegevens Begroting'!$G$21,C40=Blad1!$D$4,'Basisgegevens Begroting'!$H$21,C40="",0)</f>
        <v>0</v>
      </c>
      <c r="H40" s="124">
        <f t="shared" si="5"/>
        <v>0</v>
      </c>
      <c r="I40" t="str">
        <f t="shared" si="0"/>
        <v/>
      </c>
    </row>
    <row r="41" spans="1:9" x14ac:dyDescent="0.3">
      <c r="A41" s="33"/>
      <c r="B41" s="23"/>
      <c r="C41" s="24"/>
      <c r="D41" s="23"/>
      <c r="E41" s="70"/>
      <c r="F41" s="16">
        <v>0</v>
      </c>
      <c r="G41" s="123" cm="1">
        <f t="array" ref="G41">+_xlfn.IFS(C41=Blad1!$D$2,'Basisgegevens Begroting'!$I$21,C41=Blad1!$D$3,'Basisgegevens Begroting'!$G$21,C41=Blad1!$D$4,'Basisgegevens Begroting'!$H$21,C41="",0)</f>
        <v>0</v>
      </c>
      <c r="H41" s="124">
        <f t="shared" si="5"/>
        <v>0</v>
      </c>
      <c r="I41" t="str">
        <f t="shared" si="0"/>
        <v/>
      </c>
    </row>
    <row r="42" spans="1:9" x14ac:dyDescent="0.3">
      <c r="A42" s="33"/>
      <c r="B42" s="23"/>
      <c r="C42" s="24"/>
      <c r="D42" s="23"/>
      <c r="E42" s="70"/>
      <c r="F42" s="16">
        <v>0</v>
      </c>
      <c r="G42" s="123" cm="1">
        <f t="array" ref="G42">+_xlfn.IFS(C42=Blad1!$D$2,'Basisgegevens Begroting'!$I$21,C42=Blad1!$D$3,'Basisgegevens Begroting'!$G$21,C42=Blad1!$D$4,'Basisgegevens Begroting'!$H$21,C42="",0)</f>
        <v>0</v>
      </c>
      <c r="H42" s="124">
        <f t="shared" si="5"/>
        <v>0</v>
      </c>
      <c r="I42" t="str">
        <f t="shared" si="0"/>
        <v/>
      </c>
    </row>
    <row r="43" spans="1:9" x14ac:dyDescent="0.3">
      <c r="A43" s="33"/>
      <c r="B43" s="23"/>
      <c r="C43" s="24"/>
      <c r="D43" s="23"/>
      <c r="E43" s="70"/>
      <c r="F43" s="16">
        <v>0</v>
      </c>
      <c r="G43" s="123" cm="1">
        <f t="array" ref="G43">+_xlfn.IFS(C43=Blad1!$D$2,'Basisgegevens Begroting'!$I$21,C43=Blad1!$D$3,'Basisgegevens Begroting'!$G$21,C43=Blad1!$D$4,'Basisgegevens Begroting'!$H$21,C43="",0)</f>
        <v>0</v>
      </c>
      <c r="H43" s="124">
        <f t="shared" si="5"/>
        <v>0</v>
      </c>
      <c r="I43" t="str">
        <f t="shared" si="0"/>
        <v/>
      </c>
    </row>
    <row r="44" spans="1:9" x14ac:dyDescent="0.3">
      <c r="A44" s="33"/>
      <c r="B44" s="23"/>
      <c r="C44" s="24"/>
      <c r="D44" s="23"/>
      <c r="E44" s="70"/>
      <c r="F44" s="16">
        <v>0</v>
      </c>
      <c r="G44" s="123" cm="1">
        <f t="array" ref="G44">+_xlfn.IFS(C44=Blad1!$D$2,'Basisgegevens Begroting'!$I$21,C44=Blad1!$D$3,'Basisgegevens Begroting'!$G$21,C44=Blad1!$D$4,'Basisgegevens Begroting'!$H$21,C44="",0)</f>
        <v>0</v>
      </c>
      <c r="H44" s="124">
        <f t="shared" si="5"/>
        <v>0</v>
      </c>
      <c r="I44" t="str">
        <f t="shared" si="0"/>
        <v/>
      </c>
    </row>
    <row r="45" spans="1:9" x14ac:dyDescent="0.3">
      <c r="A45" s="33"/>
      <c r="B45" s="23"/>
      <c r="C45" s="24"/>
      <c r="D45" s="23"/>
      <c r="E45" s="70"/>
      <c r="F45" s="16">
        <v>0</v>
      </c>
      <c r="G45" s="123" cm="1">
        <f t="array" ref="G45">+_xlfn.IFS(C45=Blad1!$D$2,'Basisgegevens Begroting'!$I$21,C45=Blad1!$D$3,'Basisgegevens Begroting'!$G$21,C45=Blad1!$D$4,'Basisgegevens Begroting'!$H$21,C45="",0)</f>
        <v>0</v>
      </c>
      <c r="H45" s="124">
        <f t="shared" si="5"/>
        <v>0</v>
      </c>
      <c r="I45" t="str">
        <f t="shared" si="0"/>
        <v/>
      </c>
    </row>
    <row r="46" spans="1:9" x14ac:dyDescent="0.3">
      <c r="A46" s="33"/>
      <c r="B46" s="23"/>
      <c r="C46" s="24"/>
      <c r="D46" s="23"/>
      <c r="E46" s="70"/>
      <c r="F46" s="16">
        <v>0</v>
      </c>
      <c r="G46" s="123" cm="1">
        <f t="array" ref="G46">+_xlfn.IFS(C46=Blad1!$D$2,'Basisgegevens Begroting'!$I$21,C46=Blad1!$D$3,'Basisgegevens Begroting'!$G$21,C46=Blad1!$D$4,'Basisgegevens Begroting'!$H$21,C46="",0)</f>
        <v>0</v>
      </c>
      <c r="H46" s="124">
        <f t="shared" si="5"/>
        <v>0</v>
      </c>
      <c r="I46" t="str">
        <f t="shared" si="0"/>
        <v/>
      </c>
    </row>
    <row r="47" spans="1:9" x14ac:dyDescent="0.3">
      <c r="A47" s="33"/>
      <c r="B47" s="23"/>
      <c r="C47" s="24"/>
      <c r="D47" s="23"/>
      <c r="E47" s="70"/>
      <c r="F47" s="16">
        <v>0</v>
      </c>
      <c r="G47" s="123" cm="1">
        <f t="array" ref="G47">+_xlfn.IFS(C47=Blad1!$D$2,'Basisgegevens Begroting'!$I$21,C47=Blad1!$D$3,'Basisgegevens Begroting'!$G$21,C47=Blad1!$D$4,'Basisgegevens Begroting'!$H$21,C47="",0)</f>
        <v>0</v>
      </c>
      <c r="H47" s="124">
        <f t="shared" si="5"/>
        <v>0</v>
      </c>
      <c r="I47" t="str">
        <f t="shared" si="0"/>
        <v/>
      </c>
    </row>
    <row r="48" spans="1:9" x14ac:dyDescent="0.3">
      <c r="A48" s="33"/>
      <c r="B48" s="23"/>
      <c r="C48" s="24"/>
      <c r="D48" s="23"/>
      <c r="E48" s="70"/>
      <c r="F48" s="16">
        <v>0</v>
      </c>
      <c r="G48" s="123" cm="1">
        <f t="array" ref="G48">+_xlfn.IFS(C48=Blad1!$D$2,'Basisgegevens Begroting'!$I$21,C48=Blad1!$D$3,'Basisgegevens Begroting'!$G$21,C48=Blad1!$D$4,'Basisgegevens Begroting'!$H$21,C48="",0)</f>
        <v>0</v>
      </c>
      <c r="H48" s="124">
        <f t="shared" si="5"/>
        <v>0</v>
      </c>
      <c r="I48" t="str">
        <f t="shared" si="0"/>
        <v/>
      </c>
    </row>
    <row r="49" spans="1:9" x14ac:dyDescent="0.3">
      <c r="A49" s="33"/>
      <c r="B49" s="23"/>
      <c r="C49" s="24"/>
      <c r="D49" s="23"/>
      <c r="E49" s="70"/>
      <c r="F49" s="16">
        <v>0</v>
      </c>
      <c r="G49" s="123" cm="1">
        <f t="array" ref="G49">+_xlfn.IFS(C49=Blad1!$D$2,'Basisgegevens Begroting'!$I$21,C49=Blad1!$D$3,'Basisgegevens Begroting'!$G$21,C49=Blad1!$D$4,'Basisgegevens Begroting'!$H$21,C49="",0)</f>
        <v>0</v>
      </c>
      <c r="H49" s="124">
        <f t="shared" si="5"/>
        <v>0</v>
      </c>
      <c r="I49" t="str">
        <f t="shared" si="0"/>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6">SUM(H34:H50)</f>
        <v>0</v>
      </c>
    </row>
    <row r="52" spans="1:9" ht="15" thickBot="1" x14ac:dyDescent="0.35"/>
    <row r="53" spans="1:9" x14ac:dyDescent="0.3">
      <c r="A53" s="31" t="s">
        <v>75</v>
      </c>
      <c r="B53" s="17"/>
      <c r="C53" s="17"/>
      <c r="D53" s="17"/>
      <c r="E53" s="17"/>
      <c r="F53" s="17"/>
      <c r="G53" s="17"/>
    </row>
    <row r="54" spans="1:9" ht="21.6" customHeight="1"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c r="D55" s="24"/>
      <c r="E55" s="69"/>
      <c r="F55" s="16">
        <v>0</v>
      </c>
      <c r="G55" s="123" cm="1">
        <f t="array" ref="G55">+_xlfn.IFS(C55=Blad1!$D$2,'Basisgegevens Begroting'!$I$21,C55=Blad1!$D$3,'Basisgegevens Begroting'!$G$21,C55=Blad1!$D$4,'Basisgegevens Begroting'!$H$21,C55="",0)</f>
        <v>0</v>
      </c>
      <c r="H55" s="124">
        <f>+G55*F55</f>
        <v>0</v>
      </c>
      <c r="I55" t="str">
        <f t="shared" ref="I55:I60" si="7">IF(G55=100%,H55,"")</f>
        <v/>
      </c>
    </row>
    <row r="56" spans="1:9" x14ac:dyDescent="0.3">
      <c r="A56" s="33"/>
      <c r="B56" s="23"/>
      <c r="C56" s="24"/>
      <c r="D56" s="24"/>
      <c r="E56" s="69"/>
      <c r="F56" s="16">
        <v>0</v>
      </c>
      <c r="G56" s="123" cm="1">
        <f t="array" ref="G56">+_xlfn.IFS(C56=Blad1!$D$2,'Basisgegevens Begroting'!$I$21,C56=Blad1!$D$3,'Basisgegevens Begroting'!$G$21,C56=Blad1!$D$4,'Basisgegevens Begroting'!$H$21,C56="",0)</f>
        <v>0</v>
      </c>
      <c r="H56" s="124">
        <f t="shared" ref="H56:H60" si="8">+G56*F56</f>
        <v>0</v>
      </c>
      <c r="I56" t="str">
        <f t="shared" si="7"/>
        <v/>
      </c>
    </row>
    <row r="57" spans="1:9" x14ac:dyDescent="0.3">
      <c r="A57" s="33"/>
      <c r="B57" s="23"/>
      <c r="C57" s="24"/>
      <c r="D57" s="24"/>
      <c r="E57" s="69"/>
      <c r="F57" s="16">
        <v>0</v>
      </c>
      <c r="G57" s="123" cm="1">
        <f t="array" ref="G57">+_xlfn.IFS(C57=Blad1!$D$2,'Basisgegevens Begroting'!$I$21,C57=Blad1!$D$3,'Basisgegevens Begroting'!$G$21,C57=Blad1!$D$4,'Basisgegevens Begroting'!$H$21,C57="",0)</f>
        <v>0</v>
      </c>
      <c r="H57" s="124">
        <f t="shared" si="8"/>
        <v>0</v>
      </c>
      <c r="I57" t="str">
        <f t="shared" si="7"/>
        <v/>
      </c>
    </row>
    <row r="58" spans="1:9" x14ac:dyDescent="0.3">
      <c r="A58" s="33"/>
      <c r="B58" s="23"/>
      <c r="C58" s="24"/>
      <c r="D58" s="24"/>
      <c r="E58" s="69"/>
      <c r="F58" s="16">
        <v>0</v>
      </c>
      <c r="G58" s="123" cm="1">
        <f t="array" ref="G58">+_xlfn.IFS(C58=Blad1!$D$2,'Basisgegevens Begroting'!$I$21,C58=Blad1!$D$3,'Basisgegevens Begroting'!$G$21,C58=Blad1!$D$4,'Basisgegevens Begroting'!$H$21,C58="",0)</f>
        <v>0</v>
      </c>
      <c r="H58" s="124">
        <f t="shared" si="8"/>
        <v>0</v>
      </c>
      <c r="I58" t="str">
        <f t="shared" si="7"/>
        <v/>
      </c>
    </row>
    <row r="59" spans="1:9" x14ac:dyDescent="0.3">
      <c r="A59" s="33"/>
      <c r="B59" s="23"/>
      <c r="C59" s="24"/>
      <c r="D59" s="23"/>
      <c r="E59" s="70"/>
      <c r="F59" s="16">
        <v>0</v>
      </c>
      <c r="G59" s="123" cm="1">
        <f t="array" ref="G59">+_xlfn.IFS(C59=Blad1!$D$2,'Basisgegevens Begroting'!$I$21,C59=Blad1!$D$3,'Basisgegevens Begroting'!$G$21,C59=Blad1!$D$4,'Basisgegevens Begroting'!$H$21,C59="",0)</f>
        <v>0</v>
      </c>
      <c r="H59" s="124">
        <f t="shared" si="8"/>
        <v>0</v>
      </c>
      <c r="I59" t="str">
        <f t="shared" si="7"/>
        <v/>
      </c>
    </row>
    <row r="60" spans="1:9" x14ac:dyDescent="0.3">
      <c r="A60" s="33"/>
      <c r="B60" s="23"/>
      <c r="C60" s="24"/>
      <c r="D60" s="23"/>
      <c r="E60" s="70"/>
      <c r="F60" s="16">
        <v>0</v>
      </c>
      <c r="G60" s="123" cm="1">
        <f t="array" ref="G60">+_xlfn.IFS(C60=Blad1!$D$2,'Basisgegevens Begroting'!$I$21,C60=Blad1!$D$3,'Basisgegevens Begroting'!$G$21,C60=Blad1!$D$4,'Basisgegevens Begroting'!$H$21,C60="",0)</f>
        <v>0</v>
      </c>
      <c r="H60" s="124">
        <f t="shared" si="8"/>
        <v>0</v>
      </c>
      <c r="I60" t="str">
        <f t="shared" si="7"/>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Begroting'!$I$21,C66=Blad1!$D$3,'Basisgegevens Begroting'!$G$21,C66=Blad1!$D$4,'Basisgegevens Begroting'!$H$21,C66="",0)</f>
        <v>0</v>
      </c>
      <c r="H66" s="124">
        <f>+G66*F66*E66</f>
        <v>0</v>
      </c>
      <c r="I66" t="str">
        <f t="shared" ref="I66:I82" si="9">IF(G66=100%,H66,"")</f>
        <v/>
      </c>
    </row>
    <row r="67" spans="1:9" x14ac:dyDescent="0.3">
      <c r="A67" s="24"/>
      <c r="B67" s="24"/>
      <c r="C67" s="24"/>
      <c r="D67" s="24"/>
      <c r="E67" s="175">
        <v>1</v>
      </c>
      <c r="F67" s="16">
        <v>0</v>
      </c>
      <c r="G67" s="123" cm="1">
        <f t="array" ref="G67">+_xlfn.IFS(C67=Blad1!$D$2,'Basisgegevens Begroting'!$I$21,C67=Blad1!$D$3,'Basisgegevens Begroting'!$G$21,C67=Blad1!$D$4,'Basisgegevens Begroting'!$H$21,C67="",0)</f>
        <v>0</v>
      </c>
      <c r="H67" s="124">
        <f t="shared" ref="H67:H81" si="10">+G67*F67*E67</f>
        <v>0</v>
      </c>
      <c r="I67" t="str">
        <f t="shared" si="9"/>
        <v/>
      </c>
    </row>
    <row r="68" spans="1:9" x14ac:dyDescent="0.3">
      <c r="A68" s="24"/>
      <c r="B68" s="24"/>
      <c r="C68" s="24"/>
      <c r="D68" s="24"/>
      <c r="E68" s="175">
        <v>1</v>
      </c>
      <c r="F68" s="16">
        <v>0</v>
      </c>
      <c r="G68" s="123" cm="1">
        <f t="array" ref="G68">+_xlfn.IFS(C68=Blad1!$D$2,'Basisgegevens Begroting'!$I$21,C68=Blad1!$D$3,'Basisgegevens Begroting'!$G$21,C68=Blad1!$D$4,'Basisgegevens Begroting'!$H$21,C68="",0)</f>
        <v>0</v>
      </c>
      <c r="H68" s="124">
        <f t="shared" si="10"/>
        <v>0</v>
      </c>
      <c r="I68" t="str">
        <f t="shared" si="9"/>
        <v/>
      </c>
    </row>
    <row r="69" spans="1:9" x14ac:dyDescent="0.3">
      <c r="A69" s="24"/>
      <c r="B69" s="24"/>
      <c r="C69" s="24"/>
      <c r="D69" s="24"/>
      <c r="E69" s="175">
        <v>1</v>
      </c>
      <c r="F69" s="16">
        <v>0</v>
      </c>
      <c r="G69" s="123" cm="1">
        <f t="array" ref="G69">+_xlfn.IFS(C69=Blad1!$D$2,'Basisgegevens Begroting'!$I$21,C69=Blad1!$D$3,'Basisgegevens Begroting'!$G$21,C69=Blad1!$D$4,'Basisgegevens Begroting'!$H$21,C69="",0)</f>
        <v>0</v>
      </c>
      <c r="H69" s="124">
        <f t="shared" si="10"/>
        <v>0</v>
      </c>
      <c r="I69" t="str">
        <f t="shared" si="9"/>
        <v/>
      </c>
    </row>
    <row r="70" spans="1:9" x14ac:dyDescent="0.3">
      <c r="A70" s="24"/>
      <c r="B70" s="24"/>
      <c r="C70" s="24"/>
      <c r="D70" s="23"/>
      <c r="E70" s="175">
        <v>1</v>
      </c>
      <c r="F70" s="16">
        <v>0</v>
      </c>
      <c r="G70" s="123" cm="1">
        <f t="array" ref="G70">+_xlfn.IFS(C70=Blad1!$D$2,'Basisgegevens Begroting'!$I$21,C70=Blad1!$D$3,'Basisgegevens Begroting'!$G$21,C70=Blad1!$D$4,'Basisgegevens Begroting'!$H$21,C70="",0)</f>
        <v>0</v>
      </c>
      <c r="H70" s="124">
        <f t="shared" si="10"/>
        <v>0</v>
      </c>
      <c r="I70" t="str">
        <f t="shared" si="9"/>
        <v/>
      </c>
    </row>
    <row r="71" spans="1:9" x14ac:dyDescent="0.3">
      <c r="A71" s="24"/>
      <c r="B71" s="24"/>
      <c r="C71" s="24"/>
      <c r="D71" s="23"/>
      <c r="E71" s="175">
        <v>1</v>
      </c>
      <c r="F71" s="16">
        <v>0</v>
      </c>
      <c r="G71" s="123" cm="1">
        <f t="array" ref="G71">+_xlfn.IFS(C71=Blad1!$D$2,'Basisgegevens Begroting'!$I$21,C71=Blad1!$D$3,'Basisgegevens Begroting'!$G$21,C71=Blad1!$D$4,'Basisgegevens Begroting'!$H$21,C71="",0)</f>
        <v>0</v>
      </c>
      <c r="H71" s="124">
        <f t="shared" si="10"/>
        <v>0</v>
      </c>
      <c r="I71" t="str">
        <f t="shared" si="9"/>
        <v/>
      </c>
    </row>
    <row r="72" spans="1:9" x14ac:dyDescent="0.3">
      <c r="A72" s="24"/>
      <c r="B72" s="24"/>
      <c r="C72" s="24"/>
      <c r="D72" s="23"/>
      <c r="E72" s="175">
        <v>1</v>
      </c>
      <c r="F72" s="16">
        <v>0</v>
      </c>
      <c r="G72" s="123" cm="1">
        <f t="array" ref="G72">+_xlfn.IFS(C72=Blad1!$D$2,'Basisgegevens Begroting'!$I$21,C72=Blad1!$D$3,'Basisgegevens Begroting'!$G$21,C72=Blad1!$D$4,'Basisgegevens Begroting'!$H$21,C72="",0)</f>
        <v>0</v>
      </c>
      <c r="H72" s="124">
        <f t="shared" si="10"/>
        <v>0</v>
      </c>
      <c r="I72" t="str">
        <f t="shared" si="9"/>
        <v/>
      </c>
    </row>
    <row r="73" spans="1:9" x14ac:dyDescent="0.3">
      <c r="A73" s="24"/>
      <c r="B73" s="24"/>
      <c r="C73" s="24"/>
      <c r="D73" s="23"/>
      <c r="E73" s="175">
        <v>1</v>
      </c>
      <c r="F73" s="16">
        <v>0</v>
      </c>
      <c r="G73" s="123" cm="1">
        <f t="array" ref="G73">+_xlfn.IFS(C73=Blad1!$D$2,'Basisgegevens Begroting'!$I$21,C73=Blad1!$D$3,'Basisgegevens Begroting'!$G$21,C73=Blad1!$D$4,'Basisgegevens Begroting'!$H$21,C73="",0)</f>
        <v>0</v>
      </c>
      <c r="H73" s="124">
        <f t="shared" si="10"/>
        <v>0</v>
      </c>
      <c r="I73" t="str">
        <f t="shared" si="9"/>
        <v/>
      </c>
    </row>
    <row r="74" spans="1:9" x14ac:dyDescent="0.3">
      <c r="A74" s="24"/>
      <c r="B74" s="24"/>
      <c r="C74" s="24"/>
      <c r="D74" s="23"/>
      <c r="E74" s="175">
        <v>1</v>
      </c>
      <c r="F74" s="16">
        <v>0</v>
      </c>
      <c r="G74" s="123" cm="1">
        <f t="array" ref="G74">+_xlfn.IFS(C74=Blad1!$D$2,'Basisgegevens Begroting'!$I$21,C74=Blad1!$D$3,'Basisgegevens Begroting'!$G$21,C74=Blad1!$D$4,'Basisgegevens Begroting'!$H$21,C74="",0)</f>
        <v>0</v>
      </c>
      <c r="H74" s="124">
        <f t="shared" si="10"/>
        <v>0</v>
      </c>
      <c r="I74" t="str">
        <f t="shared" si="9"/>
        <v/>
      </c>
    </row>
    <row r="75" spans="1:9" x14ac:dyDescent="0.3">
      <c r="A75" s="24"/>
      <c r="B75" s="24"/>
      <c r="C75" s="24"/>
      <c r="D75" s="23"/>
      <c r="E75" s="175">
        <v>1</v>
      </c>
      <c r="F75" s="16">
        <v>0</v>
      </c>
      <c r="G75" s="123" cm="1">
        <f t="array" ref="G75">+_xlfn.IFS(C75=Blad1!$D$2,'Basisgegevens Begroting'!$I$21,C75=Blad1!$D$3,'Basisgegevens Begroting'!$G$21,C75=Blad1!$D$4,'Basisgegevens Begroting'!$H$21,C75="",0)</f>
        <v>0</v>
      </c>
      <c r="H75" s="124">
        <f t="shared" si="10"/>
        <v>0</v>
      </c>
      <c r="I75" t="str">
        <f t="shared" si="9"/>
        <v/>
      </c>
    </row>
    <row r="76" spans="1:9" x14ac:dyDescent="0.3">
      <c r="A76" s="24"/>
      <c r="B76" s="24"/>
      <c r="C76" s="24"/>
      <c r="D76" s="24"/>
      <c r="E76" s="175">
        <v>1</v>
      </c>
      <c r="F76" s="16">
        <v>0</v>
      </c>
      <c r="G76" s="123" cm="1">
        <f t="array" ref="G76">+_xlfn.IFS(C76=Blad1!$D$2,'Basisgegevens Begroting'!$I$21,C76=Blad1!$D$3,'Basisgegevens Begroting'!$G$21,C76=Blad1!$D$4,'Basisgegevens Begroting'!$H$21,C76="",0)</f>
        <v>0</v>
      </c>
      <c r="H76" s="124">
        <f t="shared" si="10"/>
        <v>0</v>
      </c>
      <c r="I76" t="str">
        <f t="shared" si="9"/>
        <v/>
      </c>
    </row>
    <row r="77" spans="1:9" x14ac:dyDescent="0.3">
      <c r="A77" s="24"/>
      <c r="B77" s="24"/>
      <c r="C77" s="24"/>
      <c r="D77" s="24"/>
      <c r="E77" s="175">
        <v>1</v>
      </c>
      <c r="F77" s="16">
        <v>0</v>
      </c>
      <c r="G77" s="123" cm="1">
        <f t="array" ref="G77">+_xlfn.IFS(C77=Blad1!$D$2,'Basisgegevens Begroting'!$I$21,C77=Blad1!$D$3,'Basisgegevens Begroting'!$G$21,C77=Blad1!$D$4,'Basisgegevens Begroting'!$H$21,C77="",0)</f>
        <v>0</v>
      </c>
      <c r="H77" s="124">
        <f t="shared" si="10"/>
        <v>0</v>
      </c>
      <c r="I77" t="str">
        <f t="shared" si="9"/>
        <v/>
      </c>
    </row>
    <row r="78" spans="1:9" x14ac:dyDescent="0.3">
      <c r="A78" s="24"/>
      <c r="B78" s="24"/>
      <c r="C78" s="24"/>
      <c r="D78" s="24"/>
      <c r="E78" s="175">
        <v>1</v>
      </c>
      <c r="F78" s="16">
        <v>0</v>
      </c>
      <c r="G78" s="123" cm="1">
        <f t="array" ref="G78">+_xlfn.IFS(C78=Blad1!$D$2,'Basisgegevens Begroting'!$I$21,C78=Blad1!$D$3,'Basisgegevens Begroting'!$G$21,C78=Blad1!$D$4,'Basisgegevens Begroting'!$H$21,C78="",0)</f>
        <v>0</v>
      </c>
      <c r="H78" s="124">
        <f t="shared" si="10"/>
        <v>0</v>
      </c>
      <c r="I78" t="str">
        <f t="shared" si="9"/>
        <v/>
      </c>
    </row>
    <row r="79" spans="1:9" x14ac:dyDescent="0.3">
      <c r="A79" s="24"/>
      <c r="B79" s="24"/>
      <c r="C79" s="24"/>
      <c r="D79" s="24"/>
      <c r="E79" s="175">
        <v>1</v>
      </c>
      <c r="F79" s="16">
        <v>0</v>
      </c>
      <c r="G79" s="123" cm="1">
        <f t="array" ref="G79">+_xlfn.IFS(C79=Blad1!$D$2,'Basisgegevens Begroting'!$I$21,C79=Blad1!$D$3,'Basisgegevens Begroting'!$G$21,C79=Blad1!$D$4,'Basisgegevens Begroting'!$H$21,C79="",0)</f>
        <v>0</v>
      </c>
      <c r="H79" s="124">
        <f t="shared" si="10"/>
        <v>0</v>
      </c>
      <c r="I79" t="str">
        <f t="shared" si="9"/>
        <v/>
      </c>
    </row>
    <row r="80" spans="1:9" x14ac:dyDescent="0.3">
      <c r="A80" s="24"/>
      <c r="B80" s="24"/>
      <c r="C80" s="24"/>
      <c r="D80" s="23"/>
      <c r="E80" s="175">
        <v>1</v>
      </c>
      <c r="F80" s="16">
        <v>0</v>
      </c>
      <c r="G80" s="123" cm="1">
        <f t="array" ref="G80">+_xlfn.IFS(C80=Blad1!$D$2,'Basisgegevens Begroting'!$I$21,C80=Blad1!$D$3,'Basisgegevens Begroting'!$G$21,C80=Blad1!$D$4,'Basisgegevens Begroting'!$H$21,C80="",0)</f>
        <v>0</v>
      </c>
      <c r="H80" s="124">
        <f t="shared" si="10"/>
        <v>0</v>
      </c>
      <c r="I80" t="str">
        <f t="shared" si="9"/>
        <v/>
      </c>
    </row>
    <row r="81" spans="1:9" x14ac:dyDescent="0.3">
      <c r="A81" s="24"/>
      <c r="B81" s="24"/>
      <c r="C81" s="24"/>
      <c r="D81" s="23"/>
      <c r="E81" s="175">
        <v>1</v>
      </c>
      <c r="F81" s="16">
        <v>0</v>
      </c>
      <c r="G81" s="123" cm="1">
        <f t="array" ref="G81">+_xlfn.IFS(C81=Blad1!$D$2,'Basisgegevens Begroting'!$I$21,C81=Blad1!$D$3,'Basisgegevens Begroting'!$G$21,C81=Blad1!$D$4,'Basisgegevens Begroting'!$H$21,C81="",0)</f>
        <v>0</v>
      </c>
      <c r="H81" s="124">
        <f t="shared" si="10"/>
        <v>0</v>
      </c>
      <c r="I81" t="str">
        <f t="shared" si="9"/>
        <v/>
      </c>
    </row>
    <row r="82" spans="1:9" ht="15" thickBot="1" x14ac:dyDescent="0.35">
      <c r="A82" s="169"/>
      <c r="B82" s="170"/>
      <c r="C82" s="170"/>
      <c r="D82" s="171"/>
      <c r="I82" t="str">
        <f t="shared" si="9"/>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PyDY+dl96+2EfOfWb3qT4IfWVvaj2k7EYbl38o83ZWrLso+Crc13bss+lXlWvFIL3fQjBCYEPST5dbtaIThvZw==" saltValue="Bb99Wdud5BiUVbAjJ57ywA==" spinCount="100000" sheet="1" objects="1" scenarios="1"/>
  <conditionalFormatting sqref="E22 G22">
    <cfRule type="cellIs" dxfId="63" priority="12" stopIfTrue="1" operator="equal">
      <formula>"Opslag algemene kosten (50%)"</formula>
    </cfRule>
  </conditionalFormatting>
  <conditionalFormatting sqref="E30">
    <cfRule type="cellIs" dxfId="62" priority="9" stopIfTrue="1" operator="equal">
      <formula>"Opslag algemene kosten (50%)"</formula>
    </cfRule>
  </conditionalFormatting>
  <conditionalFormatting sqref="E51">
    <cfRule type="cellIs" dxfId="61" priority="11" stopIfTrue="1" operator="equal">
      <formula>"Opslag algemene kosten (50%)"</formula>
    </cfRule>
  </conditionalFormatting>
  <conditionalFormatting sqref="E62">
    <cfRule type="cellIs" dxfId="60" priority="2" stopIfTrue="1" operator="equal">
      <formula>"Opslag algemene kosten (50%)"</formula>
    </cfRule>
  </conditionalFormatting>
  <conditionalFormatting sqref="E83">
    <cfRule type="cellIs" dxfId="59" priority="3" stopIfTrue="1" operator="equal">
      <formula>"Opslag algemene kosten (50%)"</formula>
    </cfRule>
  </conditionalFormatting>
  <conditionalFormatting sqref="G51">
    <cfRule type="cellIs" dxfId="58" priority="10" stopIfTrue="1" operator="equal">
      <formula>"Opslag algemene kosten (50%)"</formula>
    </cfRule>
  </conditionalFormatting>
  <conditionalFormatting sqref="G62">
    <cfRule type="cellIs" dxfId="57" priority="1" stopIfTrue="1" operator="equal">
      <formula>"Opslag algemene kosten (50%)"</formula>
    </cfRule>
  </conditionalFormatting>
  <conditionalFormatting sqref="G83">
    <cfRule type="cellIs" dxfId="56"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5A239344-770D-4BF5-819A-B36F08CC9E1F}">
          <x14:formula1>
            <xm:f>Blad1!$D$2:$D$4</xm:f>
          </x14:formula1>
          <xm:sqref>C7:C21 C26:C29 C34:C49 C66:C81 C55:C60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C6A17-3488-4E5E-9BF8-A40C264ACBBF}">
  <dimension ref="A1:I86"/>
  <sheetViews>
    <sheetView workbookViewId="0">
      <selection activeCell="A2" sqref="A2"/>
    </sheetView>
  </sheetViews>
  <sheetFormatPr defaultRowHeight="14.4" x14ac:dyDescent="0.3"/>
  <cols>
    <col min="1" max="1" width="18.109375" customWidth="1"/>
    <col min="2" max="2" width="19" customWidth="1"/>
    <col min="3" max="3" width="56.88671875" customWidth="1"/>
    <col min="4" max="4" width="20.44140625" customWidth="1"/>
    <col min="5" max="5" width="18" customWidth="1"/>
    <col min="6" max="6" width="17.88671875" customWidth="1"/>
    <col min="7" max="7" width="15.44140625" customWidth="1"/>
    <col min="8" max="8" width="26.44140625" customWidth="1"/>
    <col min="9" max="9" width="0.33203125" customWidth="1"/>
  </cols>
  <sheetData>
    <row r="1" spans="1:9" ht="31.2" x14ac:dyDescent="0.6">
      <c r="A1" s="49">
        <f>+'Basisgegevens Begroting'!C22</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Begroting'!$I$22,C7=Blad1!$D$3,'Basisgegevens Begroting'!$G$22,C7=Blad1!$D$4,'Basisgegevens Begroting'!$H$22,C7="",0)</f>
        <v>0</v>
      </c>
      <c r="H7" s="19">
        <f>+EigenPersoneel789451116[[#This Row],[Kolom8]]*EigenPersoneel789451116[[#This Row],[Kolom6]]</f>
        <v>0</v>
      </c>
      <c r="I7" t="str">
        <f t="shared" ref="I7:I49" si="0">IF(G7=100%,H7,"")</f>
        <v/>
      </c>
    </row>
    <row r="8" spans="1:9" x14ac:dyDescent="0.3">
      <c r="A8" s="4"/>
      <c r="B8" s="24"/>
      <c r="C8" s="24"/>
      <c r="D8" s="16"/>
      <c r="E8" s="22"/>
      <c r="F8" s="19">
        <f t="shared" ref="F8:F21" si="1">$D8*E8</f>
        <v>0</v>
      </c>
      <c r="G8" s="123" cm="1">
        <f t="array" ref="G8">+_xlfn.IFS(C8=Blad1!$D$2,'Basisgegevens Begroting'!$I$22,C8=Blad1!$D$3,'Basisgegevens Begroting'!$G$22,C8=Blad1!$D$4,'Basisgegevens Begroting'!$H$22,C8="",0)</f>
        <v>0</v>
      </c>
      <c r="H8" s="19">
        <f>+EigenPersoneel789451116[[#This Row],[Kolom8]]*EigenPersoneel789451116[[#This Row],[Kolom6]]</f>
        <v>0</v>
      </c>
      <c r="I8" t="str">
        <f t="shared" si="0"/>
        <v/>
      </c>
    </row>
    <row r="9" spans="1:9" x14ac:dyDescent="0.3">
      <c r="A9" s="4"/>
      <c r="B9" s="24"/>
      <c r="C9" s="24"/>
      <c r="D9" s="16"/>
      <c r="E9" s="22"/>
      <c r="F9" s="19">
        <f t="shared" si="1"/>
        <v>0</v>
      </c>
      <c r="G9" s="123" cm="1">
        <f t="array" ref="G9">+_xlfn.IFS(C9=Blad1!$D$2,'Basisgegevens Begroting'!$I$22,C9=Blad1!$D$3,'Basisgegevens Begroting'!$G$22,C9=Blad1!$D$4,'Basisgegevens Begroting'!$H$22,C9="",0)</f>
        <v>0</v>
      </c>
      <c r="H9" s="19">
        <f>+EigenPersoneel789451116[[#This Row],[Kolom8]]*EigenPersoneel789451116[[#This Row],[Kolom6]]</f>
        <v>0</v>
      </c>
      <c r="I9" t="str">
        <f t="shared" si="0"/>
        <v/>
      </c>
    </row>
    <row r="10" spans="1:9" x14ac:dyDescent="0.3">
      <c r="A10" s="4"/>
      <c r="B10" s="24"/>
      <c r="C10" s="24"/>
      <c r="D10" s="16"/>
      <c r="E10" s="22"/>
      <c r="F10" s="19">
        <f t="shared" si="1"/>
        <v>0</v>
      </c>
      <c r="G10" s="123" cm="1">
        <f t="array" ref="G10">+_xlfn.IFS(C10=Blad1!$D$2,'Basisgegevens Begroting'!$I$22,C10=Blad1!$D$3,'Basisgegevens Begroting'!$G$22,C10=Blad1!$D$4,'Basisgegevens Begroting'!$H$22,C10="",0)</f>
        <v>0</v>
      </c>
      <c r="H10" s="19">
        <f>+EigenPersoneel789451116[[#This Row],[Kolom8]]*EigenPersoneel789451116[[#This Row],[Kolom6]]</f>
        <v>0</v>
      </c>
      <c r="I10" t="str">
        <f t="shared" si="0"/>
        <v/>
      </c>
    </row>
    <row r="11" spans="1:9" x14ac:dyDescent="0.3">
      <c r="A11" s="4"/>
      <c r="B11" s="24"/>
      <c r="C11" s="24"/>
      <c r="D11" s="16"/>
      <c r="E11" s="22"/>
      <c r="F11" s="19">
        <f t="shared" si="1"/>
        <v>0</v>
      </c>
      <c r="G11" s="123" cm="1">
        <f t="array" ref="G11">+_xlfn.IFS(C11=Blad1!$D$2,'Basisgegevens Begroting'!$I$22,C11=Blad1!$D$3,'Basisgegevens Begroting'!$G$22,C11=Blad1!$D$4,'Basisgegevens Begroting'!$H$22,C11="",0)</f>
        <v>0</v>
      </c>
      <c r="H11" s="19">
        <f>+EigenPersoneel789451116[[#This Row],[Kolom8]]*EigenPersoneel789451116[[#This Row],[Kolom6]]</f>
        <v>0</v>
      </c>
      <c r="I11" t="str">
        <f t="shared" si="0"/>
        <v/>
      </c>
    </row>
    <row r="12" spans="1:9" x14ac:dyDescent="0.3">
      <c r="A12" s="4"/>
      <c r="B12" s="24"/>
      <c r="C12" s="24"/>
      <c r="D12" s="16"/>
      <c r="E12" s="22"/>
      <c r="F12" s="19">
        <f t="shared" si="1"/>
        <v>0</v>
      </c>
      <c r="G12" s="123" cm="1">
        <f t="array" ref="G12">+_xlfn.IFS(C12=Blad1!$D$2,'Basisgegevens Begroting'!$I$22,C12=Blad1!$D$3,'Basisgegevens Begroting'!$G$22,C12=Blad1!$D$4,'Basisgegevens Begroting'!$H$22,C12="",0)</f>
        <v>0</v>
      </c>
      <c r="H12" s="19">
        <f>+EigenPersoneel789451116[[#This Row],[Kolom8]]*EigenPersoneel789451116[[#This Row],[Kolom6]]</f>
        <v>0</v>
      </c>
      <c r="I12" t="str">
        <f t="shared" si="0"/>
        <v/>
      </c>
    </row>
    <row r="13" spans="1:9" x14ac:dyDescent="0.3">
      <c r="A13" s="4"/>
      <c r="B13" s="24"/>
      <c r="C13" s="24"/>
      <c r="D13" s="16"/>
      <c r="E13" s="22"/>
      <c r="F13" s="19">
        <f t="shared" si="1"/>
        <v>0</v>
      </c>
      <c r="G13" s="123" cm="1">
        <f t="array" ref="G13">+_xlfn.IFS(C13=Blad1!$D$2,'Basisgegevens Begroting'!$I$22,C13=Blad1!$D$3,'Basisgegevens Begroting'!$G$22,C13=Blad1!$D$4,'Basisgegevens Begroting'!$H$22,C13="",0)</f>
        <v>0</v>
      </c>
      <c r="H13" s="19">
        <f>+EigenPersoneel789451116[[#This Row],[Kolom8]]*EigenPersoneel789451116[[#This Row],[Kolom6]]</f>
        <v>0</v>
      </c>
      <c r="I13" t="str">
        <f t="shared" si="0"/>
        <v/>
      </c>
    </row>
    <row r="14" spans="1:9" x14ac:dyDescent="0.3">
      <c r="A14" s="4"/>
      <c r="B14" s="24"/>
      <c r="C14" s="24"/>
      <c r="D14" s="16"/>
      <c r="E14" s="22"/>
      <c r="F14" s="19">
        <f t="shared" si="1"/>
        <v>0</v>
      </c>
      <c r="G14" s="123" cm="1">
        <f t="array" ref="G14">+_xlfn.IFS(C14=Blad1!$D$2,'Basisgegevens Begroting'!$I$22,C14=Blad1!$D$3,'Basisgegevens Begroting'!$G$22,C14=Blad1!$D$4,'Basisgegevens Begroting'!$H$22,C14="",0)</f>
        <v>0</v>
      </c>
      <c r="H14" s="19">
        <f>+EigenPersoneel789451116[[#This Row],[Kolom8]]*EigenPersoneel789451116[[#This Row],[Kolom6]]</f>
        <v>0</v>
      </c>
      <c r="I14" t="str">
        <f t="shared" si="0"/>
        <v/>
      </c>
    </row>
    <row r="15" spans="1:9" x14ac:dyDescent="0.3">
      <c r="A15" s="4"/>
      <c r="B15" s="24"/>
      <c r="C15" s="24"/>
      <c r="D15" s="16"/>
      <c r="E15" s="22"/>
      <c r="F15" s="19">
        <f t="shared" si="1"/>
        <v>0</v>
      </c>
      <c r="G15" s="123" cm="1">
        <f t="array" ref="G15">+_xlfn.IFS(C15=Blad1!$D$2,'Basisgegevens Begroting'!$I$22,C15=Blad1!$D$3,'Basisgegevens Begroting'!$G$22,C15=Blad1!$D$4,'Basisgegevens Begroting'!$H$22,C15="",0)</f>
        <v>0</v>
      </c>
      <c r="H15" s="19">
        <f>+EigenPersoneel789451116[[#This Row],[Kolom8]]*EigenPersoneel789451116[[#This Row],[Kolom6]]</f>
        <v>0</v>
      </c>
      <c r="I15" t="str">
        <f t="shared" si="0"/>
        <v/>
      </c>
    </row>
    <row r="16" spans="1:9" x14ac:dyDescent="0.3">
      <c r="A16" s="4"/>
      <c r="B16" s="24"/>
      <c r="C16" s="24"/>
      <c r="D16" s="16"/>
      <c r="E16" s="22"/>
      <c r="F16" s="19">
        <f t="shared" si="1"/>
        <v>0</v>
      </c>
      <c r="G16" s="123" cm="1">
        <f t="array" ref="G16">+_xlfn.IFS(C16=Blad1!$D$2,'Basisgegevens Begroting'!$I$22,C16=Blad1!$D$3,'Basisgegevens Begroting'!$G$22,C16=Blad1!$D$4,'Basisgegevens Begroting'!$H$22,C16="",0)</f>
        <v>0</v>
      </c>
      <c r="H16" s="19">
        <f>+EigenPersoneel789451116[[#This Row],[Kolom8]]*EigenPersoneel789451116[[#This Row],[Kolom6]]</f>
        <v>0</v>
      </c>
      <c r="I16" t="str">
        <f t="shared" si="0"/>
        <v/>
      </c>
    </row>
    <row r="17" spans="1:9" x14ac:dyDescent="0.3">
      <c r="A17" s="4"/>
      <c r="B17" s="24"/>
      <c r="C17" s="24"/>
      <c r="D17" s="16"/>
      <c r="E17" s="22"/>
      <c r="F17" s="19">
        <f t="shared" si="1"/>
        <v>0</v>
      </c>
      <c r="G17" s="123" cm="1">
        <f t="array" ref="G17">+_xlfn.IFS(C17=Blad1!$D$2,'Basisgegevens Begroting'!$I$22,C17=Blad1!$D$3,'Basisgegevens Begroting'!$G$22,C17=Blad1!$D$4,'Basisgegevens Begroting'!$H$22,C17="",0)</f>
        <v>0</v>
      </c>
      <c r="H17" s="19">
        <f>+EigenPersoneel789451116[[#This Row],[Kolom8]]*EigenPersoneel789451116[[#This Row],[Kolom6]]</f>
        <v>0</v>
      </c>
      <c r="I17" t="str">
        <f t="shared" si="0"/>
        <v/>
      </c>
    </row>
    <row r="18" spans="1:9" x14ac:dyDescent="0.3">
      <c r="A18" s="4"/>
      <c r="B18" s="24"/>
      <c r="C18" s="24"/>
      <c r="D18" s="16"/>
      <c r="E18" s="22"/>
      <c r="F18" s="19">
        <f t="shared" si="1"/>
        <v>0</v>
      </c>
      <c r="G18" s="123" cm="1">
        <f t="array" ref="G18">+_xlfn.IFS(C18=Blad1!$D$2,'Basisgegevens Begroting'!$I$22,C18=Blad1!$D$3,'Basisgegevens Begroting'!$G$22,C18=Blad1!$D$4,'Basisgegevens Begroting'!$H$22,C18="",0)</f>
        <v>0</v>
      </c>
      <c r="H18" s="19">
        <f>+EigenPersoneel789451116[[#This Row],[Kolom8]]*EigenPersoneel789451116[[#This Row],[Kolom6]]</f>
        <v>0</v>
      </c>
      <c r="I18" t="str">
        <f t="shared" si="0"/>
        <v/>
      </c>
    </row>
    <row r="19" spans="1:9" x14ac:dyDescent="0.3">
      <c r="A19" s="4"/>
      <c r="B19" s="24"/>
      <c r="C19" s="24"/>
      <c r="D19" s="16"/>
      <c r="E19" s="22"/>
      <c r="F19" s="19">
        <f t="shared" si="1"/>
        <v>0</v>
      </c>
      <c r="G19" s="123" cm="1">
        <f t="array" ref="G19">+_xlfn.IFS(C19=Blad1!$D$2,'Basisgegevens Begroting'!$I$22,C19=Blad1!$D$3,'Basisgegevens Begroting'!$G$22,C19=Blad1!$D$4,'Basisgegevens Begroting'!$H$22,C19="",0)</f>
        <v>0</v>
      </c>
      <c r="H19" s="19">
        <f>+EigenPersoneel789451116[[#This Row],[Kolom8]]*EigenPersoneel789451116[[#This Row],[Kolom6]]</f>
        <v>0</v>
      </c>
      <c r="I19" t="str">
        <f t="shared" si="0"/>
        <v/>
      </c>
    </row>
    <row r="20" spans="1:9" x14ac:dyDescent="0.3">
      <c r="A20" s="4"/>
      <c r="B20" s="24"/>
      <c r="C20" s="24"/>
      <c r="D20" s="16"/>
      <c r="E20" s="22"/>
      <c r="F20" s="19">
        <f t="shared" si="1"/>
        <v>0</v>
      </c>
      <c r="G20" s="123" cm="1">
        <f t="array" ref="G20">+_xlfn.IFS(C20=Blad1!$D$2,'Basisgegevens Begroting'!$I$22,C20=Blad1!$D$3,'Basisgegevens Begroting'!$G$22,C20=Blad1!$D$4,'Basisgegevens Begroting'!$H$22,C20="",0)</f>
        <v>0</v>
      </c>
      <c r="H20" s="19">
        <f>+EigenPersoneel789451116[[#This Row],[Kolom8]]*EigenPersoneel789451116[[#This Row],[Kolom6]]</f>
        <v>0</v>
      </c>
      <c r="I20" t="str">
        <f t="shared" si="0"/>
        <v/>
      </c>
    </row>
    <row r="21" spans="1:9" ht="15" thickBot="1" x14ac:dyDescent="0.35">
      <c r="A21" s="4"/>
      <c r="B21" s="24"/>
      <c r="C21" s="24"/>
      <c r="D21" s="16"/>
      <c r="E21" s="22"/>
      <c r="F21" s="19">
        <f t="shared" si="1"/>
        <v>0</v>
      </c>
      <c r="G21" s="123" cm="1">
        <f t="array" ref="G21">+_xlfn.IFS(C21=Blad1!$D$2,'Basisgegevens Begroting'!$I$22,C21=Blad1!$D$3,'Basisgegevens Begroting'!$G$22,C21=Blad1!$D$4,'Basisgegevens Begroting'!$H$22,C21="",0)</f>
        <v>0</v>
      </c>
      <c r="H21" s="19">
        <f>+EigenPersoneel789451116[[#This Row],[Kolom8]]*EigenPersoneel789451116[[#This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47.25" customHeight="1" x14ac:dyDescent="0.3">
      <c r="A25" s="29" t="s">
        <v>70</v>
      </c>
      <c r="B25" s="9" t="s">
        <v>71</v>
      </c>
      <c r="C25" s="80" t="s">
        <v>63</v>
      </c>
      <c r="D25" s="108" t="s">
        <v>132</v>
      </c>
      <c r="E25" s="108" t="s">
        <v>140</v>
      </c>
      <c r="F25" s="9" t="s">
        <v>29</v>
      </c>
      <c r="G25" s="79" t="str">
        <f>+G6</f>
        <v>Ophoging Subsidie %</v>
      </c>
      <c r="H25" s="127" t="str">
        <f>+H6</f>
        <v>Subsidie</v>
      </c>
      <c r="I25" t="str">
        <f t="shared" si="0"/>
        <v/>
      </c>
    </row>
    <row r="26" spans="1:9" ht="30" customHeight="1" x14ac:dyDescent="0.3">
      <c r="A26" s="33"/>
      <c r="B26" s="23"/>
      <c r="C26" s="82"/>
      <c r="D26" s="211"/>
      <c r="E26" s="212"/>
      <c r="F26" s="128">
        <f>+D26*E26</f>
        <v>0</v>
      </c>
      <c r="G26" s="123" cm="1">
        <f t="array" ref="G26">+_xlfn.IFS(C26=Blad1!$D$2,'Basisgegevens Begroting'!$I$22,C26=Blad1!$D$3,'Basisgegevens Begroting'!$G$22,C26=Blad1!$D$4,'Basisgegevens Begroting'!$H$22,C26="",0)</f>
        <v>0</v>
      </c>
      <c r="H26" s="124">
        <f>+G26*F26</f>
        <v>0</v>
      </c>
      <c r="I26" t="str">
        <f t="shared" si="0"/>
        <v/>
      </c>
    </row>
    <row r="27" spans="1:9" x14ac:dyDescent="0.3">
      <c r="A27" s="33"/>
      <c r="B27" s="23"/>
      <c r="C27" s="82"/>
      <c r="D27" s="211"/>
      <c r="E27" s="212"/>
      <c r="F27" s="128">
        <f t="shared" ref="F27:F29" si="2">+D27*E27</f>
        <v>0</v>
      </c>
      <c r="G27" s="123" cm="1">
        <f t="array" ref="G27">+_xlfn.IFS(C27=Blad1!$D$2,'Basisgegevens Begroting'!$I$22,C27=Blad1!$D$3,'Basisgegevens Begroting'!$G$22,C27=Blad1!$D$4,'Basisgegevens Begroting'!$H$22,C27="",0)</f>
        <v>0</v>
      </c>
      <c r="H27" s="124">
        <f t="shared" ref="H27" si="3">+G27*F27</f>
        <v>0</v>
      </c>
      <c r="I27" t="str">
        <f t="shared" si="0"/>
        <v/>
      </c>
    </row>
    <row r="28" spans="1:9" x14ac:dyDescent="0.3">
      <c r="A28" s="33"/>
      <c r="B28" s="23"/>
      <c r="C28" s="82"/>
      <c r="D28" s="211"/>
      <c r="E28" s="212"/>
      <c r="F28" s="128">
        <f t="shared" si="2"/>
        <v>0</v>
      </c>
      <c r="G28" s="123" cm="1">
        <f t="array" ref="G28">+_xlfn.IFS(C28=Blad1!$D$2,'Basisgegevens Begroting'!$I$22,C28=Blad1!$D$3,'Basisgegevens Begroting'!$G$22,C28=Blad1!$D$4,'Basisgegevens Begroting'!$H$22,C28="",0)</f>
        <v>0</v>
      </c>
      <c r="H28" s="124">
        <f>+G28*F28</f>
        <v>0</v>
      </c>
      <c r="I28" t="str">
        <f t="shared" si="0"/>
        <v/>
      </c>
    </row>
    <row r="29" spans="1:9" ht="15" thickBot="1" x14ac:dyDescent="0.35">
      <c r="A29" s="33"/>
      <c r="B29" s="23"/>
      <c r="C29" s="82"/>
      <c r="D29" s="211"/>
      <c r="E29" s="212"/>
      <c r="F29" s="128">
        <f t="shared" si="2"/>
        <v>0</v>
      </c>
      <c r="G29" s="123" cm="1">
        <f t="array" ref="G29">+_xlfn.IFS(C29=Blad1!$D$2,'Basisgegevens Begroting'!$I$22,C29=Blad1!$D$3,'Basisgegevens Begroting'!$G$22,C29=Blad1!$D$4,'Basisgegevens Begroting'!$H$22,C29="",0)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7" t="str">
        <f>+H6</f>
        <v>Subsidie</v>
      </c>
      <c r="I33" t="str">
        <f t="shared" si="0"/>
        <v/>
      </c>
    </row>
    <row r="34" spans="1:9" x14ac:dyDescent="0.3">
      <c r="A34" s="33"/>
      <c r="B34" s="23"/>
      <c r="C34" s="82"/>
      <c r="D34" s="24"/>
      <c r="E34" s="69"/>
      <c r="F34" s="16">
        <v>0</v>
      </c>
      <c r="G34" s="123" cm="1">
        <f t="array" ref="G34">+_xlfn.IFS(C34=Blad1!$D$2,'Basisgegevens Begroting'!$I$22,C34=Blad1!$D$3,'Basisgegevens Begroting'!$G$22,C34=Blad1!$D$4,'Basisgegevens Begroting'!$H$22,C34="",0)</f>
        <v>0</v>
      </c>
      <c r="H34" s="124">
        <f>+G34*F34</f>
        <v>0</v>
      </c>
      <c r="I34" t="str">
        <f t="shared" si="0"/>
        <v/>
      </c>
    </row>
    <row r="35" spans="1:9" x14ac:dyDescent="0.3">
      <c r="A35" s="33"/>
      <c r="B35" s="23"/>
      <c r="C35" s="82"/>
      <c r="D35" s="24"/>
      <c r="E35" s="69"/>
      <c r="F35" s="16">
        <v>0</v>
      </c>
      <c r="G35" s="123" cm="1">
        <f t="array" ref="G35">+_xlfn.IFS(C35=Blad1!$D$2,'Basisgegevens Begroting'!$I$22,C35=Blad1!$D$3,'Basisgegevens Begroting'!$G$22,C35=Blad1!$D$4,'Basisgegevens Begroting'!$H$22,C35="",0)</f>
        <v>0</v>
      </c>
      <c r="H35" s="124">
        <f t="shared" ref="H35:H49" si="5">+G35*F35</f>
        <v>0</v>
      </c>
      <c r="I35" t="str">
        <f t="shared" si="0"/>
        <v/>
      </c>
    </row>
    <row r="36" spans="1:9" x14ac:dyDescent="0.3">
      <c r="A36" s="33"/>
      <c r="B36" s="23"/>
      <c r="C36" s="82"/>
      <c r="D36" s="24"/>
      <c r="E36" s="69"/>
      <c r="F36" s="16">
        <v>0</v>
      </c>
      <c r="G36" s="123" cm="1">
        <f t="array" ref="G36">+_xlfn.IFS(C36=Blad1!$D$2,'Basisgegevens Begroting'!$I$22,C36=Blad1!$D$3,'Basisgegevens Begroting'!$G$22,C36=Blad1!$D$4,'Basisgegevens Begroting'!$H$22,C36="",0)</f>
        <v>0</v>
      </c>
      <c r="H36" s="124">
        <f t="shared" si="5"/>
        <v>0</v>
      </c>
      <c r="I36" t="str">
        <f t="shared" si="0"/>
        <v/>
      </c>
    </row>
    <row r="37" spans="1:9" x14ac:dyDescent="0.3">
      <c r="A37" s="33"/>
      <c r="B37" s="23"/>
      <c r="C37" s="82"/>
      <c r="D37" s="24"/>
      <c r="E37" s="69"/>
      <c r="F37" s="16">
        <v>0</v>
      </c>
      <c r="G37" s="123" cm="1">
        <f t="array" ref="G37">+_xlfn.IFS(C37=Blad1!$D$2,'Basisgegevens Begroting'!$I$22,C37=Blad1!$D$3,'Basisgegevens Begroting'!$G$22,C37=Blad1!$D$4,'Basisgegevens Begroting'!$H$22,C37="",0)</f>
        <v>0</v>
      </c>
      <c r="H37" s="124">
        <f t="shared" si="5"/>
        <v>0</v>
      </c>
      <c r="I37" t="str">
        <f t="shared" si="0"/>
        <v/>
      </c>
    </row>
    <row r="38" spans="1:9" x14ac:dyDescent="0.3">
      <c r="A38" s="33"/>
      <c r="B38" s="23"/>
      <c r="C38" s="82"/>
      <c r="D38" s="23"/>
      <c r="E38" s="70"/>
      <c r="F38" s="16">
        <v>0</v>
      </c>
      <c r="G38" s="123" cm="1">
        <f t="array" ref="G38">+_xlfn.IFS(C38=Blad1!$D$2,'Basisgegevens Begroting'!$I$22,C38=Blad1!$D$3,'Basisgegevens Begroting'!$G$22,C38=Blad1!$D$4,'Basisgegevens Begroting'!$H$22,C38="",0)</f>
        <v>0</v>
      </c>
      <c r="H38" s="124">
        <f t="shared" si="5"/>
        <v>0</v>
      </c>
      <c r="I38" t="str">
        <f t="shared" si="0"/>
        <v/>
      </c>
    </row>
    <row r="39" spans="1:9" x14ac:dyDescent="0.3">
      <c r="A39" s="33"/>
      <c r="B39" s="23"/>
      <c r="C39" s="82"/>
      <c r="D39" s="23"/>
      <c r="E39" s="70"/>
      <c r="F39" s="16">
        <v>0</v>
      </c>
      <c r="G39" s="123" cm="1">
        <f t="array" ref="G39">+_xlfn.IFS(C39=Blad1!$D$2,'Basisgegevens Begroting'!$I$22,C39=Blad1!$D$3,'Basisgegevens Begroting'!$G$22,C39=Blad1!$D$4,'Basisgegevens Begroting'!$H$22,C39="",0)</f>
        <v>0</v>
      </c>
      <c r="H39" s="124">
        <f t="shared" si="5"/>
        <v>0</v>
      </c>
      <c r="I39" t="str">
        <f t="shared" si="0"/>
        <v/>
      </c>
    </row>
    <row r="40" spans="1:9" x14ac:dyDescent="0.3">
      <c r="A40" s="33"/>
      <c r="B40" s="23"/>
      <c r="C40" s="82"/>
      <c r="D40" s="23"/>
      <c r="E40" s="70"/>
      <c r="F40" s="16">
        <v>0</v>
      </c>
      <c r="G40" s="123" cm="1">
        <f t="array" ref="G40">+_xlfn.IFS(C40=Blad1!$D$2,'Basisgegevens Begroting'!$I$22,C40=Blad1!$D$3,'Basisgegevens Begroting'!$G$22,C40=Blad1!$D$4,'Basisgegevens Begroting'!$H$22,C40="",0)</f>
        <v>0</v>
      </c>
      <c r="H40" s="124">
        <f t="shared" si="5"/>
        <v>0</v>
      </c>
      <c r="I40" t="str">
        <f t="shared" si="0"/>
        <v/>
      </c>
    </row>
    <row r="41" spans="1:9" x14ac:dyDescent="0.3">
      <c r="A41" s="33"/>
      <c r="B41" s="23"/>
      <c r="C41" s="82"/>
      <c r="D41" s="23"/>
      <c r="E41" s="70"/>
      <c r="F41" s="16">
        <v>0</v>
      </c>
      <c r="G41" s="123" cm="1">
        <f t="array" ref="G41">+_xlfn.IFS(C41=Blad1!$D$2,'Basisgegevens Begroting'!$I$22,C41=Blad1!$D$3,'Basisgegevens Begroting'!$G$22,C41=Blad1!$D$4,'Basisgegevens Begroting'!$H$22,C41="",0)</f>
        <v>0</v>
      </c>
      <c r="H41" s="124">
        <f t="shared" si="5"/>
        <v>0</v>
      </c>
      <c r="I41" t="str">
        <f t="shared" si="0"/>
        <v/>
      </c>
    </row>
    <row r="42" spans="1:9" x14ac:dyDescent="0.3">
      <c r="A42" s="33"/>
      <c r="B42" s="23"/>
      <c r="C42" s="82"/>
      <c r="D42" s="23"/>
      <c r="E42" s="70"/>
      <c r="F42" s="16">
        <v>0</v>
      </c>
      <c r="G42" s="123" cm="1">
        <f t="array" ref="G42">+_xlfn.IFS(C42=Blad1!$D$2,'Basisgegevens Begroting'!$I$22,C42=Blad1!$D$3,'Basisgegevens Begroting'!$G$22,C42=Blad1!$D$4,'Basisgegevens Begroting'!$H$22,C42="",0)</f>
        <v>0</v>
      </c>
      <c r="H42" s="124">
        <f t="shared" si="5"/>
        <v>0</v>
      </c>
      <c r="I42" t="str">
        <f t="shared" si="0"/>
        <v/>
      </c>
    </row>
    <row r="43" spans="1:9" x14ac:dyDescent="0.3">
      <c r="A43" s="33"/>
      <c r="B43" s="23"/>
      <c r="C43" s="82"/>
      <c r="D43" s="23"/>
      <c r="E43" s="70"/>
      <c r="F43" s="16">
        <v>0</v>
      </c>
      <c r="G43" s="123" cm="1">
        <f t="array" ref="G43">+_xlfn.IFS(C43=Blad1!$D$2,'Basisgegevens Begroting'!$I$22,C43=Blad1!$D$3,'Basisgegevens Begroting'!$G$22,C43=Blad1!$D$4,'Basisgegevens Begroting'!$H$22,C43="",0)</f>
        <v>0</v>
      </c>
      <c r="H43" s="124">
        <f t="shared" si="5"/>
        <v>0</v>
      </c>
      <c r="I43" t="str">
        <f t="shared" si="0"/>
        <v/>
      </c>
    </row>
    <row r="44" spans="1:9" x14ac:dyDescent="0.3">
      <c r="A44" s="33"/>
      <c r="B44" s="23"/>
      <c r="C44" s="82"/>
      <c r="D44" s="23"/>
      <c r="E44" s="70"/>
      <c r="F44" s="16">
        <v>0</v>
      </c>
      <c r="G44" s="123" cm="1">
        <f t="array" ref="G44">+_xlfn.IFS(C44=Blad1!$D$2,'Basisgegevens Begroting'!$I$22,C44=Blad1!$D$3,'Basisgegevens Begroting'!$G$22,C44=Blad1!$D$4,'Basisgegevens Begroting'!$H$22,C44="",0)</f>
        <v>0</v>
      </c>
      <c r="H44" s="124">
        <f t="shared" si="5"/>
        <v>0</v>
      </c>
      <c r="I44" t="str">
        <f t="shared" si="0"/>
        <v/>
      </c>
    </row>
    <row r="45" spans="1:9" x14ac:dyDescent="0.3">
      <c r="A45" s="33"/>
      <c r="B45" s="23"/>
      <c r="C45" s="82"/>
      <c r="D45" s="23"/>
      <c r="E45" s="70"/>
      <c r="F45" s="16">
        <v>0</v>
      </c>
      <c r="G45" s="123" cm="1">
        <f t="array" ref="G45">+_xlfn.IFS(C45=Blad1!$D$2,'Basisgegevens Begroting'!$I$22,C45=Blad1!$D$3,'Basisgegevens Begroting'!$G$22,C45=Blad1!$D$4,'Basisgegevens Begroting'!$H$22,C45="",0)</f>
        <v>0</v>
      </c>
      <c r="H45" s="124">
        <f t="shared" si="5"/>
        <v>0</v>
      </c>
      <c r="I45" t="str">
        <f t="shared" si="0"/>
        <v/>
      </c>
    </row>
    <row r="46" spans="1:9" x14ac:dyDescent="0.3">
      <c r="A46" s="33"/>
      <c r="B46" s="23"/>
      <c r="C46" s="82"/>
      <c r="D46" s="23"/>
      <c r="E46" s="70"/>
      <c r="F46" s="16">
        <v>0</v>
      </c>
      <c r="G46" s="123" cm="1">
        <f t="array" ref="G46">+_xlfn.IFS(C46=Blad1!$D$2,'Basisgegevens Begroting'!$I$22,C46=Blad1!$D$3,'Basisgegevens Begroting'!$G$22,C46=Blad1!$D$4,'Basisgegevens Begroting'!$H$22,C46="",0)</f>
        <v>0</v>
      </c>
      <c r="H46" s="124">
        <f t="shared" si="5"/>
        <v>0</v>
      </c>
      <c r="I46" t="str">
        <f t="shared" si="0"/>
        <v/>
      </c>
    </row>
    <row r="47" spans="1:9" x14ac:dyDescent="0.3">
      <c r="A47" s="33"/>
      <c r="B47" s="23"/>
      <c r="C47" s="82"/>
      <c r="D47" s="23"/>
      <c r="E47" s="70"/>
      <c r="F47" s="16">
        <v>0</v>
      </c>
      <c r="G47" s="123" cm="1">
        <f t="array" ref="G47">+_xlfn.IFS(C47=Blad1!$D$2,'Basisgegevens Begroting'!$I$22,C47=Blad1!$D$3,'Basisgegevens Begroting'!$G$22,C47=Blad1!$D$4,'Basisgegevens Begroting'!$H$22,C47="",0)</f>
        <v>0</v>
      </c>
      <c r="H47" s="124">
        <f t="shared" si="5"/>
        <v>0</v>
      </c>
      <c r="I47" t="str">
        <f t="shared" si="0"/>
        <v/>
      </c>
    </row>
    <row r="48" spans="1:9" x14ac:dyDescent="0.3">
      <c r="A48" s="33"/>
      <c r="B48" s="23"/>
      <c r="C48" s="82"/>
      <c r="D48" s="23"/>
      <c r="E48" s="70"/>
      <c r="F48" s="16">
        <v>0</v>
      </c>
      <c r="G48" s="123" cm="1">
        <f t="array" ref="G48">+_xlfn.IFS(C48=Blad1!$D$2,'Basisgegevens Begroting'!$I$22,C48=Blad1!$D$3,'Basisgegevens Begroting'!$G$22,C48=Blad1!$D$4,'Basisgegevens Begroting'!$H$22,C48="",0)</f>
        <v>0</v>
      </c>
      <c r="H48" s="124">
        <f t="shared" si="5"/>
        <v>0</v>
      </c>
      <c r="I48" t="str">
        <f t="shared" si="0"/>
        <v/>
      </c>
    </row>
    <row r="49" spans="1:9" x14ac:dyDescent="0.3">
      <c r="A49" s="33"/>
      <c r="B49" s="23"/>
      <c r="C49" s="82"/>
      <c r="D49" s="23"/>
      <c r="E49" s="70"/>
      <c r="F49" s="16">
        <v>0</v>
      </c>
      <c r="G49" s="123" cm="1">
        <f t="array" ref="G49">+_xlfn.IFS(C49=Blad1!$D$2,'Basisgegevens Begroting'!$I$22,C49=Blad1!$D$3,'Basisgegevens Begroting'!$G$22,C49=Blad1!$D$4,'Basisgegevens Begroting'!$H$22,C49="",0)</f>
        <v>0</v>
      </c>
      <c r="H49" s="124">
        <f t="shared" si="5"/>
        <v>0</v>
      </c>
      <c r="I49" t="str">
        <f t="shared" si="0"/>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6">SUM(H34:H50)</f>
        <v>0</v>
      </c>
    </row>
    <row r="52" spans="1:9" ht="15" thickBot="1" x14ac:dyDescent="0.35"/>
    <row r="53" spans="1:9" x14ac:dyDescent="0.3">
      <c r="A53" s="31" t="s">
        <v>75</v>
      </c>
      <c r="B53" s="17"/>
      <c r="C53" s="17"/>
      <c r="D53" s="17"/>
      <c r="E53" s="17"/>
      <c r="F53" s="17"/>
      <c r="G53" s="17"/>
    </row>
    <row r="54" spans="1:9" ht="24"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c r="D55" s="24"/>
      <c r="E55" s="69"/>
      <c r="F55" s="16">
        <v>0</v>
      </c>
      <c r="G55" s="123" cm="1">
        <f t="array" ref="G55">+_xlfn.IFS(C55=Blad1!$D$2,'Basisgegevens Begroting'!$I$22,C55=Blad1!$D$3,'Basisgegevens Begroting'!$G$22,C55=Blad1!$D$4,'Basisgegevens Begroting'!$H$22,C55="",0)</f>
        <v>0</v>
      </c>
      <c r="H55" s="124">
        <f>+G55*F55</f>
        <v>0</v>
      </c>
      <c r="I55" t="str">
        <f t="shared" ref="I55:I60" si="7">IF(G55=100%,H55,"")</f>
        <v/>
      </c>
    </row>
    <row r="56" spans="1:9" x14ac:dyDescent="0.3">
      <c r="A56" s="33"/>
      <c r="B56" s="23"/>
      <c r="C56" s="24"/>
      <c r="D56" s="24"/>
      <c r="E56" s="69"/>
      <c r="F56" s="16">
        <v>0</v>
      </c>
      <c r="G56" s="123" cm="1">
        <f t="array" ref="G56">+_xlfn.IFS(C56=Blad1!$D$2,'Basisgegevens Begroting'!$I$22,C56=Blad1!$D$3,'Basisgegevens Begroting'!$G$22,C56=Blad1!$D$4,'Basisgegevens Begroting'!$H$22,C56="",0)</f>
        <v>0</v>
      </c>
      <c r="H56" s="124">
        <f t="shared" ref="H56:H60" si="8">+G56*F56</f>
        <v>0</v>
      </c>
      <c r="I56" t="str">
        <f t="shared" si="7"/>
        <v/>
      </c>
    </row>
    <row r="57" spans="1:9" x14ac:dyDescent="0.3">
      <c r="A57" s="33"/>
      <c r="B57" s="23"/>
      <c r="C57" s="24"/>
      <c r="D57" s="24"/>
      <c r="E57" s="69"/>
      <c r="F57" s="16">
        <v>0</v>
      </c>
      <c r="G57" s="123" cm="1">
        <f t="array" ref="G57">+_xlfn.IFS(C57=Blad1!$D$2,'Basisgegevens Begroting'!$I$22,C57=Blad1!$D$3,'Basisgegevens Begroting'!$G$22,C57=Blad1!$D$4,'Basisgegevens Begroting'!$H$22,C57="",0)</f>
        <v>0</v>
      </c>
      <c r="H57" s="124">
        <f t="shared" si="8"/>
        <v>0</v>
      </c>
      <c r="I57" t="str">
        <f t="shared" si="7"/>
        <v/>
      </c>
    </row>
    <row r="58" spans="1:9" x14ac:dyDescent="0.3">
      <c r="A58" s="33"/>
      <c r="B58" s="23"/>
      <c r="C58" s="24"/>
      <c r="D58" s="24"/>
      <c r="E58" s="69"/>
      <c r="F58" s="16">
        <v>0</v>
      </c>
      <c r="G58" s="123" cm="1">
        <f t="array" ref="G58">+_xlfn.IFS(C58=Blad1!$D$2,'Basisgegevens Begroting'!$I$22,C58=Blad1!$D$3,'Basisgegevens Begroting'!$G$22,C58=Blad1!$D$4,'Basisgegevens Begroting'!$H$22,C58="",0)</f>
        <v>0</v>
      </c>
      <c r="H58" s="124">
        <f t="shared" si="8"/>
        <v>0</v>
      </c>
      <c r="I58" t="str">
        <f t="shared" si="7"/>
        <v/>
      </c>
    </row>
    <row r="59" spans="1:9" x14ac:dyDescent="0.3">
      <c r="A59" s="33"/>
      <c r="B59" s="23"/>
      <c r="C59" s="24"/>
      <c r="D59" s="23"/>
      <c r="E59" s="70"/>
      <c r="F59" s="16">
        <v>0</v>
      </c>
      <c r="G59" s="123" cm="1">
        <f t="array" ref="G59">+_xlfn.IFS(C59=Blad1!$D$2,'Basisgegevens Begroting'!$I$22,C59=Blad1!$D$3,'Basisgegevens Begroting'!$G$22,C59=Blad1!$D$4,'Basisgegevens Begroting'!$H$22,C59="",0)</f>
        <v>0</v>
      </c>
      <c r="H59" s="124">
        <f t="shared" si="8"/>
        <v>0</v>
      </c>
      <c r="I59" t="str">
        <f t="shared" si="7"/>
        <v/>
      </c>
    </row>
    <row r="60" spans="1:9" x14ac:dyDescent="0.3">
      <c r="A60" s="33"/>
      <c r="B60" s="23"/>
      <c r="C60" s="24"/>
      <c r="D60" s="23"/>
      <c r="E60" s="70"/>
      <c r="F60" s="16">
        <v>0</v>
      </c>
      <c r="G60" s="123" cm="1">
        <f t="array" ref="G60">+_xlfn.IFS(C60=Blad1!$D$2,'Basisgegevens Begroting'!$I$22,C60=Blad1!$D$3,'Basisgegevens Begroting'!$G$22,C60=Blad1!$D$4,'Basisgegevens Begroting'!$H$22,C60="",0)</f>
        <v>0</v>
      </c>
      <c r="H60" s="124">
        <f t="shared" si="8"/>
        <v>0</v>
      </c>
      <c r="I60" t="str">
        <f t="shared" si="7"/>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Begroting'!$I$22,C66=Blad1!$D$3,'Basisgegevens Begroting'!$G$22,C66=Blad1!$D$4,'Basisgegevens Begroting'!$H$22,C66="",0)</f>
        <v>0</v>
      </c>
      <c r="H66" s="124">
        <f>+G66*F66*E66</f>
        <v>0</v>
      </c>
      <c r="I66" t="str">
        <f t="shared" ref="I66:I82" si="9">IF(G66=100%,H66,"")</f>
        <v/>
      </c>
    </row>
    <row r="67" spans="1:9" x14ac:dyDescent="0.3">
      <c r="A67" s="24"/>
      <c r="B67" s="24"/>
      <c r="C67" s="24"/>
      <c r="D67" s="24"/>
      <c r="E67" s="175">
        <v>1</v>
      </c>
      <c r="F67" s="16">
        <v>0</v>
      </c>
      <c r="G67" s="123" cm="1">
        <f t="array" ref="G67">+_xlfn.IFS(C67=Blad1!$D$2,'Basisgegevens Begroting'!$I$22,C67=Blad1!$D$3,'Basisgegevens Begroting'!$G$22,C67=Blad1!$D$4,'Basisgegevens Begroting'!$H$22,C67="",0)</f>
        <v>0</v>
      </c>
      <c r="H67" s="124">
        <f t="shared" ref="H67:H81" si="10">+G67*F67*E67</f>
        <v>0</v>
      </c>
      <c r="I67" t="str">
        <f t="shared" si="9"/>
        <v/>
      </c>
    </row>
    <row r="68" spans="1:9" x14ac:dyDescent="0.3">
      <c r="A68" s="24"/>
      <c r="B68" s="24"/>
      <c r="C68" s="24"/>
      <c r="D68" s="24"/>
      <c r="E68" s="175">
        <v>1</v>
      </c>
      <c r="F68" s="16">
        <v>0</v>
      </c>
      <c r="G68" s="123" cm="1">
        <f t="array" ref="G68">+_xlfn.IFS(C68=Blad1!$D$2,'Basisgegevens Begroting'!$I$22,C68=Blad1!$D$3,'Basisgegevens Begroting'!$G$22,C68=Blad1!$D$4,'Basisgegevens Begroting'!$H$22,C68="",0)</f>
        <v>0</v>
      </c>
      <c r="H68" s="124">
        <f t="shared" si="10"/>
        <v>0</v>
      </c>
      <c r="I68" t="str">
        <f t="shared" si="9"/>
        <v/>
      </c>
    </row>
    <row r="69" spans="1:9" x14ac:dyDescent="0.3">
      <c r="A69" s="24"/>
      <c r="B69" s="24"/>
      <c r="C69" s="24"/>
      <c r="D69" s="24"/>
      <c r="E69" s="175">
        <v>1</v>
      </c>
      <c r="F69" s="16">
        <v>0</v>
      </c>
      <c r="G69" s="123" cm="1">
        <f t="array" ref="G69">+_xlfn.IFS(C69=Blad1!$D$2,'Basisgegevens Begroting'!$I$22,C69=Blad1!$D$3,'Basisgegevens Begroting'!$G$22,C69=Blad1!$D$4,'Basisgegevens Begroting'!$H$22,C69="",0)</f>
        <v>0</v>
      </c>
      <c r="H69" s="124">
        <f t="shared" si="10"/>
        <v>0</v>
      </c>
      <c r="I69" t="str">
        <f t="shared" si="9"/>
        <v/>
      </c>
    </row>
    <row r="70" spans="1:9" x14ac:dyDescent="0.3">
      <c r="A70" s="24"/>
      <c r="B70" s="24"/>
      <c r="C70" s="24"/>
      <c r="D70" s="23"/>
      <c r="E70" s="175">
        <v>1</v>
      </c>
      <c r="F70" s="16">
        <v>0</v>
      </c>
      <c r="G70" s="123" cm="1">
        <f t="array" ref="G70">+_xlfn.IFS(C70=Blad1!$D$2,'Basisgegevens Begroting'!$I$22,C70=Blad1!$D$3,'Basisgegevens Begroting'!$G$22,C70=Blad1!$D$4,'Basisgegevens Begroting'!$H$22,C70="",0)</f>
        <v>0</v>
      </c>
      <c r="H70" s="124">
        <f t="shared" si="10"/>
        <v>0</v>
      </c>
      <c r="I70" t="str">
        <f t="shared" si="9"/>
        <v/>
      </c>
    </row>
    <row r="71" spans="1:9" x14ac:dyDescent="0.3">
      <c r="A71" s="24"/>
      <c r="B71" s="24"/>
      <c r="C71" s="24"/>
      <c r="D71" s="23"/>
      <c r="E71" s="175">
        <v>1</v>
      </c>
      <c r="F71" s="16">
        <v>0</v>
      </c>
      <c r="G71" s="123" cm="1">
        <f t="array" ref="G71">+_xlfn.IFS(C71=Blad1!$D$2,'Basisgegevens Begroting'!$I$22,C71=Blad1!$D$3,'Basisgegevens Begroting'!$G$22,C71=Blad1!$D$4,'Basisgegevens Begroting'!$H$22,C71="",0)</f>
        <v>0</v>
      </c>
      <c r="H71" s="124">
        <f t="shared" si="10"/>
        <v>0</v>
      </c>
      <c r="I71" t="str">
        <f t="shared" si="9"/>
        <v/>
      </c>
    </row>
    <row r="72" spans="1:9" x14ac:dyDescent="0.3">
      <c r="A72" s="24"/>
      <c r="B72" s="24"/>
      <c r="C72" s="24"/>
      <c r="D72" s="23"/>
      <c r="E72" s="175">
        <v>1</v>
      </c>
      <c r="F72" s="16">
        <v>0</v>
      </c>
      <c r="G72" s="123" cm="1">
        <f t="array" ref="G72">+_xlfn.IFS(C72=Blad1!$D$2,'Basisgegevens Begroting'!$I$22,C72=Blad1!$D$3,'Basisgegevens Begroting'!$G$22,C72=Blad1!$D$4,'Basisgegevens Begroting'!$H$22,C72="",0)</f>
        <v>0</v>
      </c>
      <c r="H72" s="124">
        <f t="shared" si="10"/>
        <v>0</v>
      </c>
      <c r="I72" t="str">
        <f t="shared" si="9"/>
        <v/>
      </c>
    </row>
    <row r="73" spans="1:9" x14ac:dyDescent="0.3">
      <c r="A73" s="24"/>
      <c r="B73" s="24"/>
      <c r="C73" s="24"/>
      <c r="D73" s="23"/>
      <c r="E73" s="175">
        <v>1</v>
      </c>
      <c r="F73" s="16">
        <v>0</v>
      </c>
      <c r="G73" s="123" cm="1">
        <f t="array" ref="G73">+_xlfn.IFS(C73=Blad1!$D$2,'Basisgegevens Begroting'!$I$22,C73=Blad1!$D$3,'Basisgegevens Begroting'!$G$22,C73=Blad1!$D$4,'Basisgegevens Begroting'!$H$22,C73="",0)</f>
        <v>0</v>
      </c>
      <c r="H73" s="124">
        <f t="shared" si="10"/>
        <v>0</v>
      </c>
      <c r="I73" t="str">
        <f t="shared" si="9"/>
        <v/>
      </c>
    </row>
    <row r="74" spans="1:9" x14ac:dyDescent="0.3">
      <c r="A74" s="24"/>
      <c r="B74" s="24"/>
      <c r="C74" s="24"/>
      <c r="D74" s="23"/>
      <c r="E74" s="175">
        <v>1</v>
      </c>
      <c r="F74" s="16">
        <v>0</v>
      </c>
      <c r="G74" s="123" cm="1">
        <f t="array" ref="G74">+_xlfn.IFS(C74=Blad1!$D$2,'Basisgegevens Begroting'!$I$22,C74=Blad1!$D$3,'Basisgegevens Begroting'!$G$22,C74=Blad1!$D$4,'Basisgegevens Begroting'!$H$22,C74="",0)</f>
        <v>0</v>
      </c>
      <c r="H74" s="124">
        <f t="shared" si="10"/>
        <v>0</v>
      </c>
      <c r="I74" t="str">
        <f t="shared" si="9"/>
        <v/>
      </c>
    </row>
    <row r="75" spans="1:9" x14ac:dyDescent="0.3">
      <c r="A75" s="24"/>
      <c r="B75" s="24"/>
      <c r="C75" s="24"/>
      <c r="D75" s="23"/>
      <c r="E75" s="175">
        <v>1</v>
      </c>
      <c r="F75" s="16">
        <v>0</v>
      </c>
      <c r="G75" s="123" cm="1">
        <f t="array" ref="G75">+_xlfn.IFS(C75=Blad1!$D$2,'Basisgegevens Begroting'!$I$22,C75=Blad1!$D$3,'Basisgegevens Begroting'!$G$22,C75=Blad1!$D$4,'Basisgegevens Begroting'!$H$22,C75="",0)</f>
        <v>0</v>
      </c>
      <c r="H75" s="124">
        <f t="shared" si="10"/>
        <v>0</v>
      </c>
      <c r="I75" t="str">
        <f t="shared" si="9"/>
        <v/>
      </c>
    </row>
    <row r="76" spans="1:9" x14ac:dyDescent="0.3">
      <c r="A76" s="24"/>
      <c r="B76" s="24"/>
      <c r="C76" s="24"/>
      <c r="D76" s="24"/>
      <c r="E76" s="175">
        <v>1</v>
      </c>
      <c r="F76" s="16">
        <v>0</v>
      </c>
      <c r="G76" s="123" cm="1">
        <f t="array" ref="G76">+_xlfn.IFS(C76=Blad1!$D$2,'Basisgegevens Begroting'!$I$22,C76=Blad1!$D$3,'Basisgegevens Begroting'!$G$22,C76=Blad1!$D$4,'Basisgegevens Begroting'!$H$22,C76="",0)</f>
        <v>0</v>
      </c>
      <c r="H76" s="124">
        <f t="shared" si="10"/>
        <v>0</v>
      </c>
      <c r="I76" t="str">
        <f t="shared" si="9"/>
        <v/>
      </c>
    </row>
    <row r="77" spans="1:9" x14ac:dyDescent="0.3">
      <c r="A77" s="24"/>
      <c r="B77" s="24"/>
      <c r="C77" s="24"/>
      <c r="D77" s="24"/>
      <c r="E77" s="175">
        <v>1</v>
      </c>
      <c r="F77" s="16">
        <v>0</v>
      </c>
      <c r="G77" s="123" cm="1">
        <f t="array" ref="G77">+_xlfn.IFS(C77=Blad1!$D$2,'Basisgegevens Begroting'!$I$22,C77=Blad1!$D$3,'Basisgegevens Begroting'!$G$22,C77=Blad1!$D$4,'Basisgegevens Begroting'!$H$22,C77="",0)</f>
        <v>0</v>
      </c>
      <c r="H77" s="124">
        <f t="shared" si="10"/>
        <v>0</v>
      </c>
      <c r="I77" t="str">
        <f t="shared" si="9"/>
        <v/>
      </c>
    </row>
    <row r="78" spans="1:9" x14ac:dyDescent="0.3">
      <c r="A78" s="24"/>
      <c r="B78" s="24"/>
      <c r="C78" s="24"/>
      <c r="D78" s="24"/>
      <c r="E78" s="175">
        <v>1</v>
      </c>
      <c r="F78" s="16">
        <v>0</v>
      </c>
      <c r="G78" s="123" cm="1">
        <f t="array" ref="G78">+_xlfn.IFS(C78=Blad1!$D$2,'Basisgegevens Begroting'!$I$22,C78=Blad1!$D$3,'Basisgegevens Begroting'!$G$22,C78=Blad1!$D$4,'Basisgegevens Begroting'!$H$22,C78="",0)</f>
        <v>0</v>
      </c>
      <c r="H78" s="124">
        <f t="shared" si="10"/>
        <v>0</v>
      </c>
      <c r="I78" t="str">
        <f t="shared" si="9"/>
        <v/>
      </c>
    </row>
    <row r="79" spans="1:9" x14ac:dyDescent="0.3">
      <c r="A79" s="24"/>
      <c r="B79" s="24"/>
      <c r="C79" s="24"/>
      <c r="D79" s="24"/>
      <c r="E79" s="175">
        <v>1</v>
      </c>
      <c r="F79" s="16">
        <v>0</v>
      </c>
      <c r="G79" s="123" cm="1">
        <f t="array" ref="G79">+_xlfn.IFS(C79=Blad1!$D$2,'Basisgegevens Begroting'!$I$22,C79=Blad1!$D$3,'Basisgegevens Begroting'!$G$22,C79=Blad1!$D$4,'Basisgegevens Begroting'!$H$22,C79="",0)</f>
        <v>0</v>
      </c>
      <c r="H79" s="124">
        <f t="shared" si="10"/>
        <v>0</v>
      </c>
      <c r="I79" t="str">
        <f t="shared" si="9"/>
        <v/>
      </c>
    </row>
    <row r="80" spans="1:9" x14ac:dyDescent="0.3">
      <c r="A80" s="24"/>
      <c r="B80" s="24"/>
      <c r="C80" s="24"/>
      <c r="D80" s="23"/>
      <c r="E80" s="175">
        <v>1</v>
      </c>
      <c r="F80" s="16">
        <v>0</v>
      </c>
      <c r="G80" s="123" cm="1">
        <f t="array" ref="G80">+_xlfn.IFS(C80=Blad1!$D$2,'Basisgegevens Begroting'!$I$22,C80=Blad1!$D$3,'Basisgegevens Begroting'!$G$22,C80=Blad1!$D$4,'Basisgegevens Begroting'!$H$22,C80="",0)</f>
        <v>0</v>
      </c>
      <c r="H80" s="124">
        <f t="shared" si="10"/>
        <v>0</v>
      </c>
      <c r="I80" t="str">
        <f t="shared" si="9"/>
        <v/>
      </c>
    </row>
    <row r="81" spans="1:9" x14ac:dyDescent="0.3">
      <c r="A81" s="24"/>
      <c r="B81" s="24"/>
      <c r="C81" s="24"/>
      <c r="D81" s="23"/>
      <c r="E81" s="175">
        <v>1</v>
      </c>
      <c r="F81" s="16">
        <v>0</v>
      </c>
      <c r="G81" s="123" cm="1">
        <f t="array" ref="G81">+_xlfn.IFS(C81=Blad1!$D$2,'Basisgegevens Begroting'!$I$22,C81=Blad1!$D$3,'Basisgegevens Begroting'!$G$22,C81=Blad1!$D$4,'Basisgegevens Begroting'!$H$22,C81="",0)</f>
        <v>0</v>
      </c>
      <c r="H81" s="124">
        <f t="shared" si="10"/>
        <v>0</v>
      </c>
      <c r="I81" t="str">
        <f t="shared" si="9"/>
        <v/>
      </c>
    </row>
    <row r="82" spans="1:9" ht="15" thickBot="1" x14ac:dyDescent="0.35">
      <c r="A82" s="169"/>
      <c r="B82" s="170"/>
      <c r="C82" s="170"/>
      <c r="D82" s="171"/>
      <c r="I82" t="str">
        <f t="shared" si="9"/>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9Z+mLUIgnMU9eVGe4CcAnwLwxpFkn6U/PDyDqqi6tEqt+BOKK/7Yi75+JH5oUQGVzLDcR+2TMXNvm6of0IQ7sg==" saltValue="7CASHkANqXprJMC3rmsn2Q==" spinCount="100000" sheet="1" objects="1" scenarios="1"/>
  <conditionalFormatting sqref="E22 G22">
    <cfRule type="cellIs" dxfId="55" priority="12" stopIfTrue="1" operator="equal">
      <formula>"Opslag algemene kosten (50%)"</formula>
    </cfRule>
  </conditionalFormatting>
  <conditionalFormatting sqref="E30">
    <cfRule type="cellIs" dxfId="54" priority="9" stopIfTrue="1" operator="equal">
      <formula>"Opslag algemene kosten (50%)"</formula>
    </cfRule>
  </conditionalFormatting>
  <conditionalFormatting sqref="E51">
    <cfRule type="cellIs" dxfId="53" priority="11" stopIfTrue="1" operator="equal">
      <formula>"Opslag algemene kosten (50%)"</formula>
    </cfRule>
  </conditionalFormatting>
  <conditionalFormatting sqref="E62">
    <cfRule type="cellIs" dxfId="52" priority="2" stopIfTrue="1" operator="equal">
      <formula>"Opslag algemene kosten (50%)"</formula>
    </cfRule>
  </conditionalFormatting>
  <conditionalFormatting sqref="E83">
    <cfRule type="cellIs" dxfId="51" priority="3" stopIfTrue="1" operator="equal">
      <formula>"Opslag algemene kosten (50%)"</formula>
    </cfRule>
  </conditionalFormatting>
  <conditionalFormatting sqref="G51">
    <cfRule type="cellIs" dxfId="50" priority="10" stopIfTrue="1" operator="equal">
      <formula>"Opslag algemene kosten (50%)"</formula>
    </cfRule>
  </conditionalFormatting>
  <conditionalFormatting sqref="G62">
    <cfRule type="cellIs" dxfId="49" priority="1" stopIfTrue="1" operator="equal">
      <formula>"Opslag algemene kosten (50%)"</formula>
    </cfRule>
  </conditionalFormatting>
  <conditionalFormatting sqref="G83">
    <cfRule type="cellIs" dxfId="48"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C99A1C24-419F-46D3-980D-CA2F8C03D811}">
          <x14:formula1>
            <xm:f>Blad1!$D$2:$D$4</xm:f>
          </x14:formula1>
          <xm:sqref>C7:C21 C26:C29 C34:C49 C66:C81 C55:C60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44706-D749-409F-BC04-C72E2A77B27D}">
  <dimension ref="A1:I86"/>
  <sheetViews>
    <sheetView workbookViewId="0">
      <selection activeCell="A2" sqref="A2"/>
    </sheetView>
  </sheetViews>
  <sheetFormatPr defaultRowHeight="14.4" x14ac:dyDescent="0.3"/>
  <cols>
    <col min="1" max="1" width="18.109375" customWidth="1"/>
    <col min="2" max="2" width="19" customWidth="1"/>
    <col min="3" max="3" width="56.88671875" customWidth="1"/>
    <col min="4" max="4" width="21.44140625" customWidth="1"/>
    <col min="5" max="5" width="18" customWidth="1"/>
    <col min="6" max="6" width="17.88671875" customWidth="1"/>
    <col min="7" max="7" width="15.44140625" customWidth="1"/>
    <col min="8" max="8" width="26.44140625" customWidth="1"/>
    <col min="9" max="9" width="1.88671875" hidden="1" customWidth="1"/>
  </cols>
  <sheetData>
    <row r="1" spans="1:9" ht="31.2" x14ac:dyDescent="0.6">
      <c r="A1" s="49">
        <f>+'Basisgegevens Begroting'!C23</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Begroting'!$I$23,C7=Blad1!$D$3,'Basisgegevens Begroting'!$G$23,C7=Blad1!$D$4,'Basisgegevens Begroting'!$H$23,C7="",0)</f>
        <v>0</v>
      </c>
      <c r="H7" s="19">
        <f>+EigenPersoneel789451117[[#This Row],[Kolom8]]*EigenPersoneel789451117[[#This Row],[Kolom6]]</f>
        <v>0</v>
      </c>
      <c r="I7" t="str">
        <f t="shared" ref="I7:I49" si="0">IF(G7=100%,H7,"")</f>
        <v/>
      </c>
    </row>
    <row r="8" spans="1:9" x14ac:dyDescent="0.3">
      <c r="A8" s="4"/>
      <c r="B8" s="24"/>
      <c r="C8" s="24"/>
      <c r="D8" s="16"/>
      <c r="E8" s="22"/>
      <c r="F8" s="19">
        <f t="shared" ref="F8:F21" si="1">$D8*E8</f>
        <v>0</v>
      </c>
      <c r="G8" s="123" cm="1">
        <f t="array" ref="G8">+_xlfn.IFS(C8=Blad1!$D$2,'Basisgegevens Begroting'!$I$23,C8=Blad1!$D$3,'Basisgegevens Begroting'!$G$23,C8=Blad1!$D$4,'Basisgegevens Begroting'!$H$23,C8="",0)</f>
        <v>0</v>
      </c>
      <c r="H8" s="19">
        <f>+EigenPersoneel789451117[[#This Row],[Kolom8]]*EigenPersoneel789451117[[#This Row],[Kolom6]]</f>
        <v>0</v>
      </c>
      <c r="I8" t="str">
        <f t="shared" si="0"/>
        <v/>
      </c>
    </row>
    <row r="9" spans="1:9" x14ac:dyDescent="0.3">
      <c r="A9" s="4"/>
      <c r="B9" s="24"/>
      <c r="C9" s="24"/>
      <c r="D9" s="16"/>
      <c r="E9" s="22"/>
      <c r="F9" s="19">
        <f t="shared" si="1"/>
        <v>0</v>
      </c>
      <c r="G9" s="123" cm="1">
        <f t="array" ref="G9">+_xlfn.IFS(C9=Blad1!$D$2,'Basisgegevens Begroting'!$I$23,C9=Blad1!$D$3,'Basisgegevens Begroting'!$G$23,C9=Blad1!$D$4,'Basisgegevens Begroting'!$H$23,C9="",0)</f>
        <v>0</v>
      </c>
      <c r="H9" s="19">
        <f>+EigenPersoneel789451117[[#This Row],[Kolom8]]*EigenPersoneel789451117[[#This Row],[Kolom6]]</f>
        <v>0</v>
      </c>
      <c r="I9" t="str">
        <f t="shared" si="0"/>
        <v/>
      </c>
    </row>
    <row r="10" spans="1:9" x14ac:dyDescent="0.3">
      <c r="A10" s="4"/>
      <c r="B10" s="24"/>
      <c r="C10" s="24"/>
      <c r="D10" s="16"/>
      <c r="E10" s="22"/>
      <c r="F10" s="19">
        <f t="shared" si="1"/>
        <v>0</v>
      </c>
      <c r="G10" s="123" cm="1">
        <f t="array" ref="G10">+_xlfn.IFS(C10=Blad1!$D$2,'Basisgegevens Begroting'!$I$23,C10=Blad1!$D$3,'Basisgegevens Begroting'!$G$23,C10=Blad1!$D$4,'Basisgegevens Begroting'!$H$23,C10="",0)</f>
        <v>0</v>
      </c>
      <c r="H10" s="19">
        <f>+EigenPersoneel789451117[[#This Row],[Kolom8]]*EigenPersoneel789451117[[#This Row],[Kolom6]]</f>
        <v>0</v>
      </c>
      <c r="I10" t="str">
        <f t="shared" si="0"/>
        <v/>
      </c>
    </row>
    <row r="11" spans="1:9" x14ac:dyDescent="0.3">
      <c r="A11" s="4"/>
      <c r="B11" s="24"/>
      <c r="C11" s="24"/>
      <c r="D11" s="16"/>
      <c r="E11" s="22"/>
      <c r="F11" s="19">
        <f t="shared" si="1"/>
        <v>0</v>
      </c>
      <c r="G11" s="123" cm="1">
        <f t="array" ref="G11">+_xlfn.IFS(C11=Blad1!$D$2,'Basisgegevens Begroting'!$I$23,C11=Blad1!$D$3,'Basisgegevens Begroting'!$G$23,C11=Blad1!$D$4,'Basisgegevens Begroting'!$H$23,C11="",0)</f>
        <v>0</v>
      </c>
      <c r="H11" s="19">
        <f>+EigenPersoneel789451117[[#This Row],[Kolom8]]*EigenPersoneel789451117[[#This Row],[Kolom6]]</f>
        <v>0</v>
      </c>
      <c r="I11" t="str">
        <f t="shared" si="0"/>
        <v/>
      </c>
    </row>
    <row r="12" spans="1:9" x14ac:dyDescent="0.3">
      <c r="A12" s="4"/>
      <c r="B12" s="24"/>
      <c r="C12" s="24"/>
      <c r="D12" s="16"/>
      <c r="E12" s="22"/>
      <c r="F12" s="19">
        <f t="shared" si="1"/>
        <v>0</v>
      </c>
      <c r="G12" s="123" cm="1">
        <f t="array" ref="G12">+_xlfn.IFS(C12=Blad1!$D$2,'Basisgegevens Begroting'!$I$23,C12=Blad1!$D$3,'Basisgegevens Begroting'!$G$23,C12=Blad1!$D$4,'Basisgegevens Begroting'!$H$23,C12="",0)</f>
        <v>0</v>
      </c>
      <c r="H12" s="19">
        <f>+EigenPersoneel789451117[[#This Row],[Kolom8]]*EigenPersoneel789451117[[#This Row],[Kolom6]]</f>
        <v>0</v>
      </c>
      <c r="I12" t="str">
        <f t="shared" si="0"/>
        <v/>
      </c>
    </row>
    <row r="13" spans="1:9" x14ac:dyDescent="0.3">
      <c r="A13" s="4"/>
      <c r="B13" s="24"/>
      <c r="C13" s="24"/>
      <c r="D13" s="16"/>
      <c r="E13" s="22"/>
      <c r="F13" s="19">
        <f t="shared" si="1"/>
        <v>0</v>
      </c>
      <c r="G13" s="123" cm="1">
        <f t="array" ref="G13">+_xlfn.IFS(C13=Blad1!$D$2,'Basisgegevens Begroting'!$I$23,C13=Blad1!$D$3,'Basisgegevens Begroting'!$G$23,C13=Blad1!$D$4,'Basisgegevens Begroting'!$H$23,C13="",0)</f>
        <v>0</v>
      </c>
      <c r="H13" s="19">
        <f>+EigenPersoneel789451117[[#This Row],[Kolom8]]*EigenPersoneel789451117[[#This Row],[Kolom6]]</f>
        <v>0</v>
      </c>
      <c r="I13" t="str">
        <f t="shared" si="0"/>
        <v/>
      </c>
    </row>
    <row r="14" spans="1:9" x14ac:dyDescent="0.3">
      <c r="A14" s="4"/>
      <c r="B14" s="24"/>
      <c r="C14" s="24"/>
      <c r="D14" s="16"/>
      <c r="E14" s="22"/>
      <c r="F14" s="19">
        <f t="shared" si="1"/>
        <v>0</v>
      </c>
      <c r="G14" s="123" cm="1">
        <f t="array" ref="G14">+_xlfn.IFS(C14=Blad1!$D$2,'Basisgegevens Begroting'!$I$23,C14=Blad1!$D$3,'Basisgegevens Begroting'!$G$23,C14=Blad1!$D$4,'Basisgegevens Begroting'!$H$23,C14="",0)</f>
        <v>0</v>
      </c>
      <c r="H14" s="19">
        <f>+EigenPersoneel789451117[[#This Row],[Kolom8]]*EigenPersoneel789451117[[#This Row],[Kolom6]]</f>
        <v>0</v>
      </c>
      <c r="I14" t="str">
        <f t="shared" si="0"/>
        <v/>
      </c>
    </row>
    <row r="15" spans="1:9" x14ac:dyDescent="0.3">
      <c r="A15" s="4"/>
      <c r="B15" s="24"/>
      <c r="C15" s="24"/>
      <c r="D15" s="16"/>
      <c r="E15" s="22"/>
      <c r="F15" s="19">
        <f t="shared" si="1"/>
        <v>0</v>
      </c>
      <c r="G15" s="123" cm="1">
        <f t="array" ref="G15">+_xlfn.IFS(C15=Blad1!$D$2,'Basisgegevens Begroting'!$I$23,C15=Blad1!$D$3,'Basisgegevens Begroting'!$G$23,C15=Blad1!$D$4,'Basisgegevens Begroting'!$H$23,C15="",0)</f>
        <v>0</v>
      </c>
      <c r="H15" s="19">
        <f>+EigenPersoneel789451117[[#This Row],[Kolom8]]*EigenPersoneel789451117[[#This Row],[Kolom6]]</f>
        <v>0</v>
      </c>
      <c r="I15" t="str">
        <f t="shared" si="0"/>
        <v/>
      </c>
    </row>
    <row r="16" spans="1:9" x14ac:dyDescent="0.3">
      <c r="A16" s="4"/>
      <c r="B16" s="24"/>
      <c r="C16" s="24"/>
      <c r="D16" s="16"/>
      <c r="E16" s="22"/>
      <c r="F16" s="19">
        <f t="shared" si="1"/>
        <v>0</v>
      </c>
      <c r="G16" s="123" cm="1">
        <f t="array" ref="G16">+_xlfn.IFS(C16=Blad1!$D$2,'Basisgegevens Begroting'!$I$23,C16=Blad1!$D$3,'Basisgegevens Begroting'!$G$23,C16=Blad1!$D$4,'Basisgegevens Begroting'!$H$23,C16="",0)</f>
        <v>0</v>
      </c>
      <c r="H16" s="19">
        <f>+EigenPersoneel789451117[[#This Row],[Kolom8]]*EigenPersoneel789451117[[#This Row],[Kolom6]]</f>
        <v>0</v>
      </c>
      <c r="I16" t="str">
        <f t="shared" si="0"/>
        <v/>
      </c>
    </row>
    <row r="17" spans="1:9" x14ac:dyDescent="0.3">
      <c r="A17" s="4"/>
      <c r="B17" s="24"/>
      <c r="C17" s="24"/>
      <c r="D17" s="16"/>
      <c r="E17" s="22"/>
      <c r="F17" s="19">
        <f t="shared" si="1"/>
        <v>0</v>
      </c>
      <c r="G17" s="123" cm="1">
        <f t="array" ref="G17">+_xlfn.IFS(C17=Blad1!$D$2,'Basisgegevens Begroting'!$I$23,C17=Blad1!$D$3,'Basisgegevens Begroting'!$G$23,C17=Blad1!$D$4,'Basisgegevens Begroting'!$H$23,C17="",0)</f>
        <v>0</v>
      </c>
      <c r="H17" s="19">
        <f>+EigenPersoneel789451117[[#This Row],[Kolom8]]*EigenPersoneel789451117[[#This Row],[Kolom6]]</f>
        <v>0</v>
      </c>
      <c r="I17" t="str">
        <f t="shared" si="0"/>
        <v/>
      </c>
    </row>
    <row r="18" spans="1:9" x14ac:dyDescent="0.3">
      <c r="A18" s="4"/>
      <c r="B18" s="24"/>
      <c r="C18" s="24"/>
      <c r="D18" s="16"/>
      <c r="E18" s="22"/>
      <c r="F18" s="19">
        <f t="shared" si="1"/>
        <v>0</v>
      </c>
      <c r="G18" s="123" cm="1">
        <f t="array" ref="G18">+_xlfn.IFS(C18=Blad1!$D$2,'Basisgegevens Begroting'!$I$23,C18=Blad1!$D$3,'Basisgegevens Begroting'!$G$23,C18=Blad1!$D$4,'Basisgegevens Begroting'!$H$23,C18="",0)</f>
        <v>0</v>
      </c>
      <c r="H18" s="19">
        <f>+EigenPersoneel789451117[[#This Row],[Kolom8]]*EigenPersoneel789451117[[#This Row],[Kolom6]]</f>
        <v>0</v>
      </c>
      <c r="I18" t="str">
        <f t="shared" si="0"/>
        <v/>
      </c>
    </row>
    <row r="19" spans="1:9" x14ac:dyDescent="0.3">
      <c r="A19" s="4"/>
      <c r="B19" s="24"/>
      <c r="C19" s="24"/>
      <c r="D19" s="16"/>
      <c r="E19" s="22"/>
      <c r="F19" s="19">
        <f t="shared" si="1"/>
        <v>0</v>
      </c>
      <c r="G19" s="123" cm="1">
        <f t="array" ref="G19">+_xlfn.IFS(C19=Blad1!$D$2,'Basisgegevens Begroting'!$I$23,C19=Blad1!$D$3,'Basisgegevens Begroting'!$G$23,C19=Blad1!$D$4,'Basisgegevens Begroting'!$H$23,C19="",0)</f>
        <v>0</v>
      </c>
      <c r="H19" s="19">
        <f>+EigenPersoneel789451117[[#This Row],[Kolom8]]*EigenPersoneel789451117[[#This Row],[Kolom6]]</f>
        <v>0</v>
      </c>
      <c r="I19" t="str">
        <f t="shared" si="0"/>
        <v/>
      </c>
    </row>
    <row r="20" spans="1:9" x14ac:dyDescent="0.3">
      <c r="A20" s="4"/>
      <c r="B20" s="24"/>
      <c r="C20" s="24"/>
      <c r="D20" s="16"/>
      <c r="E20" s="22"/>
      <c r="F20" s="19">
        <f t="shared" si="1"/>
        <v>0</v>
      </c>
      <c r="G20" s="123" cm="1">
        <f t="array" ref="G20">+_xlfn.IFS(C20=Blad1!$D$2,'Basisgegevens Begroting'!$I$23,C20=Blad1!$D$3,'Basisgegevens Begroting'!$G$23,C20=Blad1!$D$4,'Basisgegevens Begroting'!$H$23,C20="",0)</f>
        <v>0</v>
      </c>
      <c r="H20" s="19">
        <f>+EigenPersoneel789451117[[#This Row],[Kolom8]]*EigenPersoneel789451117[[#This Row],[Kolom6]]</f>
        <v>0</v>
      </c>
      <c r="I20" t="str">
        <f t="shared" si="0"/>
        <v/>
      </c>
    </row>
    <row r="21" spans="1:9" ht="15" thickBot="1" x14ac:dyDescent="0.35">
      <c r="A21" s="4"/>
      <c r="B21" s="24"/>
      <c r="C21" s="24"/>
      <c r="D21" s="16"/>
      <c r="E21" s="22"/>
      <c r="F21" s="19">
        <f t="shared" si="1"/>
        <v>0</v>
      </c>
      <c r="G21" s="123" cm="1">
        <f t="array" ref="G21">+_xlfn.IFS(C21=Blad1!$D$2,'Basisgegevens Begroting'!$I$23,C21=Blad1!$D$3,'Basisgegevens Begroting'!$G$23,C21=Blad1!$D$4,'Basisgegevens Begroting'!$H$23,C21="",0)</f>
        <v>0</v>
      </c>
      <c r="H21" s="19">
        <f>+EigenPersoneel789451117[[#This Row],[Kolom8]]*EigenPersoneel789451117[[#This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35.25" customHeight="1" x14ac:dyDescent="0.3">
      <c r="A25" s="29" t="s">
        <v>70</v>
      </c>
      <c r="B25" s="9" t="s">
        <v>71</v>
      </c>
      <c r="C25" s="80" t="s">
        <v>63</v>
      </c>
      <c r="D25" s="108" t="s">
        <v>132</v>
      </c>
      <c r="E25" s="108" t="s">
        <v>140</v>
      </c>
      <c r="F25" s="9" t="s">
        <v>29</v>
      </c>
      <c r="G25" s="79" t="str">
        <f>+G6</f>
        <v>Ophoging Subsidie %</v>
      </c>
      <c r="H25" s="127" t="str">
        <f>+H6</f>
        <v>Subsidie</v>
      </c>
      <c r="I25" t="str">
        <f t="shared" si="0"/>
        <v/>
      </c>
    </row>
    <row r="26" spans="1:9" ht="30" customHeight="1" x14ac:dyDescent="0.3">
      <c r="A26" s="33"/>
      <c r="B26" s="23"/>
      <c r="C26" s="24"/>
      <c r="D26" s="211"/>
      <c r="E26" s="212"/>
      <c r="F26" s="128">
        <f>+D26*E26</f>
        <v>0</v>
      </c>
      <c r="G26" s="123" cm="1">
        <f t="array" ref="G26">+_xlfn.IFS(C26=Blad1!$D$2,'Basisgegevens Begroting'!$I$23,C26=Blad1!$D$3,'Basisgegevens Begroting'!$G$23,C26=Blad1!$D$4,'Basisgegevens Begroting'!$H$23,C26="",0)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Begroting'!$I$23,C27=Blad1!$D$3,'Basisgegevens Begroting'!$G$23,C27=Blad1!$D$4,'Basisgegevens Begroting'!$H$23,C27="",0)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Begroting'!$I$23,C28=Blad1!$D$3,'Basisgegevens Begroting'!$G$23,C28=Blad1!$D$4,'Basisgegevens Begroting'!$H$23,C28="",0)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Begroting'!$I$23,C29=Blad1!$D$3,'Basisgegevens Begroting'!$G$23,C29=Blad1!$D$4,'Basisgegevens Begroting'!$H$23,C29="",0)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7" t="str">
        <f>+H6</f>
        <v>Subsidie</v>
      </c>
      <c r="I33" t="str">
        <f t="shared" si="0"/>
        <v/>
      </c>
    </row>
    <row r="34" spans="1:9" x14ac:dyDescent="0.3">
      <c r="A34" s="33"/>
      <c r="B34" s="23"/>
      <c r="C34" s="24"/>
      <c r="D34" s="24"/>
      <c r="E34" s="69"/>
      <c r="F34" s="16">
        <v>0</v>
      </c>
      <c r="G34" s="123" cm="1">
        <f t="array" ref="G34">+_xlfn.IFS(C34=Blad1!$D$2,'Basisgegevens Begroting'!$I$23,C34=Blad1!$D$3,'Basisgegevens Begroting'!$G$23,C34=Blad1!$D$4,'Basisgegevens Begroting'!$H$23,C34="",0)</f>
        <v>0</v>
      </c>
      <c r="H34" s="124">
        <f>+G34*F34</f>
        <v>0</v>
      </c>
      <c r="I34" t="str">
        <f t="shared" si="0"/>
        <v/>
      </c>
    </row>
    <row r="35" spans="1:9" x14ac:dyDescent="0.3">
      <c r="A35" s="33"/>
      <c r="B35" s="23"/>
      <c r="C35" s="24"/>
      <c r="D35" s="24"/>
      <c r="E35" s="69"/>
      <c r="F35" s="16">
        <v>0</v>
      </c>
      <c r="G35" s="123" cm="1">
        <f t="array" ref="G35">+_xlfn.IFS(C35=Blad1!$D$2,'Basisgegevens Begroting'!$I$23,C35=Blad1!$D$3,'Basisgegevens Begroting'!$G$23,C35=Blad1!$D$4,'Basisgegevens Begroting'!$H$23,C35="",0)</f>
        <v>0</v>
      </c>
      <c r="H35" s="124">
        <f t="shared" ref="H35:H49" si="5">+G35*F35</f>
        <v>0</v>
      </c>
      <c r="I35" t="str">
        <f t="shared" si="0"/>
        <v/>
      </c>
    </row>
    <row r="36" spans="1:9" x14ac:dyDescent="0.3">
      <c r="A36" s="33"/>
      <c r="B36" s="23"/>
      <c r="C36" s="24"/>
      <c r="D36" s="24"/>
      <c r="E36" s="69"/>
      <c r="F36" s="16">
        <v>0</v>
      </c>
      <c r="G36" s="123" cm="1">
        <f t="array" ref="G36">+_xlfn.IFS(C36=Blad1!$D$2,'Basisgegevens Begroting'!$I$23,C36=Blad1!$D$3,'Basisgegevens Begroting'!$G$23,C36=Blad1!$D$4,'Basisgegevens Begroting'!$H$23,C36="",0)</f>
        <v>0</v>
      </c>
      <c r="H36" s="124">
        <f t="shared" si="5"/>
        <v>0</v>
      </c>
      <c r="I36" t="str">
        <f t="shared" si="0"/>
        <v/>
      </c>
    </row>
    <row r="37" spans="1:9" x14ac:dyDescent="0.3">
      <c r="A37" s="33"/>
      <c r="B37" s="23"/>
      <c r="C37" s="24"/>
      <c r="D37" s="24"/>
      <c r="E37" s="69"/>
      <c r="F37" s="16">
        <v>0</v>
      </c>
      <c r="G37" s="123" cm="1">
        <f t="array" ref="G37">+_xlfn.IFS(C37=Blad1!$D$2,'Basisgegevens Begroting'!$I$23,C37=Blad1!$D$3,'Basisgegevens Begroting'!$G$23,C37=Blad1!$D$4,'Basisgegevens Begroting'!$H$23,C37="",0)</f>
        <v>0</v>
      </c>
      <c r="H37" s="124">
        <f t="shared" si="5"/>
        <v>0</v>
      </c>
      <c r="I37" t="str">
        <f t="shared" si="0"/>
        <v/>
      </c>
    </row>
    <row r="38" spans="1:9" x14ac:dyDescent="0.3">
      <c r="A38" s="33"/>
      <c r="B38" s="23"/>
      <c r="C38" s="24"/>
      <c r="D38" s="23"/>
      <c r="E38" s="70"/>
      <c r="F38" s="16">
        <v>0</v>
      </c>
      <c r="G38" s="123" cm="1">
        <f t="array" ref="G38">+_xlfn.IFS(C38=Blad1!$D$2,'Basisgegevens Begroting'!$I$23,C38=Blad1!$D$3,'Basisgegevens Begroting'!$G$23,C38=Blad1!$D$4,'Basisgegevens Begroting'!$H$23,C38="",0)</f>
        <v>0</v>
      </c>
      <c r="H38" s="124">
        <f t="shared" si="5"/>
        <v>0</v>
      </c>
      <c r="I38" t="str">
        <f t="shared" si="0"/>
        <v/>
      </c>
    </row>
    <row r="39" spans="1:9" x14ac:dyDescent="0.3">
      <c r="A39" s="33"/>
      <c r="B39" s="23"/>
      <c r="C39" s="24"/>
      <c r="D39" s="23"/>
      <c r="E39" s="70"/>
      <c r="F39" s="16">
        <v>0</v>
      </c>
      <c r="G39" s="123" cm="1">
        <f t="array" ref="G39">+_xlfn.IFS(C39=Blad1!$D$2,'Basisgegevens Begroting'!$I$23,C39=Blad1!$D$3,'Basisgegevens Begroting'!$G$23,C39=Blad1!$D$4,'Basisgegevens Begroting'!$H$23,C39="",0)</f>
        <v>0</v>
      </c>
      <c r="H39" s="124">
        <f t="shared" si="5"/>
        <v>0</v>
      </c>
      <c r="I39" t="str">
        <f t="shared" si="0"/>
        <v/>
      </c>
    </row>
    <row r="40" spans="1:9" x14ac:dyDescent="0.3">
      <c r="A40" s="33"/>
      <c r="B40" s="23"/>
      <c r="C40" s="24"/>
      <c r="D40" s="23"/>
      <c r="E40" s="70"/>
      <c r="F40" s="16">
        <v>0</v>
      </c>
      <c r="G40" s="123" cm="1">
        <f t="array" ref="G40">+_xlfn.IFS(C40=Blad1!$D$2,'Basisgegevens Begroting'!$I$23,C40=Blad1!$D$3,'Basisgegevens Begroting'!$G$23,C40=Blad1!$D$4,'Basisgegevens Begroting'!$H$23,C40="",0)</f>
        <v>0</v>
      </c>
      <c r="H40" s="124">
        <f t="shared" si="5"/>
        <v>0</v>
      </c>
      <c r="I40" t="str">
        <f t="shared" si="0"/>
        <v/>
      </c>
    </row>
    <row r="41" spans="1:9" x14ac:dyDescent="0.3">
      <c r="A41" s="33"/>
      <c r="B41" s="23"/>
      <c r="C41" s="24"/>
      <c r="D41" s="23"/>
      <c r="E41" s="70"/>
      <c r="F41" s="16">
        <v>0</v>
      </c>
      <c r="G41" s="123" cm="1">
        <f t="array" ref="G41">+_xlfn.IFS(C41=Blad1!$D$2,'Basisgegevens Begroting'!$I$23,C41=Blad1!$D$3,'Basisgegevens Begroting'!$G$23,C41=Blad1!$D$4,'Basisgegevens Begroting'!$H$23,C41="",0)</f>
        <v>0</v>
      </c>
      <c r="H41" s="124">
        <f t="shared" si="5"/>
        <v>0</v>
      </c>
      <c r="I41" t="str">
        <f t="shared" si="0"/>
        <v/>
      </c>
    </row>
    <row r="42" spans="1:9" x14ac:dyDescent="0.3">
      <c r="A42" s="33"/>
      <c r="B42" s="23"/>
      <c r="C42" s="24"/>
      <c r="D42" s="23"/>
      <c r="E42" s="70"/>
      <c r="F42" s="16">
        <v>0</v>
      </c>
      <c r="G42" s="123" cm="1">
        <f t="array" ref="G42">+_xlfn.IFS(C42=Blad1!$D$2,'Basisgegevens Begroting'!$I$23,C42=Blad1!$D$3,'Basisgegevens Begroting'!$G$23,C42=Blad1!$D$4,'Basisgegevens Begroting'!$H$23,C42="",0)</f>
        <v>0</v>
      </c>
      <c r="H42" s="124">
        <f t="shared" si="5"/>
        <v>0</v>
      </c>
      <c r="I42" t="str">
        <f t="shared" si="0"/>
        <v/>
      </c>
    </row>
    <row r="43" spans="1:9" x14ac:dyDescent="0.3">
      <c r="A43" s="33"/>
      <c r="B43" s="23"/>
      <c r="C43" s="24"/>
      <c r="D43" s="23"/>
      <c r="E43" s="70"/>
      <c r="F43" s="16">
        <v>0</v>
      </c>
      <c r="G43" s="123" cm="1">
        <f t="array" ref="G43">+_xlfn.IFS(C43=Blad1!$D$2,'Basisgegevens Begroting'!$I$23,C43=Blad1!$D$3,'Basisgegevens Begroting'!$G$23,C43=Blad1!$D$4,'Basisgegevens Begroting'!$H$23,C43="",0)</f>
        <v>0</v>
      </c>
      <c r="H43" s="124">
        <f t="shared" si="5"/>
        <v>0</v>
      </c>
      <c r="I43" t="str">
        <f t="shared" si="0"/>
        <v/>
      </c>
    </row>
    <row r="44" spans="1:9" x14ac:dyDescent="0.3">
      <c r="A44" s="33"/>
      <c r="B44" s="23"/>
      <c r="C44" s="24"/>
      <c r="D44" s="23"/>
      <c r="E44" s="70"/>
      <c r="F44" s="16">
        <v>0</v>
      </c>
      <c r="G44" s="123" cm="1">
        <f t="array" ref="G44">+_xlfn.IFS(C44=Blad1!$D$2,'Basisgegevens Begroting'!$I$23,C44=Blad1!$D$3,'Basisgegevens Begroting'!$G$23,C44=Blad1!$D$4,'Basisgegevens Begroting'!$H$23,C44="",0)</f>
        <v>0</v>
      </c>
      <c r="H44" s="124">
        <f t="shared" si="5"/>
        <v>0</v>
      </c>
      <c r="I44" t="str">
        <f t="shared" si="0"/>
        <v/>
      </c>
    </row>
    <row r="45" spans="1:9" x14ac:dyDescent="0.3">
      <c r="A45" s="33"/>
      <c r="B45" s="23"/>
      <c r="C45" s="24"/>
      <c r="D45" s="23"/>
      <c r="E45" s="70"/>
      <c r="F45" s="16">
        <v>0</v>
      </c>
      <c r="G45" s="123" cm="1">
        <f t="array" ref="G45">+_xlfn.IFS(C45=Blad1!$D$2,'Basisgegevens Begroting'!$I$23,C45=Blad1!$D$3,'Basisgegevens Begroting'!$G$23,C45=Blad1!$D$4,'Basisgegevens Begroting'!$H$23,C45="",0)</f>
        <v>0</v>
      </c>
      <c r="H45" s="124">
        <f t="shared" si="5"/>
        <v>0</v>
      </c>
      <c r="I45" t="str">
        <f t="shared" si="0"/>
        <v/>
      </c>
    </row>
    <row r="46" spans="1:9" x14ac:dyDescent="0.3">
      <c r="A46" s="33"/>
      <c r="B46" s="23"/>
      <c r="C46" s="24"/>
      <c r="D46" s="23"/>
      <c r="E46" s="70"/>
      <c r="F46" s="16">
        <v>0</v>
      </c>
      <c r="G46" s="123" cm="1">
        <f t="array" ref="G46">+_xlfn.IFS(C46=Blad1!$D$2,'Basisgegevens Begroting'!$I$23,C46=Blad1!$D$3,'Basisgegevens Begroting'!$G$23,C46=Blad1!$D$4,'Basisgegevens Begroting'!$H$23,C46="",0)</f>
        <v>0</v>
      </c>
      <c r="H46" s="124">
        <f t="shared" si="5"/>
        <v>0</v>
      </c>
      <c r="I46" t="str">
        <f t="shared" si="0"/>
        <v/>
      </c>
    </row>
    <row r="47" spans="1:9" x14ac:dyDescent="0.3">
      <c r="A47" s="33"/>
      <c r="B47" s="23"/>
      <c r="C47" s="24"/>
      <c r="D47" s="23"/>
      <c r="E47" s="70"/>
      <c r="F47" s="16">
        <v>0</v>
      </c>
      <c r="G47" s="123" cm="1">
        <f t="array" ref="G47">+_xlfn.IFS(C47=Blad1!$D$2,'Basisgegevens Begroting'!$I$23,C47=Blad1!$D$3,'Basisgegevens Begroting'!$G$23,C47=Blad1!$D$4,'Basisgegevens Begroting'!$H$23,C47="",0)</f>
        <v>0</v>
      </c>
      <c r="H47" s="124">
        <f t="shared" si="5"/>
        <v>0</v>
      </c>
      <c r="I47" t="str">
        <f t="shared" si="0"/>
        <v/>
      </c>
    </row>
    <row r="48" spans="1:9" x14ac:dyDescent="0.3">
      <c r="A48" s="33"/>
      <c r="B48" s="23"/>
      <c r="C48" s="24"/>
      <c r="D48" s="23"/>
      <c r="E48" s="70"/>
      <c r="F48" s="16">
        <v>0</v>
      </c>
      <c r="G48" s="123" cm="1">
        <f t="array" ref="G48">+_xlfn.IFS(C48=Blad1!$D$2,'Basisgegevens Begroting'!$I$23,C48=Blad1!$D$3,'Basisgegevens Begroting'!$G$23,C48=Blad1!$D$4,'Basisgegevens Begroting'!$H$23,C48="",0)</f>
        <v>0</v>
      </c>
      <c r="H48" s="124">
        <f t="shared" si="5"/>
        <v>0</v>
      </c>
      <c r="I48" t="str">
        <f t="shared" si="0"/>
        <v/>
      </c>
    </row>
    <row r="49" spans="1:9" x14ac:dyDescent="0.3">
      <c r="A49" s="33"/>
      <c r="B49" s="23"/>
      <c r="C49" s="24"/>
      <c r="D49" s="23"/>
      <c r="E49" s="70"/>
      <c r="F49" s="16">
        <v>0</v>
      </c>
      <c r="G49" s="123" cm="1">
        <f t="array" ref="G49">+_xlfn.IFS(C49=Blad1!$D$2,'Basisgegevens Begroting'!$I$23,C49=Blad1!$D$3,'Basisgegevens Begroting'!$G$23,C49=Blad1!$D$4,'Basisgegevens Begroting'!$H$23,C49="",0)</f>
        <v>0</v>
      </c>
      <c r="H49" s="124">
        <f t="shared" si="5"/>
        <v>0</v>
      </c>
      <c r="I49" t="str">
        <f t="shared" si="0"/>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6">SUM(H34:H50)</f>
        <v>0</v>
      </c>
    </row>
    <row r="52" spans="1:9" ht="15" thickBot="1" x14ac:dyDescent="0.35"/>
    <row r="53" spans="1:9" x14ac:dyDescent="0.3">
      <c r="A53" s="31" t="s">
        <v>75</v>
      </c>
      <c r="B53" s="17"/>
      <c r="C53" s="17"/>
      <c r="D53" s="17"/>
      <c r="E53" s="17"/>
      <c r="F53" s="17"/>
      <c r="G53" s="17"/>
    </row>
    <row r="54" spans="1:9" ht="24"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c r="D55" s="24"/>
      <c r="E55" s="69"/>
      <c r="F55" s="16">
        <v>0</v>
      </c>
      <c r="G55" s="123" cm="1">
        <f t="array" ref="G55">+_xlfn.IFS(C55=Blad1!$D$2,'Basisgegevens Begroting'!$I$23,C55=Blad1!$D$3,'Basisgegevens Begroting'!$G$23,C55=Blad1!$D$4,'Basisgegevens Begroting'!$H$23,C55="",0)</f>
        <v>0</v>
      </c>
      <c r="H55" s="124">
        <f>+G55*F55</f>
        <v>0</v>
      </c>
      <c r="I55" t="str">
        <f t="shared" ref="I55:I60" si="7">IF(G55=100%,H55,"")</f>
        <v/>
      </c>
    </row>
    <row r="56" spans="1:9" x14ac:dyDescent="0.3">
      <c r="A56" s="33"/>
      <c r="B56" s="23"/>
      <c r="C56" s="24"/>
      <c r="D56" s="24"/>
      <c r="E56" s="69"/>
      <c r="F56" s="16">
        <v>0</v>
      </c>
      <c r="G56" s="123" cm="1">
        <f t="array" ref="G56">+_xlfn.IFS(C56=Blad1!$D$2,'Basisgegevens Begroting'!$I$23,C56=Blad1!$D$3,'Basisgegevens Begroting'!$G$23,C56=Blad1!$D$4,'Basisgegevens Begroting'!$H$23,C56="",0)</f>
        <v>0</v>
      </c>
      <c r="H56" s="124">
        <f t="shared" ref="H56:H60" si="8">+G56*F56</f>
        <v>0</v>
      </c>
      <c r="I56" t="str">
        <f t="shared" si="7"/>
        <v/>
      </c>
    </row>
    <row r="57" spans="1:9" x14ac:dyDescent="0.3">
      <c r="A57" s="33"/>
      <c r="B57" s="23"/>
      <c r="C57" s="24"/>
      <c r="D57" s="24"/>
      <c r="E57" s="69"/>
      <c r="F57" s="16">
        <v>0</v>
      </c>
      <c r="G57" s="123" cm="1">
        <f t="array" ref="G57">+_xlfn.IFS(C57=Blad1!$D$2,'Basisgegevens Begroting'!$I$23,C57=Blad1!$D$3,'Basisgegevens Begroting'!$G$23,C57=Blad1!$D$4,'Basisgegevens Begroting'!$H$23,C57="",0)</f>
        <v>0</v>
      </c>
      <c r="H57" s="124">
        <f t="shared" si="8"/>
        <v>0</v>
      </c>
      <c r="I57" t="str">
        <f t="shared" si="7"/>
        <v/>
      </c>
    </row>
    <row r="58" spans="1:9" x14ac:dyDescent="0.3">
      <c r="A58" s="33"/>
      <c r="B58" s="23"/>
      <c r="C58" s="24"/>
      <c r="D58" s="24"/>
      <c r="E58" s="69"/>
      <c r="F58" s="16">
        <v>0</v>
      </c>
      <c r="G58" s="123" cm="1">
        <f t="array" ref="G58">+_xlfn.IFS(C58=Blad1!$D$2,'Basisgegevens Begroting'!$I$23,C58=Blad1!$D$3,'Basisgegevens Begroting'!$G$23,C58=Blad1!$D$4,'Basisgegevens Begroting'!$H$23,C58="",0)</f>
        <v>0</v>
      </c>
      <c r="H58" s="124">
        <f t="shared" si="8"/>
        <v>0</v>
      </c>
      <c r="I58" t="str">
        <f t="shared" si="7"/>
        <v/>
      </c>
    </row>
    <row r="59" spans="1:9" x14ac:dyDescent="0.3">
      <c r="A59" s="33"/>
      <c r="B59" s="23"/>
      <c r="C59" s="24"/>
      <c r="D59" s="23"/>
      <c r="E59" s="70"/>
      <c r="F59" s="16">
        <v>0</v>
      </c>
      <c r="G59" s="123" cm="1">
        <f t="array" ref="G59">+_xlfn.IFS(C59=Blad1!$D$2,'Basisgegevens Begroting'!$I$23,C59=Blad1!$D$3,'Basisgegevens Begroting'!$G$23,C59=Blad1!$D$4,'Basisgegevens Begroting'!$H$23,C59="",0)</f>
        <v>0</v>
      </c>
      <c r="H59" s="124">
        <f t="shared" si="8"/>
        <v>0</v>
      </c>
      <c r="I59" t="str">
        <f t="shared" si="7"/>
        <v/>
      </c>
    </row>
    <row r="60" spans="1:9" x14ac:dyDescent="0.3">
      <c r="A60" s="33"/>
      <c r="B60" s="23"/>
      <c r="C60" s="24"/>
      <c r="D60" s="23"/>
      <c r="E60" s="70"/>
      <c r="F60" s="16">
        <v>0</v>
      </c>
      <c r="G60" s="123" cm="1">
        <f t="array" ref="G60">+_xlfn.IFS(C60=Blad1!$D$2,'Basisgegevens Begroting'!$I$23,C60=Blad1!$D$3,'Basisgegevens Begroting'!$G$23,C60=Blad1!$D$4,'Basisgegevens Begroting'!$H$23,C60="",0)</f>
        <v>0</v>
      </c>
      <c r="H60" s="124">
        <f t="shared" si="8"/>
        <v>0</v>
      </c>
      <c r="I60" t="str">
        <f t="shared" si="7"/>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Begroting'!$I$23,C66=Blad1!$D$3,'Basisgegevens Begroting'!$G$23,C66=Blad1!$D$4,'Basisgegevens Begroting'!$H$23,C66="",0)</f>
        <v>0</v>
      </c>
      <c r="H66" s="124">
        <f>+G66*F66*E66</f>
        <v>0</v>
      </c>
      <c r="I66" t="str">
        <f t="shared" ref="I66:I82" si="9">IF(G66=100%,H66,"")</f>
        <v/>
      </c>
    </row>
    <row r="67" spans="1:9" x14ac:dyDescent="0.3">
      <c r="A67" s="24"/>
      <c r="B67" s="24"/>
      <c r="C67" s="24"/>
      <c r="D67" s="24"/>
      <c r="E67" s="175">
        <v>1</v>
      </c>
      <c r="F67" s="16">
        <v>0</v>
      </c>
      <c r="G67" s="123" cm="1">
        <f t="array" ref="G67">+_xlfn.IFS(C67=Blad1!$D$2,'Basisgegevens Begroting'!$I$23,C67=Blad1!$D$3,'Basisgegevens Begroting'!$G$23,C67=Blad1!$D$4,'Basisgegevens Begroting'!$H$23,C67="",0)</f>
        <v>0</v>
      </c>
      <c r="H67" s="124">
        <f t="shared" ref="H67:H81" si="10">+G67*F67*E67</f>
        <v>0</v>
      </c>
      <c r="I67" t="str">
        <f t="shared" si="9"/>
        <v/>
      </c>
    </row>
    <row r="68" spans="1:9" x14ac:dyDescent="0.3">
      <c r="A68" s="24"/>
      <c r="B68" s="24"/>
      <c r="C68" s="24"/>
      <c r="D68" s="24"/>
      <c r="E68" s="175">
        <v>1</v>
      </c>
      <c r="F68" s="16">
        <v>0</v>
      </c>
      <c r="G68" s="123" cm="1">
        <f t="array" ref="G68">+_xlfn.IFS(C68=Blad1!$D$2,'Basisgegevens Begroting'!$I$23,C68=Blad1!$D$3,'Basisgegevens Begroting'!$G$23,C68=Blad1!$D$4,'Basisgegevens Begroting'!$H$23,C68="",0)</f>
        <v>0</v>
      </c>
      <c r="H68" s="124">
        <f t="shared" si="10"/>
        <v>0</v>
      </c>
      <c r="I68" t="str">
        <f t="shared" si="9"/>
        <v/>
      </c>
    </row>
    <row r="69" spans="1:9" x14ac:dyDescent="0.3">
      <c r="A69" s="24"/>
      <c r="B69" s="24"/>
      <c r="C69" s="24"/>
      <c r="D69" s="24"/>
      <c r="E69" s="175">
        <v>1</v>
      </c>
      <c r="F69" s="16">
        <v>0</v>
      </c>
      <c r="G69" s="123" cm="1">
        <f t="array" ref="G69">+_xlfn.IFS(C69=Blad1!$D$2,'Basisgegevens Begroting'!$I$23,C69=Blad1!$D$3,'Basisgegevens Begroting'!$G$23,C69=Blad1!$D$4,'Basisgegevens Begroting'!$H$23,C69="",0)</f>
        <v>0</v>
      </c>
      <c r="H69" s="124">
        <f t="shared" si="10"/>
        <v>0</v>
      </c>
      <c r="I69" t="str">
        <f t="shared" si="9"/>
        <v/>
      </c>
    </row>
    <row r="70" spans="1:9" x14ac:dyDescent="0.3">
      <c r="A70" s="24"/>
      <c r="B70" s="24"/>
      <c r="C70" s="24"/>
      <c r="D70" s="23"/>
      <c r="E70" s="175">
        <v>1</v>
      </c>
      <c r="F70" s="16">
        <v>0</v>
      </c>
      <c r="G70" s="123" cm="1">
        <f t="array" ref="G70">+_xlfn.IFS(C70=Blad1!$D$2,'Basisgegevens Begroting'!$I$23,C70=Blad1!$D$3,'Basisgegevens Begroting'!$G$23,C70=Blad1!$D$4,'Basisgegevens Begroting'!$H$23,C70="",0)</f>
        <v>0</v>
      </c>
      <c r="H70" s="124">
        <f t="shared" si="10"/>
        <v>0</v>
      </c>
      <c r="I70" t="str">
        <f t="shared" si="9"/>
        <v/>
      </c>
    </row>
    <row r="71" spans="1:9" x14ac:dyDescent="0.3">
      <c r="A71" s="24"/>
      <c r="B71" s="24"/>
      <c r="C71" s="24"/>
      <c r="D71" s="23"/>
      <c r="E71" s="175">
        <v>1</v>
      </c>
      <c r="F71" s="16">
        <v>0</v>
      </c>
      <c r="G71" s="123" cm="1">
        <f t="array" ref="G71">+_xlfn.IFS(C71=Blad1!$D$2,'Basisgegevens Begroting'!$I$23,C71=Blad1!$D$3,'Basisgegevens Begroting'!$G$23,C71=Blad1!$D$4,'Basisgegevens Begroting'!$H$23,C71="",0)</f>
        <v>0</v>
      </c>
      <c r="H71" s="124">
        <f t="shared" si="10"/>
        <v>0</v>
      </c>
      <c r="I71" t="str">
        <f t="shared" si="9"/>
        <v/>
      </c>
    </row>
    <row r="72" spans="1:9" x14ac:dyDescent="0.3">
      <c r="A72" s="24"/>
      <c r="B72" s="24"/>
      <c r="C72" s="24"/>
      <c r="D72" s="23"/>
      <c r="E72" s="175">
        <v>1</v>
      </c>
      <c r="F72" s="16">
        <v>0</v>
      </c>
      <c r="G72" s="123" cm="1">
        <f t="array" ref="G72">+_xlfn.IFS(C72=Blad1!$D$2,'Basisgegevens Begroting'!$I$23,C72=Blad1!$D$3,'Basisgegevens Begroting'!$G$23,C72=Blad1!$D$4,'Basisgegevens Begroting'!$H$23,C72="",0)</f>
        <v>0</v>
      </c>
      <c r="H72" s="124">
        <f t="shared" si="10"/>
        <v>0</v>
      </c>
      <c r="I72" t="str">
        <f t="shared" si="9"/>
        <v/>
      </c>
    </row>
    <row r="73" spans="1:9" x14ac:dyDescent="0.3">
      <c r="A73" s="24"/>
      <c r="B73" s="24"/>
      <c r="C73" s="24"/>
      <c r="D73" s="23"/>
      <c r="E73" s="175">
        <v>1</v>
      </c>
      <c r="F73" s="16">
        <v>0</v>
      </c>
      <c r="G73" s="123" cm="1">
        <f t="array" ref="G73">+_xlfn.IFS(C73=Blad1!$D$2,'Basisgegevens Begroting'!$I$23,C73=Blad1!$D$3,'Basisgegevens Begroting'!$G$23,C73=Blad1!$D$4,'Basisgegevens Begroting'!$H$23,C73="",0)</f>
        <v>0</v>
      </c>
      <c r="H73" s="124">
        <f t="shared" si="10"/>
        <v>0</v>
      </c>
      <c r="I73" t="str">
        <f t="shared" si="9"/>
        <v/>
      </c>
    </row>
    <row r="74" spans="1:9" x14ac:dyDescent="0.3">
      <c r="A74" s="24"/>
      <c r="B74" s="24"/>
      <c r="C74" s="24"/>
      <c r="D74" s="23"/>
      <c r="E74" s="175">
        <v>1</v>
      </c>
      <c r="F74" s="16">
        <v>0</v>
      </c>
      <c r="G74" s="123" cm="1">
        <f t="array" ref="G74">+_xlfn.IFS(C74=Blad1!$D$2,'Basisgegevens Begroting'!$I$23,C74=Blad1!$D$3,'Basisgegevens Begroting'!$G$23,C74=Blad1!$D$4,'Basisgegevens Begroting'!$H$23,C74="",0)</f>
        <v>0</v>
      </c>
      <c r="H74" s="124">
        <f t="shared" si="10"/>
        <v>0</v>
      </c>
      <c r="I74" t="str">
        <f t="shared" si="9"/>
        <v/>
      </c>
    </row>
    <row r="75" spans="1:9" x14ac:dyDescent="0.3">
      <c r="A75" s="24"/>
      <c r="B75" s="24"/>
      <c r="C75" s="24"/>
      <c r="D75" s="23"/>
      <c r="E75" s="175">
        <v>1</v>
      </c>
      <c r="F75" s="16">
        <v>0</v>
      </c>
      <c r="G75" s="123" cm="1">
        <f t="array" ref="G75">+_xlfn.IFS(C75=Blad1!$D$2,'Basisgegevens Begroting'!$I$23,C75=Blad1!$D$3,'Basisgegevens Begroting'!$G$23,C75=Blad1!$D$4,'Basisgegevens Begroting'!$H$23,C75="",0)</f>
        <v>0</v>
      </c>
      <c r="H75" s="124">
        <f t="shared" si="10"/>
        <v>0</v>
      </c>
      <c r="I75" t="str">
        <f t="shared" si="9"/>
        <v/>
      </c>
    </row>
    <row r="76" spans="1:9" x14ac:dyDescent="0.3">
      <c r="A76" s="24"/>
      <c r="B76" s="24"/>
      <c r="C76" s="24"/>
      <c r="D76" s="24"/>
      <c r="E76" s="175">
        <v>1</v>
      </c>
      <c r="F76" s="16">
        <v>0</v>
      </c>
      <c r="G76" s="123" cm="1">
        <f t="array" ref="G76">+_xlfn.IFS(C76=Blad1!$D$2,'Basisgegevens Begroting'!$I$23,C76=Blad1!$D$3,'Basisgegevens Begroting'!$G$23,C76=Blad1!$D$4,'Basisgegevens Begroting'!$H$23,C76="",0)</f>
        <v>0</v>
      </c>
      <c r="H76" s="124">
        <f t="shared" si="10"/>
        <v>0</v>
      </c>
      <c r="I76" t="str">
        <f t="shared" si="9"/>
        <v/>
      </c>
    </row>
    <row r="77" spans="1:9" x14ac:dyDescent="0.3">
      <c r="A77" s="24"/>
      <c r="B77" s="24"/>
      <c r="C77" s="24"/>
      <c r="D77" s="24"/>
      <c r="E77" s="175">
        <v>1</v>
      </c>
      <c r="F77" s="16">
        <v>0</v>
      </c>
      <c r="G77" s="123" cm="1">
        <f t="array" ref="G77">+_xlfn.IFS(C77=Blad1!$D$2,'Basisgegevens Begroting'!$I$23,C77=Blad1!$D$3,'Basisgegevens Begroting'!$G$23,C77=Blad1!$D$4,'Basisgegevens Begroting'!$H$23,C77="",0)</f>
        <v>0</v>
      </c>
      <c r="H77" s="124">
        <f t="shared" si="10"/>
        <v>0</v>
      </c>
      <c r="I77" t="str">
        <f t="shared" si="9"/>
        <v/>
      </c>
    </row>
    <row r="78" spans="1:9" x14ac:dyDescent="0.3">
      <c r="A78" s="24"/>
      <c r="B78" s="24"/>
      <c r="C78" s="24"/>
      <c r="D78" s="24"/>
      <c r="E78" s="175">
        <v>1</v>
      </c>
      <c r="F78" s="16">
        <v>0</v>
      </c>
      <c r="G78" s="123" cm="1">
        <f t="array" ref="G78">+_xlfn.IFS(C78=Blad1!$D$2,'Basisgegevens Begroting'!$I$23,C78=Blad1!$D$3,'Basisgegevens Begroting'!$G$23,C78=Blad1!$D$4,'Basisgegevens Begroting'!$H$23,C78="",0)</f>
        <v>0</v>
      </c>
      <c r="H78" s="124">
        <f t="shared" si="10"/>
        <v>0</v>
      </c>
      <c r="I78" t="str">
        <f t="shared" si="9"/>
        <v/>
      </c>
    </row>
    <row r="79" spans="1:9" x14ac:dyDescent="0.3">
      <c r="A79" s="24"/>
      <c r="B79" s="24"/>
      <c r="C79" s="24"/>
      <c r="D79" s="24"/>
      <c r="E79" s="175">
        <v>1</v>
      </c>
      <c r="F79" s="16">
        <v>0</v>
      </c>
      <c r="G79" s="123" cm="1">
        <f t="array" ref="G79">+_xlfn.IFS(C79=Blad1!$D$2,'Basisgegevens Begroting'!$I$23,C79=Blad1!$D$3,'Basisgegevens Begroting'!$G$23,C79=Blad1!$D$4,'Basisgegevens Begroting'!$H$23,C79="",0)</f>
        <v>0</v>
      </c>
      <c r="H79" s="124">
        <f t="shared" si="10"/>
        <v>0</v>
      </c>
      <c r="I79" t="str">
        <f t="shared" si="9"/>
        <v/>
      </c>
    </row>
    <row r="80" spans="1:9" x14ac:dyDescent="0.3">
      <c r="A80" s="24"/>
      <c r="B80" s="24"/>
      <c r="C80" s="24"/>
      <c r="D80" s="23"/>
      <c r="E80" s="175">
        <v>1</v>
      </c>
      <c r="F80" s="16">
        <v>0</v>
      </c>
      <c r="G80" s="123" cm="1">
        <f t="array" ref="G80">+_xlfn.IFS(C80=Blad1!$D$2,'Basisgegevens Begroting'!$I$23,C80=Blad1!$D$3,'Basisgegevens Begroting'!$G$23,C80=Blad1!$D$4,'Basisgegevens Begroting'!$H$23,C80="",0)</f>
        <v>0</v>
      </c>
      <c r="H80" s="124">
        <f t="shared" si="10"/>
        <v>0</v>
      </c>
      <c r="I80" t="str">
        <f t="shared" si="9"/>
        <v/>
      </c>
    </row>
    <row r="81" spans="1:9" x14ac:dyDescent="0.3">
      <c r="A81" s="24"/>
      <c r="B81" s="24"/>
      <c r="C81" s="24"/>
      <c r="D81" s="23"/>
      <c r="E81" s="175">
        <v>1</v>
      </c>
      <c r="F81" s="16">
        <v>0</v>
      </c>
      <c r="G81" s="123" cm="1">
        <f t="array" ref="G81">+_xlfn.IFS(C81=Blad1!$D$2,'Basisgegevens Begroting'!$I$23,C81=Blad1!$D$3,'Basisgegevens Begroting'!$G$23,C81=Blad1!$D$4,'Basisgegevens Begroting'!$H$23,C81="",0)</f>
        <v>0</v>
      </c>
      <c r="H81" s="124">
        <f t="shared" si="10"/>
        <v>0</v>
      </c>
      <c r="I81" t="str">
        <f t="shared" si="9"/>
        <v/>
      </c>
    </row>
    <row r="82" spans="1:9" ht="15" thickBot="1" x14ac:dyDescent="0.35">
      <c r="A82" s="169"/>
      <c r="B82" s="170"/>
      <c r="C82" s="170"/>
      <c r="D82" s="171"/>
      <c r="I82" t="str">
        <f t="shared" si="9"/>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LLptpq5ZSM/4AcFeXWKcC9zXkuFZTZ8lakCY8I3MD8twCZaF0NmdnGxee4qnTH0PylJziexlWG8LJHXRZ+ql+A==" saltValue="wGH2lGgHqucWYiBFVKOLrw==" spinCount="100000" sheet="1" objects="1" scenarios="1"/>
  <conditionalFormatting sqref="E22 G22">
    <cfRule type="cellIs" dxfId="47" priority="12" stopIfTrue="1" operator="equal">
      <formula>"Opslag algemene kosten (50%)"</formula>
    </cfRule>
  </conditionalFormatting>
  <conditionalFormatting sqref="E30">
    <cfRule type="cellIs" dxfId="46" priority="9" stopIfTrue="1" operator="equal">
      <formula>"Opslag algemene kosten (50%)"</formula>
    </cfRule>
  </conditionalFormatting>
  <conditionalFormatting sqref="E51">
    <cfRule type="cellIs" dxfId="45" priority="11" stopIfTrue="1" operator="equal">
      <formula>"Opslag algemene kosten (50%)"</formula>
    </cfRule>
  </conditionalFormatting>
  <conditionalFormatting sqref="E62">
    <cfRule type="cellIs" dxfId="44" priority="2" stopIfTrue="1" operator="equal">
      <formula>"Opslag algemene kosten (50%)"</formula>
    </cfRule>
  </conditionalFormatting>
  <conditionalFormatting sqref="E83">
    <cfRule type="cellIs" dxfId="43" priority="3" stopIfTrue="1" operator="equal">
      <formula>"Opslag algemene kosten (50%)"</formula>
    </cfRule>
  </conditionalFormatting>
  <conditionalFormatting sqref="G51">
    <cfRule type="cellIs" dxfId="42" priority="10" stopIfTrue="1" operator="equal">
      <formula>"Opslag algemene kosten (50%)"</formula>
    </cfRule>
  </conditionalFormatting>
  <conditionalFormatting sqref="G62">
    <cfRule type="cellIs" dxfId="41" priority="1" stopIfTrue="1" operator="equal">
      <formula>"Opslag algemene kosten (50%)"</formula>
    </cfRule>
  </conditionalFormatting>
  <conditionalFormatting sqref="G83">
    <cfRule type="cellIs" dxfId="40"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27F73A89-6FA6-410E-A4DA-6035377983C0}">
          <x14:formula1>
            <xm:f>Blad1!$D$2:$D$4</xm:f>
          </x14:formula1>
          <xm:sqref>C7:C21 C26:C29 C34:C49 C66:C81 C55:C60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CAB07-7486-4FE0-8E16-8BB109601734}">
  <dimension ref="A1:I86"/>
  <sheetViews>
    <sheetView topLeftCell="A57" workbookViewId="0">
      <selection activeCell="H86" sqref="H86"/>
    </sheetView>
  </sheetViews>
  <sheetFormatPr defaultRowHeight="14.4" x14ac:dyDescent="0.3"/>
  <cols>
    <col min="1" max="1" width="18.109375" customWidth="1"/>
    <col min="2" max="2" width="19" customWidth="1"/>
    <col min="3" max="3" width="56.88671875" customWidth="1"/>
    <col min="4" max="4" width="21" customWidth="1"/>
    <col min="5" max="5" width="18" customWidth="1"/>
    <col min="6" max="6" width="17.88671875" customWidth="1"/>
    <col min="7" max="7" width="15.44140625" customWidth="1"/>
    <col min="8" max="8" width="26.44140625" customWidth="1"/>
    <col min="9" max="9" width="0.109375" customWidth="1"/>
  </cols>
  <sheetData>
    <row r="1" spans="1:9" ht="31.2" x14ac:dyDescent="0.6">
      <c r="A1" s="49">
        <f>+'Basisgegevens Begroting'!C24</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Begroting'!$I$24,C7=Blad1!$D$3,'Basisgegevens Begroting'!$G$24,C7=Blad1!$D$4,'Basisgegevens Begroting'!$H$24,C7="",0)</f>
        <v>0</v>
      </c>
      <c r="H7" s="19">
        <f>+EigenPersoneel789451118[[#This Row],[Kolom8]]*EigenPersoneel789451118[[#This Row],[Kolom6]]</f>
        <v>0</v>
      </c>
      <c r="I7" t="str">
        <f t="shared" ref="I7:I49" si="0">IF(G7=100%,H7,"")</f>
        <v/>
      </c>
    </row>
    <row r="8" spans="1:9" x14ac:dyDescent="0.3">
      <c r="A8" s="4"/>
      <c r="B8" s="24"/>
      <c r="C8" s="24"/>
      <c r="D8" s="16"/>
      <c r="E8" s="22"/>
      <c r="F8" s="19">
        <f t="shared" ref="F8:F21" si="1">$D8*E8</f>
        <v>0</v>
      </c>
      <c r="G8" s="123" cm="1">
        <f t="array" ref="G8">+_xlfn.IFS(C8=Blad1!$D$2,'Basisgegevens Begroting'!$I$24,C8=Blad1!$D$3,'Basisgegevens Begroting'!$G$24,C8=Blad1!$D$4,'Basisgegevens Begroting'!$H$24,C8="",0)</f>
        <v>0</v>
      </c>
      <c r="H8" s="19">
        <f>+EigenPersoneel789451118[[#This Row],[Kolom8]]*EigenPersoneel789451118[[#This Row],[Kolom6]]</f>
        <v>0</v>
      </c>
      <c r="I8" t="str">
        <f t="shared" si="0"/>
        <v/>
      </c>
    </row>
    <row r="9" spans="1:9" x14ac:dyDescent="0.3">
      <c r="A9" s="4"/>
      <c r="B9" s="24"/>
      <c r="C9" s="24"/>
      <c r="D9" s="16"/>
      <c r="E9" s="22"/>
      <c r="F9" s="19">
        <f t="shared" si="1"/>
        <v>0</v>
      </c>
      <c r="G9" s="123" cm="1">
        <f t="array" ref="G9">+_xlfn.IFS(C9=Blad1!$D$2,'Basisgegevens Begroting'!$I$24,C9=Blad1!$D$3,'Basisgegevens Begroting'!$G$24,C9=Blad1!$D$4,'Basisgegevens Begroting'!$H$24,C9="",0)</f>
        <v>0</v>
      </c>
      <c r="H9" s="19">
        <f>+EigenPersoneel789451118[[#This Row],[Kolom8]]*EigenPersoneel789451118[[#This Row],[Kolom6]]</f>
        <v>0</v>
      </c>
      <c r="I9" t="str">
        <f t="shared" si="0"/>
        <v/>
      </c>
    </row>
    <row r="10" spans="1:9" x14ac:dyDescent="0.3">
      <c r="A10" s="4"/>
      <c r="B10" s="24"/>
      <c r="C10" s="24"/>
      <c r="D10" s="16"/>
      <c r="E10" s="22"/>
      <c r="F10" s="19">
        <f t="shared" si="1"/>
        <v>0</v>
      </c>
      <c r="G10" s="123" cm="1">
        <f t="array" ref="G10">+_xlfn.IFS(C10=Blad1!$D$2,'Basisgegevens Begroting'!$I$24,C10=Blad1!$D$3,'Basisgegevens Begroting'!$G$24,C10=Blad1!$D$4,'Basisgegevens Begroting'!$H$24,C10="",0)</f>
        <v>0</v>
      </c>
      <c r="H10" s="19">
        <f>+EigenPersoneel789451118[[#This Row],[Kolom8]]*EigenPersoneel789451118[[#This Row],[Kolom6]]</f>
        <v>0</v>
      </c>
      <c r="I10" t="str">
        <f t="shared" si="0"/>
        <v/>
      </c>
    </row>
    <row r="11" spans="1:9" x14ac:dyDescent="0.3">
      <c r="A11" s="4"/>
      <c r="B11" s="24"/>
      <c r="C11" s="24"/>
      <c r="D11" s="16"/>
      <c r="E11" s="22"/>
      <c r="F11" s="19">
        <f t="shared" si="1"/>
        <v>0</v>
      </c>
      <c r="G11" s="123" cm="1">
        <f t="array" ref="G11">+_xlfn.IFS(C11=Blad1!$D$2,'Basisgegevens Begroting'!$I$24,C11=Blad1!$D$3,'Basisgegevens Begroting'!$G$24,C11=Blad1!$D$4,'Basisgegevens Begroting'!$H$24,C11="",0)</f>
        <v>0</v>
      </c>
      <c r="H11" s="19">
        <f>+EigenPersoneel789451118[[#This Row],[Kolom8]]*EigenPersoneel789451118[[#This Row],[Kolom6]]</f>
        <v>0</v>
      </c>
      <c r="I11" t="str">
        <f t="shared" si="0"/>
        <v/>
      </c>
    </row>
    <row r="12" spans="1:9" x14ac:dyDescent="0.3">
      <c r="A12" s="4"/>
      <c r="B12" s="24"/>
      <c r="C12" s="24"/>
      <c r="D12" s="16"/>
      <c r="E12" s="22"/>
      <c r="F12" s="19">
        <f t="shared" si="1"/>
        <v>0</v>
      </c>
      <c r="G12" s="123" cm="1">
        <f t="array" ref="G12">+_xlfn.IFS(C12=Blad1!$D$2,'Basisgegevens Begroting'!$I$24,C12=Blad1!$D$3,'Basisgegevens Begroting'!$G$24,C12=Blad1!$D$4,'Basisgegevens Begroting'!$H$24,C12="",0)</f>
        <v>0</v>
      </c>
      <c r="H12" s="19">
        <f>+EigenPersoneel789451118[[#This Row],[Kolom8]]*EigenPersoneel789451118[[#This Row],[Kolom6]]</f>
        <v>0</v>
      </c>
      <c r="I12" t="str">
        <f t="shared" si="0"/>
        <v/>
      </c>
    </row>
    <row r="13" spans="1:9" x14ac:dyDescent="0.3">
      <c r="A13" s="4"/>
      <c r="B13" s="24"/>
      <c r="C13" s="24"/>
      <c r="D13" s="16"/>
      <c r="E13" s="22"/>
      <c r="F13" s="19">
        <f t="shared" si="1"/>
        <v>0</v>
      </c>
      <c r="G13" s="123" cm="1">
        <f t="array" ref="G13">+_xlfn.IFS(C13=Blad1!$D$2,'Basisgegevens Begroting'!$I$24,C13=Blad1!$D$3,'Basisgegevens Begroting'!$G$24,C13=Blad1!$D$4,'Basisgegevens Begroting'!$H$24,C13="",0)</f>
        <v>0</v>
      </c>
      <c r="H13" s="19">
        <f>+EigenPersoneel789451118[[#This Row],[Kolom8]]*EigenPersoneel789451118[[#This Row],[Kolom6]]</f>
        <v>0</v>
      </c>
      <c r="I13" t="str">
        <f t="shared" si="0"/>
        <v/>
      </c>
    </row>
    <row r="14" spans="1:9" x14ac:dyDescent="0.3">
      <c r="A14" s="4"/>
      <c r="B14" s="24"/>
      <c r="C14" s="24"/>
      <c r="D14" s="16"/>
      <c r="E14" s="22"/>
      <c r="F14" s="19">
        <f t="shared" si="1"/>
        <v>0</v>
      </c>
      <c r="G14" s="123" cm="1">
        <f t="array" ref="G14">+_xlfn.IFS(C14=Blad1!$D$2,'Basisgegevens Begroting'!$I$24,C14=Blad1!$D$3,'Basisgegevens Begroting'!$G$24,C14=Blad1!$D$4,'Basisgegevens Begroting'!$H$24,C14="",0)</f>
        <v>0</v>
      </c>
      <c r="H14" s="19">
        <f>+EigenPersoneel789451118[[#This Row],[Kolom8]]*EigenPersoneel789451118[[#This Row],[Kolom6]]</f>
        <v>0</v>
      </c>
      <c r="I14" t="str">
        <f t="shared" si="0"/>
        <v/>
      </c>
    </row>
    <row r="15" spans="1:9" x14ac:dyDescent="0.3">
      <c r="A15" s="4"/>
      <c r="B15" s="24"/>
      <c r="C15" s="24"/>
      <c r="D15" s="16"/>
      <c r="E15" s="22"/>
      <c r="F15" s="19">
        <f t="shared" si="1"/>
        <v>0</v>
      </c>
      <c r="G15" s="123" cm="1">
        <f t="array" ref="G15">+_xlfn.IFS(C15=Blad1!$D$2,'Basisgegevens Begroting'!$I$24,C15=Blad1!$D$3,'Basisgegevens Begroting'!$G$24,C15=Blad1!$D$4,'Basisgegevens Begroting'!$H$24,C15="",0)</f>
        <v>0</v>
      </c>
      <c r="H15" s="19">
        <f>+EigenPersoneel789451118[[#This Row],[Kolom8]]*EigenPersoneel789451118[[#This Row],[Kolom6]]</f>
        <v>0</v>
      </c>
      <c r="I15" t="str">
        <f t="shared" si="0"/>
        <v/>
      </c>
    </row>
    <row r="16" spans="1:9" x14ac:dyDescent="0.3">
      <c r="A16" s="4"/>
      <c r="B16" s="24"/>
      <c r="C16" s="24"/>
      <c r="D16" s="16"/>
      <c r="E16" s="22"/>
      <c r="F16" s="19">
        <f t="shared" si="1"/>
        <v>0</v>
      </c>
      <c r="G16" s="123" cm="1">
        <f t="array" ref="G16">+_xlfn.IFS(C16=Blad1!$D$2,'Basisgegevens Begroting'!$I$24,C16=Blad1!$D$3,'Basisgegevens Begroting'!$G$24,C16=Blad1!$D$4,'Basisgegevens Begroting'!$H$24,C16="",0)</f>
        <v>0</v>
      </c>
      <c r="H16" s="19">
        <f>+EigenPersoneel789451118[[#This Row],[Kolom8]]*EigenPersoneel789451118[[#This Row],[Kolom6]]</f>
        <v>0</v>
      </c>
      <c r="I16" t="str">
        <f t="shared" si="0"/>
        <v/>
      </c>
    </row>
    <row r="17" spans="1:9" x14ac:dyDescent="0.3">
      <c r="A17" s="4"/>
      <c r="B17" s="24"/>
      <c r="C17" s="24"/>
      <c r="D17" s="16"/>
      <c r="E17" s="22"/>
      <c r="F17" s="19">
        <f t="shared" si="1"/>
        <v>0</v>
      </c>
      <c r="G17" s="123" cm="1">
        <f t="array" ref="G17">+_xlfn.IFS(C17=Blad1!$D$2,'Basisgegevens Begroting'!$I$24,C17=Blad1!$D$3,'Basisgegevens Begroting'!$G$24,C17=Blad1!$D$4,'Basisgegevens Begroting'!$H$24,C17="",0)</f>
        <v>0</v>
      </c>
      <c r="H17" s="19">
        <f>+EigenPersoneel789451118[[#This Row],[Kolom8]]*EigenPersoneel789451118[[#This Row],[Kolom6]]</f>
        <v>0</v>
      </c>
      <c r="I17" t="str">
        <f t="shared" si="0"/>
        <v/>
      </c>
    </row>
    <row r="18" spans="1:9" x14ac:dyDescent="0.3">
      <c r="A18" s="4"/>
      <c r="B18" s="24"/>
      <c r="C18" s="24"/>
      <c r="D18" s="16"/>
      <c r="E18" s="22"/>
      <c r="F18" s="19">
        <f t="shared" si="1"/>
        <v>0</v>
      </c>
      <c r="G18" s="123" cm="1">
        <f t="array" ref="G18">+_xlfn.IFS(C18=Blad1!$D$2,'Basisgegevens Begroting'!$I$24,C18=Blad1!$D$3,'Basisgegevens Begroting'!$G$24,C18=Blad1!$D$4,'Basisgegevens Begroting'!$H$24,C18="",0)</f>
        <v>0</v>
      </c>
      <c r="H18" s="19">
        <f>+EigenPersoneel789451118[[#This Row],[Kolom8]]*EigenPersoneel789451118[[#This Row],[Kolom6]]</f>
        <v>0</v>
      </c>
      <c r="I18" t="str">
        <f t="shared" si="0"/>
        <v/>
      </c>
    </row>
    <row r="19" spans="1:9" x14ac:dyDescent="0.3">
      <c r="A19" s="4"/>
      <c r="B19" s="24"/>
      <c r="C19" s="24"/>
      <c r="D19" s="16"/>
      <c r="E19" s="22"/>
      <c r="F19" s="19">
        <f t="shared" si="1"/>
        <v>0</v>
      </c>
      <c r="G19" s="123" cm="1">
        <f t="array" ref="G19">+_xlfn.IFS(C19=Blad1!$D$2,'Basisgegevens Begroting'!$I$24,C19=Blad1!$D$3,'Basisgegevens Begroting'!$G$24,C19=Blad1!$D$4,'Basisgegevens Begroting'!$H$24,C19="",0)</f>
        <v>0</v>
      </c>
      <c r="H19" s="19">
        <f>+EigenPersoneel789451118[[#This Row],[Kolom8]]*EigenPersoneel789451118[[#This Row],[Kolom6]]</f>
        <v>0</v>
      </c>
      <c r="I19" t="str">
        <f t="shared" si="0"/>
        <v/>
      </c>
    </row>
    <row r="20" spans="1:9" x14ac:dyDescent="0.3">
      <c r="A20" s="4"/>
      <c r="B20" s="24"/>
      <c r="C20" s="24"/>
      <c r="D20" s="16"/>
      <c r="E20" s="22"/>
      <c r="F20" s="19">
        <f t="shared" si="1"/>
        <v>0</v>
      </c>
      <c r="G20" s="123" cm="1">
        <f t="array" ref="G20">+_xlfn.IFS(C20=Blad1!$D$2,'Basisgegevens Begroting'!$I$24,C20=Blad1!$D$3,'Basisgegevens Begroting'!$G$24,C20=Blad1!$D$4,'Basisgegevens Begroting'!$H$24,C20="",0)</f>
        <v>0</v>
      </c>
      <c r="H20" s="19">
        <f>+EigenPersoneel789451118[[#This Row],[Kolom8]]*EigenPersoneel789451118[[#This Row],[Kolom6]]</f>
        <v>0</v>
      </c>
      <c r="I20" t="str">
        <f t="shared" si="0"/>
        <v/>
      </c>
    </row>
    <row r="21" spans="1:9" ht="15" thickBot="1" x14ac:dyDescent="0.35">
      <c r="A21" s="4"/>
      <c r="B21" s="24"/>
      <c r="C21" s="24"/>
      <c r="D21" s="16"/>
      <c r="E21" s="22"/>
      <c r="F21" s="19">
        <f t="shared" si="1"/>
        <v>0</v>
      </c>
      <c r="G21" s="123" cm="1">
        <f t="array" ref="G21">+_xlfn.IFS(C21=Blad1!$D$2,'Basisgegevens Begroting'!$I$24,C21=Blad1!$D$3,'Basisgegevens Begroting'!$G$24,C21=Blad1!$D$4,'Basisgegevens Begroting'!$H$24,C21="",0)</f>
        <v>0</v>
      </c>
      <c r="H21" s="19">
        <f>+EigenPersoneel789451118[[#This Row],[Kolom8]]*EigenPersoneel789451118[[#This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35.25" customHeight="1" x14ac:dyDescent="0.3">
      <c r="A25" s="29" t="s">
        <v>70</v>
      </c>
      <c r="B25" s="9" t="s">
        <v>71</v>
      </c>
      <c r="C25" s="80" t="s">
        <v>63</v>
      </c>
      <c r="D25" s="108" t="s">
        <v>132</v>
      </c>
      <c r="E25" s="108" t="s">
        <v>140</v>
      </c>
      <c r="F25" s="9" t="s">
        <v>29</v>
      </c>
      <c r="G25" s="79" t="str">
        <f>+G6</f>
        <v>Ophoging Subsidie %</v>
      </c>
      <c r="H25" s="127" t="str">
        <f>+H6</f>
        <v>Subsidie</v>
      </c>
      <c r="I25" t="str">
        <f t="shared" si="0"/>
        <v/>
      </c>
    </row>
    <row r="26" spans="1:9" ht="30" customHeight="1" x14ac:dyDescent="0.3">
      <c r="A26" s="33"/>
      <c r="B26" s="23"/>
      <c r="C26" s="24"/>
      <c r="D26" s="211"/>
      <c r="E26" s="212"/>
      <c r="F26" s="128">
        <f>+D26*E26</f>
        <v>0</v>
      </c>
      <c r="G26" s="123" cm="1">
        <f t="array" ref="G26">+_xlfn.IFS(C26=Blad1!$D$2,'Basisgegevens Begroting'!$I$24,C26=Blad1!$D$3,'Basisgegevens Begroting'!$G$24,C26=Blad1!$D$4,'Basisgegevens Begroting'!$H$24,C26="",0)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Begroting'!$I$24,C27=Blad1!$D$3,'Basisgegevens Begroting'!$G$24,C27=Blad1!$D$4,'Basisgegevens Begroting'!$H$24,C27="",0)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Begroting'!$I$24,C28=Blad1!$D$3,'Basisgegevens Begroting'!$G$24,C28=Blad1!$D$4,'Basisgegevens Begroting'!$H$24,C28="",0)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Begroting'!$I$24,C29=Blad1!$D$3,'Basisgegevens Begroting'!$G$24,C29=Blad1!$D$4,'Basisgegevens Begroting'!$H$24,C29="",0)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7" t="str">
        <f>+H6</f>
        <v>Subsidie</v>
      </c>
      <c r="I33" t="str">
        <f t="shared" si="0"/>
        <v/>
      </c>
    </row>
    <row r="34" spans="1:9" x14ac:dyDescent="0.3">
      <c r="A34" s="33"/>
      <c r="B34" s="23"/>
      <c r="C34" s="24"/>
      <c r="D34" s="24"/>
      <c r="E34" s="69"/>
      <c r="F34" s="16">
        <v>0</v>
      </c>
      <c r="G34" s="123" cm="1">
        <f t="array" ref="G34">+_xlfn.IFS(C34=Blad1!$D$2,'Basisgegevens Begroting'!$I$24,C34=Blad1!$D$3,'Basisgegevens Begroting'!$G$24,C34=Blad1!$D$4,'Basisgegevens Begroting'!$H$24,C34="",0)</f>
        <v>0</v>
      </c>
      <c r="H34" s="124">
        <f>+G34*F34</f>
        <v>0</v>
      </c>
      <c r="I34" t="str">
        <f t="shared" si="0"/>
        <v/>
      </c>
    </row>
    <row r="35" spans="1:9" x14ac:dyDescent="0.3">
      <c r="A35" s="33"/>
      <c r="B35" s="23"/>
      <c r="C35" s="24"/>
      <c r="D35" s="24"/>
      <c r="E35" s="69"/>
      <c r="F35" s="16">
        <v>0</v>
      </c>
      <c r="G35" s="123" cm="1">
        <f t="array" ref="G35">+_xlfn.IFS(C35=Blad1!$D$2,'Basisgegevens Begroting'!$I$24,C35=Blad1!$D$3,'Basisgegevens Begroting'!$G$24,C35=Blad1!$D$4,'Basisgegevens Begroting'!$H$24,C35="",0)</f>
        <v>0</v>
      </c>
      <c r="H35" s="124">
        <f t="shared" ref="H35:H49" si="5">+G35*F35</f>
        <v>0</v>
      </c>
      <c r="I35" t="str">
        <f t="shared" si="0"/>
        <v/>
      </c>
    </row>
    <row r="36" spans="1:9" x14ac:dyDescent="0.3">
      <c r="A36" s="33"/>
      <c r="B36" s="23"/>
      <c r="C36" s="24"/>
      <c r="D36" s="24"/>
      <c r="E36" s="69"/>
      <c r="F36" s="16">
        <v>0</v>
      </c>
      <c r="G36" s="123" cm="1">
        <f t="array" ref="G36">+_xlfn.IFS(C36=Blad1!$D$2,'Basisgegevens Begroting'!$I$24,C36=Blad1!$D$3,'Basisgegevens Begroting'!$G$24,C36=Blad1!$D$4,'Basisgegevens Begroting'!$H$24,C36="",0)</f>
        <v>0</v>
      </c>
      <c r="H36" s="124">
        <f t="shared" si="5"/>
        <v>0</v>
      </c>
      <c r="I36" t="str">
        <f t="shared" si="0"/>
        <v/>
      </c>
    </row>
    <row r="37" spans="1:9" x14ac:dyDescent="0.3">
      <c r="A37" s="33"/>
      <c r="B37" s="23"/>
      <c r="C37" s="24"/>
      <c r="D37" s="24"/>
      <c r="E37" s="69"/>
      <c r="F37" s="16">
        <v>0</v>
      </c>
      <c r="G37" s="123" cm="1">
        <f t="array" ref="G37">+_xlfn.IFS(C37=Blad1!$D$2,'Basisgegevens Begroting'!$I$24,C37=Blad1!$D$3,'Basisgegevens Begroting'!$G$24,C37=Blad1!$D$4,'Basisgegevens Begroting'!$H$24,C37="",0)</f>
        <v>0</v>
      </c>
      <c r="H37" s="124">
        <f t="shared" si="5"/>
        <v>0</v>
      </c>
      <c r="I37" t="str">
        <f t="shared" si="0"/>
        <v/>
      </c>
    </row>
    <row r="38" spans="1:9" x14ac:dyDescent="0.3">
      <c r="A38" s="33"/>
      <c r="B38" s="23"/>
      <c r="C38" s="24"/>
      <c r="D38" s="23"/>
      <c r="E38" s="70"/>
      <c r="F38" s="16">
        <v>0</v>
      </c>
      <c r="G38" s="123" cm="1">
        <f t="array" ref="G38">+_xlfn.IFS(C38=Blad1!$D$2,'Basisgegevens Begroting'!$I$24,C38=Blad1!$D$3,'Basisgegevens Begroting'!$G$24,C38=Blad1!$D$4,'Basisgegevens Begroting'!$H$24,C38="",0)</f>
        <v>0</v>
      </c>
      <c r="H38" s="124">
        <f t="shared" si="5"/>
        <v>0</v>
      </c>
      <c r="I38" t="str">
        <f t="shared" si="0"/>
        <v/>
      </c>
    </row>
    <row r="39" spans="1:9" x14ac:dyDescent="0.3">
      <c r="A39" s="33"/>
      <c r="B39" s="23"/>
      <c r="C39" s="24"/>
      <c r="D39" s="23"/>
      <c r="E39" s="70"/>
      <c r="F39" s="16">
        <v>0</v>
      </c>
      <c r="G39" s="123" cm="1">
        <f t="array" ref="G39">+_xlfn.IFS(C39=Blad1!$D$2,'Basisgegevens Begroting'!$I$24,C39=Blad1!$D$3,'Basisgegevens Begroting'!$G$24,C39=Blad1!$D$4,'Basisgegevens Begroting'!$H$24,C39="",0)</f>
        <v>0</v>
      </c>
      <c r="H39" s="124">
        <f t="shared" si="5"/>
        <v>0</v>
      </c>
      <c r="I39" t="str">
        <f t="shared" si="0"/>
        <v/>
      </c>
    </row>
    <row r="40" spans="1:9" x14ac:dyDescent="0.3">
      <c r="A40" s="33"/>
      <c r="B40" s="23"/>
      <c r="C40" s="24"/>
      <c r="D40" s="23"/>
      <c r="E40" s="70"/>
      <c r="F40" s="16">
        <v>0</v>
      </c>
      <c r="G40" s="123" cm="1">
        <f t="array" ref="G40">+_xlfn.IFS(C40=Blad1!$D$2,'Basisgegevens Begroting'!$I$24,C40=Blad1!$D$3,'Basisgegevens Begroting'!$G$24,C40=Blad1!$D$4,'Basisgegevens Begroting'!$H$24,C40="",0)</f>
        <v>0</v>
      </c>
      <c r="H40" s="124">
        <f t="shared" si="5"/>
        <v>0</v>
      </c>
      <c r="I40" t="str">
        <f t="shared" si="0"/>
        <v/>
      </c>
    </row>
    <row r="41" spans="1:9" x14ac:dyDescent="0.3">
      <c r="A41" s="33"/>
      <c r="B41" s="23"/>
      <c r="C41" s="24"/>
      <c r="D41" s="23"/>
      <c r="E41" s="70"/>
      <c r="F41" s="16">
        <v>0</v>
      </c>
      <c r="G41" s="123" cm="1">
        <f t="array" ref="G41">+_xlfn.IFS(C41=Blad1!$D$2,'Basisgegevens Begroting'!$I$24,C41=Blad1!$D$3,'Basisgegevens Begroting'!$G$24,C41=Blad1!$D$4,'Basisgegevens Begroting'!$H$24,C41="",0)</f>
        <v>0</v>
      </c>
      <c r="H41" s="124">
        <f t="shared" si="5"/>
        <v>0</v>
      </c>
      <c r="I41" t="str">
        <f t="shared" si="0"/>
        <v/>
      </c>
    </row>
    <row r="42" spans="1:9" x14ac:dyDescent="0.3">
      <c r="A42" s="33"/>
      <c r="B42" s="23"/>
      <c r="C42" s="24"/>
      <c r="D42" s="23"/>
      <c r="E42" s="70"/>
      <c r="F42" s="16">
        <v>0</v>
      </c>
      <c r="G42" s="123" cm="1">
        <f t="array" ref="G42">+_xlfn.IFS(C42=Blad1!$D$2,'Basisgegevens Begroting'!$I$24,C42=Blad1!$D$3,'Basisgegevens Begroting'!$G$24,C42=Blad1!$D$4,'Basisgegevens Begroting'!$H$24,C42="",0)</f>
        <v>0</v>
      </c>
      <c r="H42" s="124">
        <f t="shared" si="5"/>
        <v>0</v>
      </c>
      <c r="I42" t="str">
        <f t="shared" si="0"/>
        <v/>
      </c>
    </row>
    <row r="43" spans="1:9" x14ac:dyDescent="0.3">
      <c r="A43" s="33"/>
      <c r="B43" s="23"/>
      <c r="C43" s="24"/>
      <c r="D43" s="23"/>
      <c r="E43" s="70"/>
      <c r="F43" s="16">
        <v>0</v>
      </c>
      <c r="G43" s="123" cm="1">
        <f t="array" ref="G43">+_xlfn.IFS(C43=Blad1!$D$2,'Basisgegevens Begroting'!$I$24,C43=Blad1!$D$3,'Basisgegevens Begroting'!$G$24,C43=Blad1!$D$4,'Basisgegevens Begroting'!$H$24,C43="",0)</f>
        <v>0</v>
      </c>
      <c r="H43" s="124">
        <f t="shared" si="5"/>
        <v>0</v>
      </c>
      <c r="I43" t="str">
        <f t="shared" si="0"/>
        <v/>
      </c>
    </row>
    <row r="44" spans="1:9" x14ac:dyDescent="0.3">
      <c r="A44" s="33"/>
      <c r="B44" s="23"/>
      <c r="C44" s="24"/>
      <c r="D44" s="23"/>
      <c r="E44" s="70"/>
      <c r="F44" s="16">
        <v>0</v>
      </c>
      <c r="G44" s="123" cm="1">
        <f t="array" ref="G44">+_xlfn.IFS(C44=Blad1!$D$2,'Basisgegevens Begroting'!$I$24,C44=Blad1!$D$3,'Basisgegevens Begroting'!$G$24,C44=Blad1!$D$4,'Basisgegevens Begroting'!$H$24,C44="",0)</f>
        <v>0</v>
      </c>
      <c r="H44" s="124">
        <f t="shared" si="5"/>
        <v>0</v>
      </c>
      <c r="I44" t="str">
        <f t="shared" si="0"/>
        <v/>
      </c>
    </row>
    <row r="45" spans="1:9" x14ac:dyDescent="0.3">
      <c r="A45" s="33"/>
      <c r="B45" s="23"/>
      <c r="C45" s="24"/>
      <c r="D45" s="23"/>
      <c r="E45" s="70"/>
      <c r="F45" s="16">
        <v>0</v>
      </c>
      <c r="G45" s="123" cm="1">
        <f t="array" ref="G45">+_xlfn.IFS(C45=Blad1!$D$2,'Basisgegevens Begroting'!$I$24,C45=Blad1!$D$3,'Basisgegevens Begroting'!$G$24,C45=Blad1!$D$4,'Basisgegevens Begroting'!$H$24,C45="",0)</f>
        <v>0</v>
      </c>
      <c r="H45" s="124">
        <f t="shared" si="5"/>
        <v>0</v>
      </c>
      <c r="I45" t="str">
        <f t="shared" si="0"/>
        <v/>
      </c>
    </row>
    <row r="46" spans="1:9" x14ac:dyDescent="0.3">
      <c r="A46" s="33"/>
      <c r="B46" s="23"/>
      <c r="C46" s="24"/>
      <c r="D46" s="23"/>
      <c r="E46" s="70"/>
      <c r="F46" s="16">
        <v>0</v>
      </c>
      <c r="G46" s="123" cm="1">
        <f t="array" ref="G46">+_xlfn.IFS(C46=Blad1!$D$2,'Basisgegevens Begroting'!$I$24,C46=Blad1!$D$3,'Basisgegevens Begroting'!$G$24,C46=Blad1!$D$4,'Basisgegevens Begroting'!$H$24,C46="",0)</f>
        <v>0</v>
      </c>
      <c r="H46" s="124">
        <f t="shared" si="5"/>
        <v>0</v>
      </c>
      <c r="I46" t="str">
        <f t="shared" si="0"/>
        <v/>
      </c>
    </row>
    <row r="47" spans="1:9" x14ac:dyDescent="0.3">
      <c r="A47" s="33"/>
      <c r="B47" s="23"/>
      <c r="C47" s="24"/>
      <c r="D47" s="23"/>
      <c r="E47" s="70"/>
      <c r="F47" s="16">
        <v>0</v>
      </c>
      <c r="G47" s="123" cm="1">
        <f t="array" ref="G47">+_xlfn.IFS(C47=Blad1!$D$2,'Basisgegevens Begroting'!$I$24,C47=Blad1!$D$3,'Basisgegevens Begroting'!$G$24,C47=Blad1!$D$4,'Basisgegevens Begroting'!$H$24,C47="",0)</f>
        <v>0</v>
      </c>
      <c r="H47" s="124">
        <f t="shared" si="5"/>
        <v>0</v>
      </c>
      <c r="I47" t="str">
        <f t="shared" si="0"/>
        <v/>
      </c>
    </row>
    <row r="48" spans="1:9" x14ac:dyDescent="0.3">
      <c r="A48" s="33"/>
      <c r="B48" s="23"/>
      <c r="C48" s="24"/>
      <c r="D48" s="23"/>
      <c r="E48" s="70"/>
      <c r="F48" s="16">
        <v>0</v>
      </c>
      <c r="G48" s="123" cm="1">
        <f t="array" ref="G48">+_xlfn.IFS(C48=Blad1!$D$2,'Basisgegevens Begroting'!$I$24,C48=Blad1!$D$3,'Basisgegevens Begroting'!$G$24,C48=Blad1!$D$4,'Basisgegevens Begroting'!$H$24,C48="",0)</f>
        <v>0</v>
      </c>
      <c r="H48" s="124">
        <f t="shared" si="5"/>
        <v>0</v>
      </c>
      <c r="I48" t="str">
        <f t="shared" si="0"/>
        <v/>
      </c>
    </row>
    <row r="49" spans="1:9" x14ac:dyDescent="0.3">
      <c r="A49" s="33"/>
      <c r="B49" s="23"/>
      <c r="C49" s="24"/>
      <c r="D49" s="23"/>
      <c r="E49" s="70"/>
      <c r="F49" s="16">
        <v>0</v>
      </c>
      <c r="G49" s="123" cm="1">
        <f t="array" ref="G49">+_xlfn.IFS(C49=Blad1!$D$2,'Basisgegevens Begroting'!$I$24,C49=Blad1!$D$3,'Basisgegevens Begroting'!$G$24,C49=Blad1!$D$4,'Basisgegevens Begroting'!$H$24,C49="",0)</f>
        <v>0</v>
      </c>
      <c r="H49" s="124">
        <f t="shared" si="5"/>
        <v>0</v>
      </c>
      <c r="I49" t="str">
        <f t="shared" si="0"/>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6">SUM(H34:H50)</f>
        <v>0</v>
      </c>
    </row>
    <row r="52" spans="1:9" ht="15" thickBot="1" x14ac:dyDescent="0.35"/>
    <row r="53" spans="1:9" x14ac:dyDescent="0.3">
      <c r="A53" s="31" t="s">
        <v>75</v>
      </c>
      <c r="B53" s="17"/>
      <c r="C53" s="17"/>
      <c r="D53" s="17"/>
      <c r="E53" s="17"/>
      <c r="F53" s="17"/>
      <c r="G53" s="17"/>
    </row>
    <row r="54" spans="1:9" ht="24"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c r="D55" s="24"/>
      <c r="E55" s="69"/>
      <c r="F55" s="16">
        <v>0</v>
      </c>
      <c r="G55" s="123" cm="1">
        <f t="array" ref="G55">+_xlfn.IFS(C55=Blad1!$D$2,'Basisgegevens Begroting'!$I$24,C55=Blad1!$D$3,'Basisgegevens Begroting'!$G$24,C55=Blad1!$D$4,'Basisgegevens Begroting'!$H$24,C55="",0)</f>
        <v>0</v>
      </c>
      <c r="H55" s="124">
        <f>+G55*F55</f>
        <v>0</v>
      </c>
      <c r="I55" t="str">
        <f t="shared" ref="I55:I60" si="7">IF(G55=100%,H55,"")</f>
        <v/>
      </c>
    </row>
    <row r="56" spans="1:9" x14ac:dyDescent="0.3">
      <c r="A56" s="33"/>
      <c r="B56" s="23"/>
      <c r="C56" s="24"/>
      <c r="D56" s="24"/>
      <c r="E56" s="69"/>
      <c r="F56" s="16">
        <v>0</v>
      </c>
      <c r="G56" s="123" cm="1">
        <f t="array" ref="G56">+_xlfn.IFS(C56=Blad1!$D$2,'Basisgegevens Begroting'!$I$24,C56=Blad1!$D$3,'Basisgegevens Begroting'!$G$24,C56=Blad1!$D$4,'Basisgegevens Begroting'!$H$24,C56="",0)</f>
        <v>0</v>
      </c>
      <c r="H56" s="124">
        <f t="shared" ref="H56:H60" si="8">+G56*F56</f>
        <v>0</v>
      </c>
      <c r="I56" t="str">
        <f t="shared" si="7"/>
        <v/>
      </c>
    </row>
    <row r="57" spans="1:9" x14ac:dyDescent="0.3">
      <c r="A57" s="33"/>
      <c r="B57" s="23"/>
      <c r="C57" s="24"/>
      <c r="D57" s="24"/>
      <c r="E57" s="69"/>
      <c r="F57" s="16">
        <v>0</v>
      </c>
      <c r="G57" s="123" cm="1">
        <f t="array" ref="G57">+_xlfn.IFS(C57=Blad1!$D$2,'Basisgegevens Begroting'!$I$24,C57=Blad1!$D$3,'Basisgegevens Begroting'!$G$24,C57=Blad1!$D$4,'Basisgegevens Begroting'!$H$24,C57="",0)</f>
        <v>0</v>
      </c>
      <c r="H57" s="124">
        <f t="shared" si="8"/>
        <v>0</v>
      </c>
      <c r="I57" t="str">
        <f t="shared" si="7"/>
        <v/>
      </c>
    </row>
    <row r="58" spans="1:9" x14ac:dyDescent="0.3">
      <c r="A58" s="33"/>
      <c r="B58" s="23"/>
      <c r="C58" s="24"/>
      <c r="D58" s="24"/>
      <c r="E58" s="69"/>
      <c r="F58" s="16">
        <v>0</v>
      </c>
      <c r="G58" s="123" cm="1">
        <f t="array" ref="G58">+_xlfn.IFS(C58=Blad1!$D$2,'Basisgegevens Begroting'!$I$24,C58=Blad1!$D$3,'Basisgegevens Begroting'!$G$24,C58=Blad1!$D$4,'Basisgegevens Begroting'!$H$24,C58="",0)</f>
        <v>0</v>
      </c>
      <c r="H58" s="124">
        <f t="shared" si="8"/>
        <v>0</v>
      </c>
      <c r="I58" t="str">
        <f t="shared" si="7"/>
        <v/>
      </c>
    </row>
    <row r="59" spans="1:9" x14ac:dyDescent="0.3">
      <c r="A59" s="33"/>
      <c r="B59" s="23"/>
      <c r="C59" s="24"/>
      <c r="D59" s="23"/>
      <c r="E59" s="70"/>
      <c r="F59" s="16">
        <v>0</v>
      </c>
      <c r="G59" s="123" cm="1">
        <f t="array" ref="G59">+_xlfn.IFS(C59=Blad1!$D$2,'Basisgegevens Begroting'!$I$24,C59=Blad1!$D$3,'Basisgegevens Begroting'!$G$24,C59=Blad1!$D$4,'Basisgegevens Begroting'!$H$24,C59="",0)</f>
        <v>0</v>
      </c>
      <c r="H59" s="124">
        <f t="shared" si="8"/>
        <v>0</v>
      </c>
      <c r="I59" t="str">
        <f t="shared" si="7"/>
        <v/>
      </c>
    </row>
    <row r="60" spans="1:9" x14ac:dyDescent="0.3">
      <c r="A60" s="33"/>
      <c r="B60" s="23"/>
      <c r="C60" s="24"/>
      <c r="D60" s="23"/>
      <c r="E60" s="70"/>
      <c r="F60" s="16">
        <v>0</v>
      </c>
      <c r="G60" s="123" cm="1">
        <f t="array" ref="G60">+_xlfn.IFS(C60=Blad1!$D$2,'Basisgegevens Begroting'!$I$24,C60=Blad1!$D$3,'Basisgegevens Begroting'!$G$24,C60=Blad1!$D$4,'Basisgegevens Begroting'!$H$24,C60="",0)</f>
        <v>0</v>
      </c>
      <c r="H60" s="124">
        <f t="shared" si="8"/>
        <v>0</v>
      </c>
      <c r="I60" t="str">
        <f t="shared" si="7"/>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Begroting'!$I$24,C66=Blad1!$D$3,'Basisgegevens Begroting'!$G$24,C66=Blad1!$D$4,'Basisgegevens Begroting'!$H$24,C66="",0)</f>
        <v>0</v>
      </c>
      <c r="H66" s="124">
        <f>+G66*F66*E66</f>
        <v>0</v>
      </c>
      <c r="I66" t="str">
        <f t="shared" ref="I66:I82" si="9">IF(G66=100%,H66,"")</f>
        <v/>
      </c>
    </row>
    <row r="67" spans="1:9" x14ac:dyDescent="0.3">
      <c r="A67" s="24"/>
      <c r="B67" s="24"/>
      <c r="C67" s="24"/>
      <c r="D67" s="24"/>
      <c r="E67" s="175">
        <v>1</v>
      </c>
      <c r="F67" s="16">
        <v>0</v>
      </c>
      <c r="G67" s="123" cm="1">
        <f t="array" ref="G67">+_xlfn.IFS(C67=Blad1!$D$2,'Basisgegevens Begroting'!$I$24,C67=Blad1!$D$3,'Basisgegevens Begroting'!$G$24,C67=Blad1!$D$4,'Basisgegevens Begroting'!$H$24,C67="",0)</f>
        <v>0</v>
      </c>
      <c r="H67" s="124">
        <f t="shared" ref="H67:H81" si="10">+G67*F67*E67</f>
        <v>0</v>
      </c>
      <c r="I67" t="str">
        <f t="shared" si="9"/>
        <v/>
      </c>
    </row>
    <row r="68" spans="1:9" x14ac:dyDescent="0.3">
      <c r="A68" s="24"/>
      <c r="B68" s="24"/>
      <c r="C68" s="24"/>
      <c r="D68" s="24"/>
      <c r="E68" s="175">
        <v>1</v>
      </c>
      <c r="F68" s="16">
        <v>0</v>
      </c>
      <c r="G68" s="123" cm="1">
        <f t="array" ref="G68">+_xlfn.IFS(C68=Blad1!$D$2,'Basisgegevens Begroting'!$I$24,C68=Blad1!$D$3,'Basisgegevens Begroting'!$G$24,C68=Blad1!$D$4,'Basisgegevens Begroting'!$H$24,C68="",0)</f>
        <v>0</v>
      </c>
      <c r="H68" s="124">
        <f t="shared" si="10"/>
        <v>0</v>
      </c>
      <c r="I68" t="str">
        <f t="shared" si="9"/>
        <v/>
      </c>
    </row>
    <row r="69" spans="1:9" x14ac:dyDescent="0.3">
      <c r="A69" s="24"/>
      <c r="B69" s="24"/>
      <c r="C69" s="24"/>
      <c r="D69" s="24"/>
      <c r="E69" s="175">
        <v>1</v>
      </c>
      <c r="F69" s="16">
        <v>0</v>
      </c>
      <c r="G69" s="123" cm="1">
        <f t="array" ref="G69">+_xlfn.IFS(C69=Blad1!$D$2,'Basisgegevens Begroting'!$I$24,C69=Blad1!$D$3,'Basisgegevens Begroting'!$G$24,C69=Blad1!$D$4,'Basisgegevens Begroting'!$H$24,C69="",0)</f>
        <v>0</v>
      </c>
      <c r="H69" s="124">
        <f t="shared" si="10"/>
        <v>0</v>
      </c>
      <c r="I69" t="str">
        <f t="shared" si="9"/>
        <v/>
      </c>
    </row>
    <row r="70" spans="1:9" x14ac:dyDescent="0.3">
      <c r="A70" s="24"/>
      <c r="B70" s="24"/>
      <c r="C70" s="24"/>
      <c r="D70" s="23"/>
      <c r="E70" s="175">
        <v>1</v>
      </c>
      <c r="F70" s="16">
        <v>0</v>
      </c>
      <c r="G70" s="123" cm="1">
        <f t="array" ref="G70">+_xlfn.IFS(C70=Blad1!$D$2,'Basisgegevens Begroting'!$I$24,C70=Blad1!$D$3,'Basisgegevens Begroting'!$G$24,C70=Blad1!$D$4,'Basisgegevens Begroting'!$H$24,C70="",0)</f>
        <v>0</v>
      </c>
      <c r="H70" s="124">
        <f t="shared" si="10"/>
        <v>0</v>
      </c>
      <c r="I70" t="str">
        <f t="shared" si="9"/>
        <v/>
      </c>
    </row>
    <row r="71" spans="1:9" x14ac:dyDescent="0.3">
      <c r="A71" s="24"/>
      <c r="B71" s="24"/>
      <c r="C71" s="24"/>
      <c r="D71" s="23"/>
      <c r="E71" s="175">
        <v>1</v>
      </c>
      <c r="F71" s="16">
        <v>0</v>
      </c>
      <c r="G71" s="123" cm="1">
        <f t="array" ref="G71">+_xlfn.IFS(C71=Blad1!$D$2,'Basisgegevens Begroting'!$I$24,C71=Blad1!$D$3,'Basisgegevens Begroting'!$G$24,C71=Blad1!$D$4,'Basisgegevens Begroting'!$H$24,C71="",0)</f>
        <v>0</v>
      </c>
      <c r="H71" s="124">
        <f t="shared" si="10"/>
        <v>0</v>
      </c>
      <c r="I71" t="str">
        <f t="shared" si="9"/>
        <v/>
      </c>
    </row>
    <row r="72" spans="1:9" x14ac:dyDescent="0.3">
      <c r="A72" s="24"/>
      <c r="B72" s="24"/>
      <c r="C72" s="24"/>
      <c r="D72" s="23"/>
      <c r="E72" s="175">
        <v>1</v>
      </c>
      <c r="F72" s="16">
        <v>0</v>
      </c>
      <c r="G72" s="123" cm="1">
        <f t="array" ref="G72">+_xlfn.IFS(C72=Blad1!$D$2,'Basisgegevens Begroting'!$I$24,C72=Blad1!$D$3,'Basisgegevens Begroting'!$G$24,C72=Blad1!$D$4,'Basisgegevens Begroting'!$H$24,C72="",0)</f>
        <v>0</v>
      </c>
      <c r="H72" s="124">
        <f t="shared" si="10"/>
        <v>0</v>
      </c>
      <c r="I72" t="str">
        <f t="shared" si="9"/>
        <v/>
      </c>
    </row>
    <row r="73" spans="1:9" x14ac:dyDescent="0.3">
      <c r="A73" s="24"/>
      <c r="B73" s="24"/>
      <c r="C73" s="24"/>
      <c r="D73" s="23"/>
      <c r="E73" s="175">
        <v>1</v>
      </c>
      <c r="F73" s="16">
        <v>0</v>
      </c>
      <c r="G73" s="123" cm="1">
        <f t="array" ref="G73">+_xlfn.IFS(C73=Blad1!$D$2,'Basisgegevens Begroting'!$I$24,C73=Blad1!$D$3,'Basisgegevens Begroting'!$G$24,C73=Blad1!$D$4,'Basisgegevens Begroting'!$H$24,C73="",0)</f>
        <v>0</v>
      </c>
      <c r="H73" s="124">
        <f t="shared" si="10"/>
        <v>0</v>
      </c>
      <c r="I73" t="str">
        <f t="shared" si="9"/>
        <v/>
      </c>
    </row>
    <row r="74" spans="1:9" x14ac:dyDescent="0.3">
      <c r="A74" s="24"/>
      <c r="B74" s="24"/>
      <c r="C74" s="24"/>
      <c r="D74" s="23"/>
      <c r="E74" s="175">
        <v>1</v>
      </c>
      <c r="F74" s="16">
        <v>0</v>
      </c>
      <c r="G74" s="123" cm="1">
        <f t="array" ref="G74">+_xlfn.IFS(C74=Blad1!$D$2,'Basisgegevens Begroting'!$I$24,C74=Blad1!$D$3,'Basisgegevens Begroting'!$G$24,C74=Blad1!$D$4,'Basisgegevens Begroting'!$H$24,C74="",0)</f>
        <v>0</v>
      </c>
      <c r="H74" s="124">
        <f t="shared" si="10"/>
        <v>0</v>
      </c>
      <c r="I74" t="str">
        <f t="shared" si="9"/>
        <v/>
      </c>
    </row>
    <row r="75" spans="1:9" x14ac:dyDescent="0.3">
      <c r="A75" s="24"/>
      <c r="B75" s="24"/>
      <c r="C75" s="24"/>
      <c r="D75" s="23"/>
      <c r="E75" s="175">
        <v>1</v>
      </c>
      <c r="F75" s="16">
        <v>0</v>
      </c>
      <c r="G75" s="123" cm="1">
        <f t="array" ref="G75">+_xlfn.IFS(C75=Blad1!$D$2,'Basisgegevens Begroting'!$I$24,C75=Blad1!$D$3,'Basisgegevens Begroting'!$G$24,C75=Blad1!$D$4,'Basisgegevens Begroting'!$H$24,C75="",0)</f>
        <v>0</v>
      </c>
      <c r="H75" s="124">
        <f t="shared" si="10"/>
        <v>0</v>
      </c>
      <c r="I75" t="str">
        <f t="shared" si="9"/>
        <v/>
      </c>
    </row>
    <row r="76" spans="1:9" x14ac:dyDescent="0.3">
      <c r="A76" s="24"/>
      <c r="B76" s="24"/>
      <c r="C76" s="24"/>
      <c r="D76" s="24"/>
      <c r="E76" s="175">
        <v>1</v>
      </c>
      <c r="F76" s="16">
        <v>0</v>
      </c>
      <c r="G76" s="123" cm="1">
        <f t="array" ref="G76">+_xlfn.IFS(C76=Blad1!$D$2,'Basisgegevens Begroting'!$I$24,C76=Blad1!$D$3,'Basisgegevens Begroting'!$G$24,C76=Blad1!$D$4,'Basisgegevens Begroting'!$H$24,C76="",0)</f>
        <v>0</v>
      </c>
      <c r="H76" s="124">
        <f t="shared" si="10"/>
        <v>0</v>
      </c>
      <c r="I76" t="str">
        <f t="shared" si="9"/>
        <v/>
      </c>
    </row>
    <row r="77" spans="1:9" x14ac:dyDescent="0.3">
      <c r="A77" s="24"/>
      <c r="B77" s="24"/>
      <c r="C77" s="24"/>
      <c r="D77" s="24"/>
      <c r="E77" s="175">
        <v>1</v>
      </c>
      <c r="F77" s="16">
        <v>0</v>
      </c>
      <c r="G77" s="123" cm="1">
        <f t="array" ref="G77">+_xlfn.IFS(C77=Blad1!$D$2,'Basisgegevens Begroting'!$I$24,C77=Blad1!$D$3,'Basisgegevens Begroting'!$G$24,C77=Blad1!$D$4,'Basisgegevens Begroting'!$H$24,C77="",0)</f>
        <v>0</v>
      </c>
      <c r="H77" s="124">
        <f t="shared" si="10"/>
        <v>0</v>
      </c>
      <c r="I77" t="str">
        <f t="shared" si="9"/>
        <v/>
      </c>
    </row>
    <row r="78" spans="1:9" x14ac:dyDescent="0.3">
      <c r="A78" s="24"/>
      <c r="B78" s="24"/>
      <c r="C78" s="24"/>
      <c r="D78" s="24"/>
      <c r="E78" s="175">
        <v>1</v>
      </c>
      <c r="F78" s="16">
        <v>0</v>
      </c>
      <c r="G78" s="123" cm="1">
        <f t="array" ref="G78">+_xlfn.IFS(C78=Blad1!$D$2,'Basisgegevens Begroting'!$I$24,C78=Blad1!$D$3,'Basisgegevens Begroting'!$G$24,C78=Blad1!$D$4,'Basisgegevens Begroting'!$H$24,C78="",0)</f>
        <v>0</v>
      </c>
      <c r="H78" s="124">
        <f t="shared" si="10"/>
        <v>0</v>
      </c>
      <c r="I78" t="str">
        <f t="shared" si="9"/>
        <v/>
      </c>
    </row>
    <row r="79" spans="1:9" x14ac:dyDescent="0.3">
      <c r="A79" s="24"/>
      <c r="B79" s="24"/>
      <c r="C79" s="24"/>
      <c r="D79" s="24"/>
      <c r="E79" s="175">
        <v>1</v>
      </c>
      <c r="F79" s="16">
        <v>0</v>
      </c>
      <c r="G79" s="123" cm="1">
        <f t="array" ref="G79">+_xlfn.IFS(C79=Blad1!$D$2,'Basisgegevens Begroting'!$I$24,C79=Blad1!$D$3,'Basisgegevens Begroting'!$G$24,C79=Blad1!$D$4,'Basisgegevens Begroting'!$H$24,C79="",0)</f>
        <v>0</v>
      </c>
      <c r="H79" s="124">
        <f t="shared" si="10"/>
        <v>0</v>
      </c>
      <c r="I79" t="str">
        <f t="shared" si="9"/>
        <v/>
      </c>
    </row>
    <row r="80" spans="1:9" x14ac:dyDescent="0.3">
      <c r="A80" s="24"/>
      <c r="B80" s="24"/>
      <c r="C80" s="24"/>
      <c r="D80" s="23"/>
      <c r="E80" s="175">
        <v>1</v>
      </c>
      <c r="F80" s="16">
        <v>0</v>
      </c>
      <c r="G80" s="123" cm="1">
        <f t="array" ref="G80">+_xlfn.IFS(C80=Blad1!$D$2,'Basisgegevens Begroting'!$I$24,C80=Blad1!$D$3,'Basisgegevens Begroting'!$G$24,C80=Blad1!$D$4,'Basisgegevens Begroting'!$H$24,C80="",0)</f>
        <v>0</v>
      </c>
      <c r="H80" s="124">
        <f t="shared" si="10"/>
        <v>0</v>
      </c>
      <c r="I80" t="str">
        <f t="shared" si="9"/>
        <v/>
      </c>
    </row>
    <row r="81" spans="1:9" x14ac:dyDescent="0.3">
      <c r="A81" s="24"/>
      <c r="B81" s="24"/>
      <c r="C81" s="24"/>
      <c r="D81" s="23"/>
      <c r="E81" s="175">
        <v>1</v>
      </c>
      <c r="F81" s="16">
        <v>0</v>
      </c>
      <c r="G81" s="123" cm="1">
        <f t="array" ref="G81">+_xlfn.IFS(C81=Blad1!$D$2,'Basisgegevens Begroting'!$I$24,C81=Blad1!$D$3,'Basisgegevens Begroting'!$G$24,C81=Blad1!$D$4,'Basisgegevens Begroting'!$H$24,C81="",0)</f>
        <v>0</v>
      </c>
      <c r="H81" s="124">
        <f t="shared" si="10"/>
        <v>0</v>
      </c>
      <c r="I81" t="str">
        <f t="shared" si="9"/>
        <v/>
      </c>
    </row>
    <row r="82" spans="1:9" ht="15" thickBot="1" x14ac:dyDescent="0.35">
      <c r="A82" s="169"/>
      <c r="B82" s="170"/>
      <c r="C82" s="170"/>
      <c r="D82" s="171"/>
      <c r="I82" t="str">
        <f t="shared" si="9"/>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93CO3k5BosLLUt28w/f54hUa8srknvm7rFx2+0o5u6szXFdfyq0uRm9Hbu0OV4rc4hPVwMto3AxNuGJ+WVleyw==" saltValue="A6PlUBezawsOuQZN3sIc6g==" spinCount="100000" sheet="1" objects="1" scenarios="1"/>
  <conditionalFormatting sqref="E22 G22">
    <cfRule type="cellIs" dxfId="39" priority="12" stopIfTrue="1" operator="equal">
      <formula>"Opslag algemene kosten (50%)"</formula>
    </cfRule>
  </conditionalFormatting>
  <conditionalFormatting sqref="E30">
    <cfRule type="cellIs" dxfId="38" priority="9" stopIfTrue="1" operator="equal">
      <formula>"Opslag algemene kosten (50%)"</formula>
    </cfRule>
  </conditionalFormatting>
  <conditionalFormatting sqref="E51">
    <cfRule type="cellIs" dxfId="37" priority="11" stopIfTrue="1" operator="equal">
      <formula>"Opslag algemene kosten (50%)"</formula>
    </cfRule>
  </conditionalFormatting>
  <conditionalFormatting sqref="E62">
    <cfRule type="cellIs" dxfId="36" priority="2" stopIfTrue="1" operator="equal">
      <formula>"Opslag algemene kosten (50%)"</formula>
    </cfRule>
  </conditionalFormatting>
  <conditionalFormatting sqref="E83">
    <cfRule type="cellIs" dxfId="35" priority="3" stopIfTrue="1" operator="equal">
      <formula>"Opslag algemene kosten (50%)"</formula>
    </cfRule>
  </conditionalFormatting>
  <conditionalFormatting sqref="G51">
    <cfRule type="cellIs" dxfId="34" priority="10" stopIfTrue="1" operator="equal">
      <formula>"Opslag algemene kosten (50%)"</formula>
    </cfRule>
  </conditionalFormatting>
  <conditionalFormatting sqref="G62">
    <cfRule type="cellIs" dxfId="33" priority="1" stopIfTrue="1" operator="equal">
      <formula>"Opslag algemene kosten (50%)"</formula>
    </cfRule>
  </conditionalFormatting>
  <conditionalFormatting sqref="G83">
    <cfRule type="cellIs" dxfId="32"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213B6544-C671-410A-8575-A6503F011C57}">
          <x14:formula1>
            <xm:f>Blad1!$D$2:$D$4</xm:f>
          </x14:formula1>
          <xm:sqref>C7:C21 C26:C29 C34:C49 C66:C81 C55:C60</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F28E3-4EB0-43CC-8ADD-21E4DD3D820F}">
  <dimension ref="A1:I86"/>
  <sheetViews>
    <sheetView workbookViewId="0">
      <selection activeCell="A2" sqref="A2"/>
    </sheetView>
  </sheetViews>
  <sheetFormatPr defaultRowHeight="14.4" x14ac:dyDescent="0.3"/>
  <cols>
    <col min="1" max="1" width="18.109375" customWidth="1"/>
    <col min="2" max="2" width="19" customWidth="1"/>
    <col min="3" max="3" width="56.88671875" customWidth="1"/>
    <col min="4" max="4" width="19" customWidth="1"/>
    <col min="5" max="5" width="18" customWidth="1"/>
    <col min="6" max="6" width="17.88671875" customWidth="1"/>
    <col min="7" max="7" width="15.44140625" customWidth="1"/>
    <col min="8" max="8" width="26.44140625" customWidth="1"/>
    <col min="9" max="9" width="3" hidden="1" customWidth="1"/>
  </cols>
  <sheetData>
    <row r="1" spans="1:9" ht="31.2" x14ac:dyDescent="0.6">
      <c r="A1" s="49">
        <f>+'Basisgegevens Begroting'!C25</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Begroting'!$I$25,C7=Blad1!$D$3,'Basisgegevens Begroting'!$G$25,C7=Blad1!$D$4,'Basisgegevens Begroting'!$H$25,C7="",0)</f>
        <v>0</v>
      </c>
      <c r="H7" s="19">
        <f>+EigenPersoneel78945111819[[#This Row],[Kolom8]]*EigenPersoneel78945111819[[#This Row],[Kolom6]]</f>
        <v>0</v>
      </c>
      <c r="I7" t="str">
        <f t="shared" ref="I7:I49" si="0">IF(G7=100%,H7,"")</f>
        <v/>
      </c>
    </row>
    <row r="8" spans="1:9" x14ac:dyDescent="0.3">
      <c r="A8" s="4"/>
      <c r="B8" s="24"/>
      <c r="C8" s="24"/>
      <c r="D8" s="16"/>
      <c r="E8" s="22"/>
      <c r="F8" s="19">
        <f t="shared" ref="F8:F21" si="1">$D8*E8</f>
        <v>0</v>
      </c>
      <c r="G8" s="123" cm="1">
        <f t="array" ref="G8">+_xlfn.IFS(C8=Blad1!$D$2,'Basisgegevens Begroting'!$I$25,C8=Blad1!$D$3,'Basisgegevens Begroting'!$G$25,C8=Blad1!$D$4,'Basisgegevens Begroting'!$H$25,C8="",0)</f>
        <v>0</v>
      </c>
      <c r="H8" s="19">
        <f>+EigenPersoneel78945111819[[#This Row],[Kolom8]]*EigenPersoneel78945111819[[#This Row],[Kolom6]]</f>
        <v>0</v>
      </c>
      <c r="I8" t="str">
        <f t="shared" si="0"/>
        <v/>
      </c>
    </row>
    <row r="9" spans="1:9" x14ac:dyDescent="0.3">
      <c r="A9" s="4"/>
      <c r="B9" s="24"/>
      <c r="C9" s="24"/>
      <c r="D9" s="16"/>
      <c r="E9" s="22"/>
      <c r="F9" s="19">
        <f t="shared" si="1"/>
        <v>0</v>
      </c>
      <c r="G9" s="123" cm="1">
        <f t="array" ref="G9">+_xlfn.IFS(C9=Blad1!$D$2,'Basisgegevens Begroting'!$I$25,C9=Blad1!$D$3,'Basisgegevens Begroting'!$G$25,C9=Blad1!$D$4,'Basisgegevens Begroting'!$H$25,C9="",0)</f>
        <v>0</v>
      </c>
      <c r="H9" s="19">
        <f>+EigenPersoneel78945111819[[#This Row],[Kolom8]]*EigenPersoneel78945111819[[#This Row],[Kolom6]]</f>
        <v>0</v>
      </c>
      <c r="I9" t="str">
        <f t="shared" si="0"/>
        <v/>
      </c>
    </row>
    <row r="10" spans="1:9" x14ac:dyDescent="0.3">
      <c r="A10" s="4"/>
      <c r="B10" s="24"/>
      <c r="C10" s="24"/>
      <c r="D10" s="16"/>
      <c r="E10" s="22"/>
      <c r="F10" s="19">
        <f t="shared" si="1"/>
        <v>0</v>
      </c>
      <c r="G10" s="123" cm="1">
        <f t="array" ref="G10">+_xlfn.IFS(C10=Blad1!$D$2,'Basisgegevens Begroting'!$I$25,C10=Blad1!$D$3,'Basisgegevens Begroting'!$G$25,C10=Blad1!$D$4,'Basisgegevens Begroting'!$H$25,C10="",0)</f>
        <v>0</v>
      </c>
      <c r="H10" s="19">
        <f>+EigenPersoneel78945111819[[#This Row],[Kolom8]]*EigenPersoneel78945111819[[#This Row],[Kolom6]]</f>
        <v>0</v>
      </c>
      <c r="I10" t="str">
        <f t="shared" si="0"/>
        <v/>
      </c>
    </row>
    <row r="11" spans="1:9" x14ac:dyDescent="0.3">
      <c r="A11" s="4"/>
      <c r="B11" s="24"/>
      <c r="C11" s="24"/>
      <c r="D11" s="16"/>
      <c r="E11" s="22"/>
      <c r="F11" s="19">
        <f t="shared" si="1"/>
        <v>0</v>
      </c>
      <c r="G11" s="123" cm="1">
        <f t="array" ref="G11">+_xlfn.IFS(C11=Blad1!$D$2,'Basisgegevens Begroting'!$I$25,C11=Blad1!$D$3,'Basisgegevens Begroting'!$G$25,C11=Blad1!$D$4,'Basisgegevens Begroting'!$H$25,C11="",0)</f>
        <v>0</v>
      </c>
      <c r="H11" s="19">
        <f>+EigenPersoneel78945111819[[#This Row],[Kolom8]]*EigenPersoneel78945111819[[#This Row],[Kolom6]]</f>
        <v>0</v>
      </c>
      <c r="I11" t="str">
        <f t="shared" si="0"/>
        <v/>
      </c>
    </row>
    <row r="12" spans="1:9" x14ac:dyDescent="0.3">
      <c r="A12" s="4"/>
      <c r="B12" s="24"/>
      <c r="C12" s="24"/>
      <c r="D12" s="16"/>
      <c r="E12" s="22"/>
      <c r="F12" s="19">
        <f t="shared" si="1"/>
        <v>0</v>
      </c>
      <c r="G12" s="123" cm="1">
        <f t="array" ref="G12">+_xlfn.IFS(C12=Blad1!$D$2,'Basisgegevens Begroting'!$I$25,C12=Blad1!$D$3,'Basisgegevens Begroting'!$G$25,C12=Blad1!$D$4,'Basisgegevens Begroting'!$H$25,C12="",0)</f>
        <v>0</v>
      </c>
      <c r="H12" s="19">
        <f>+EigenPersoneel78945111819[[#This Row],[Kolom8]]*EigenPersoneel78945111819[[#This Row],[Kolom6]]</f>
        <v>0</v>
      </c>
      <c r="I12" t="str">
        <f t="shared" si="0"/>
        <v/>
      </c>
    </row>
    <row r="13" spans="1:9" x14ac:dyDescent="0.3">
      <c r="A13" s="4"/>
      <c r="B13" s="24"/>
      <c r="C13" s="24"/>
      <c r="D13" s="16"/>
      <c r="E13" s="22"/>
      <c r="F13" s="19">
        <f t="shared" si="1"/>
        <v>0</v>
      </c>
      <c r="G13" s="123" cm="1">
        <f t="array" ref="G13">+_xlfn.IFS(C13=Blad1!$D$2,'Basisgegevens Begroting'!$I$25,C13=Blad1!$D$3,'Basisgegevens Begroting'!$G$25,C13=Blad1!$D$4,'Basisgegevens Begroting'!$H$25,C13="",0)</f>
        <v>0</v>
      </c>
      <c r="H13" s="19">
        <f>+EigenPersoneel78945111819[[#This Row],[Kolom8]]*EigenPersoneel78945111819[[#This Row],[Kolom6]]</f>
        <v>0</v>
      </c>
      <c r="I13" t="str">
        <f t="shared" si="0"/>
        <v/>
      </c>
    </row>
    <row r="14" spans="1:9" x14ac:dyDescent="0.3">
      <c r="A14" s="4"/>
      <c r="B14" s="24"/>
      <c r="C14" s="24"/>
      <c r="D14" s="16"/>
      <c r="E14" s="22"/>
      <c r="F14" s="19">
        <f t="shared" si="1"/>
        <v>0</v>
      </c>
      <c r="G14" s="123" cm="1">
        <f t="array" ref="G14">+_xlfn.IFS(C14=Blad1!$D$2,'Basisgegevens Begroting'!$I$25,C14=Blad1!$D$3,'Basisgegevens Begroting'!$G$25,C14=Blad1!$D$4,'Basisgegevens Begroting'!$H$25,C14="",0)</f>
        <v>0</v>
      </c>
      <c r="H14" s="19">
        <f>+EigenPersoneel78945111819[[#This Row],[Kolom8]]*EigenPersoneel78945111819[[#This Row],[Kolom6]]</f>
        <v>0</v>
      </c>
      <c r="I14" t="str">
        <f t="shared" si="0"/>
        <v/>
      </c>
    </row>
    <row r="15" spans="1:9" x14ac:dyDescent="0.3">
      <c r="A15" s="4"/>
      <c r="B15" s="24"/>
      <c r="C15" s="24"/>
      <c r="D15" s="16"/>
      <c r="E15" s="22"/>
      <c r="F15" s="19">
        <f t="shared" si="1"/>
        <v>0</v>
      </c>
      <c r="G15" s="123" cm="1">
        <f t="array" ref="G15">+_xlfn.IFS(C15=Blad1!$D$2,'Basisgegevens Begroting'!$I$25,C15=Blad1!$D$3,'Basisgegevens Begroting'!$G$25,C15=Blad1!$D$4,'Basisgegevens Begroting'!$H$25,C15="",0)</f>
        <v>0</v>
      </c>
      <c r="H15" s="19">
        <f>+EigenPersoneel78945111819[[#This Row],[Kolom8]]*EigenPersoneel78945111819[[#This Row],[Kolom6]]</f>
        <v>0</v>
      </c>
      <c r="I15" t="str">
        <f t="shared" si="0"/>
        <v/>
      </c>
    </row>
    <row r="16" spans="1:9" x14ac:dyDescent="0.3">
      <c r="A16" s="4"/>
      <c r="B16" s="24"/>
      <c r="C16" s="24"/>
      <c r="D16" s="16"/>
      <c r="E16" s="22"/>
      <c r="F16" s="19">
        <f t="shared" si="1"/>
        <v>0</v>
      </c>
      <c r="G16" s="123" cm="1">
        <f t="array" ref="G16">+_xlfn.IFS(C16=Blad1!$D$2,'Basisgegevens Begroting'!$I$25,C16=Blad1!$D$3,'Basisgegevens Begroting'!$G$25,C16=Blad1!$D$4,'Basisgegevens Begroting'!$H$25,C16="",0)</f>
        <v>0</v>
      </c>
      <c r="H16" s="19">
        <f>+EigenPersoneel78945111819[[#This Row],[Kolom8]]*EigenPersoneel78945111819[[#This Row],[Kolom6]]</f>
        <v>0</v>
      </c>
      <c r="I16" t="str">
        <f t="shared" si="0"/>
        <v/>
      </c>
    </row>
    <row r="17" spans="1:9" x14ac:dyDescent="0.3">
      <c r="A17" s="4"/>
      <c r="B17" s="24"/>
      <c r="C17" s="24"/>
      <c r="D17" s="16"/>
      <c r="E17" s="22"/>
      <c r="F17" s="19">
        <f t="shared" si="1"/>
        <v>0</v>
      </c>
      <c r="G17" s="123" cm="1">
        <f t="array" ref="G17">+_xlfn.IFS(C17=Blad1!$D$2,'Basisgegevens Begroting'!$I$25,C17=Blad1!$D$3,'Basisgegevens Begroting'!$G$25,C17=Blad1!$D$4,'Basisgegevens Begroting'!$H$25,C17="",0)</f>
        <v>0</v>
      </c>
      <c r="H17" s="19">
        <f>+EigenPersoneel78945111819[[#This Row],[Kolom8]]*EigenPersoneel78945111819[[#This Row],[Kolom6]]</f>
        <v>0</v>
      </c>
      <c r="I17" t="str">
        <f t="shared" si="0"/>
        <v/>
      </c>
    </row>
    <row r="18" spans="1:9" x14ac:dyDescent="0.3">
      <c r="A18" s="4"/>
      <c r="B18" s="24"/>
      <c r="C18" s="24"/>
      <c r="D18" s="16"/>
      <c r="E18" s="22"/>
      <c r="F18" s="19">
        <f t="shared" si="1"/>
        <v>0</v>
      </c>
      <c r="G18" s="123" cm="1">
        <f t="array" ref="G18">+_xlfn.IFS(C18=Blad1!$D$2,'Basisgegevens Begroting'!$I$25,C18=Blad1!$D$3,'Basisgegevens Begroting'!$G$25,C18=Blad1!$D$4,'Basisgegevens Begroting'!$H$25,C18="",0)</f>
        <v>0</v>
      </c>
      <c r="H18" s="19">
        <f>+EigenPersoneel78945111819[[#This Row],[Kolom8]]*EigenPersoneel78945111819[[#This Row],[Kolom6]]</f>
        <v>0</v>
      </c>
      <c r="I18" t="str">
        <f t="shared" si="0"/>
        <v/>
      </c>
    </row>
    <row r="19" spans="1:9" x14ac:dyDescent="0.3">
      <c r="A19" s="4"/>
      <c r="B19" s="24"/>
      <c r="C19" s="24"/>
      <c r="D19" s="16"/>
      <c r="E19" s="22"/>
      <c r="F19" s="19">
        <f t="shared" si="1"/>
        <v>0</v>
      </c>
      <c r="G19" s="123" cm="1">
        <f t="array" ref="G19">+_xlfn.IFS(C19=Blad1!$D$2,'Basisgegevens Begroting'!$I$25,C19=Blad1!$D$3,'Basisgegevens Begroting'!$G$25,C19=Blad1!$D$4,'Basisgegevens Begroting'!$H$25,C19="",0)</f>
        <v>0</v>
      </c>
      <c r="H19" s="19">
        <f>+EigenPersoneel78945111819[[#This Row],[Kolom8]]*EigenPersoneel78945111819[[#This Row],[Kolom6]]</f>
        <v>0</v>
      </c>
      <c r="I19" t="str">
        <f t="shared" si="0"/>
        <v/>
      </c>
    </row>
    <row r="20" spans="1:9" x14ac:dyDescent="0.3">
      <c r="A20" s="4"/>
      <c r="B20" s="24"/>
      <c r="C20" s="24"/>
      <c r="D20" s="16"/>
      <c r="E20" s="22"/>
      <c r="F20" s="19">
        <f t="shared" si="1"/>
        <v>0</v>
      </c>
      <c r="G20" s="123" cm="1">
        <f t="array" ref="G20">+_xlfn.IFS(C20=Blad1!$D$2,'Basisgegevens Begroting'!$I$25,C20=Blad1!$D$3,'Basisgegevens Begroting'!$G$25,C20=Blad1!$D$4,'Basisgegevens Begroting'!$H$25,C20="",0)</f>
        <v>0</v>
      </c>
      <c r="H20" s="19">
        <f>+EigenPersoneel78945111819[[#This Row],[Kolom8]]*EigenPersoneel78945111819[[#This Row],[Kolom6]]</f>
        <v>0</v>
      </c>
      <c r="I20" t="str">
        <f t="shared" si="0"/>
        <v/>
      </c>
    </row>
    <row r="21" spans="1:9" ht="15" thickBot="1" x14ac:dyDescent="0.35">
      <c r="A21" s="4"/>
      <c r="B21" s="24"/>
      <c r="C21" s="24"/>
      <c r="D21" s="16"/>
      <c r="E21" s="22"/>
      <c r="F21" s="19">
        <f t="shared" si="1"/>
        <v>0</v>
      </c>
      <c r="G21" s="123" cm="1">
        <f t="array" ref="G21">+_xlfn.IFS(C21=Blad1!$D$2,'Basisgegevens Begroting'!$I$25,C21=Blad1!$D$3,'Basisgegevens Begroting'!$G$25,C21=Blad1!$D$4,'Basisgegevens Begroting'!$H$25,C21="",0)</f>
        <v>0</v>
      </c>
      <c r="H21" s="19">
        <f>+EigenPersoneel78945111819[[#This Row],[Kolom8]]*EigenPersoneel78945111819[[#This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43.5" customHeight="1" x14ac:dyDescent="0.3">
      <c r="A25" s="29" t="s">
        <v>70</v>
      </c>
      <c r="B25" s="9" t="s">
        <v>71</v>
      </c>
      <c r="C25" s="80" t="s">
        <v>63</v>
      </c>
      <c r="D25" s="108" t="s">
        <v>132</v>
      </c>
      <c r="E25" s="108" t="s">
        <v>140</v>
      </c>
      <c r="F25" s="9" t="s">
        <v>29</v>
      </c>
      <c r="G25" s="79" t="str">
        <f>+G6</f>
        <v>Ophoging Subsidie %</v>
      </c>
      <c r="H25" s="127" t="str">
        <f>+H6</f>
        <v>Subsidie</v>
      </c>
      <c r="I25" t="str">
        <f t="shared" si="0"/>
        <v/>
      </c>
    </row>
    <row r="26" spans="1:9" x14ac:dyDescent="0.3">
      <c r="A26" s="33"/>
      <c r="B26" s="23"/>
      <c r="C26" s="24"/>
      <c r="D26" s="211"/>
      <c r="E26" s="212"/>
      <c r="F26" s="128">
        <f>+D26*E26</f>
        <v>0</v>
      </c>
      <c r="G26" s="123" cm="1">
        <f t="array" ref="G26">+_xlfn.IFS(C26=Blad1!$D$2,'Basisgegevens Begroting'!$I$25,C26=Blad1!$D$3,'Basisgegevens Begroting'!$G$25,C26=Blad1!$D$4,'Basisgegevens Begroting'!$H$25,C26="",0)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Begroting'!$I$25,C27=Blad1!$D$3,'Basisgegevens Begroting'!$G$25,C27=Blad1!$D$4,'Basisgegevens Begroting'!$H$25,C27="",0)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Begroting'!$I$25,C28=Blad1!$D$3,'Basisgegevens Begroting'!$G$25,C28=Blad1!$D$4,'Basisgegevens Begroting'!$H$25,C28="",0)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Begroting'!$I$25,C29=Blad1!$D$3,'Basisgegevens Begroting'!$G$25,C29=Blad1!$D$4,'Basisgegevens Begroting'!$H$25,C29="",0)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7" t="str">
        <f>+H6</f>
        <v>Subsidie</v>
      </c>
      <c r="I33" t="str">
        <f t="shared" si="0"/>
        <v/>
      </c>
    </row>
    <row r="34" spans="1:9" x14ac:dyDescent="0.3">
      <c r="A34" s="33"/>
      <c r="B34" s="23"/>
      <c r="C34" s="24"/>
      <c r="D34" s="24"/>
      <c r="E34" s="69"/>
      <c r="F34" s="16">
        <v>0</v>
      </c>
      <c r="G34" s="123" cm="1">
        <f t="array" ref="G34">+_xlfn.IFS(C34=Blad1!$D$2,'Basisgegevens Begroting'!$I$25,C34=Blad1!$D$3,'Basisgegevens Begroting'!$G$25,C34=Blad1!$D$4,'Basisgegevens Begroting'!$H$25,C34="",0)</f>
        <v>0</v>
      </c>
      <c r="H34" s="124">
        <f>+G34*F34</f>
        <v>0</v>
      </c>
      <c r="I34" t="str">
        <f t="shared" si="0"/>
        <v/>
      </c>
    </row>
    <row r="35" spans="1:9" x14ac:dyDescent="0.3">
      <c r="A35" s="33"/>
      <c r="B35" s="23"/>
      <c r="C35" s="24"/>
      <c r="D35" s="24"/>
      <c r="E35" s="69"/>
      <c r="F35" s="16">
        <v>0</v>
      </c>
      <c r="G35" s="123" cm="1">
        <f t="array" ref="G35">+_xlfn.IFS(C35=Blad1!$D$2,'Basisgegevens Begroting'!$I$25,C35=Blad1!$D$3,'Basisgegevens Begroting'!$G$25,C35=Blad1!$D$4,'Basisgegevens Begroting'!$H$25,C35="",0)</f>
        <v>0</v>
      </c>
      <c r="H35" s="124">
        <f t="shared" ref="H35:H49" si="5">+G35*F35</f>
        <v>0</v>
      </c>
      <c r="I35" t="str">
        <f t="shared" si="0"/>
        <v/>
      </c>
    </row>
    <row r="36" spans="1:9" x14ac:dyDescent="0.3">
      <c r="A36" s="33"/>
      <c r="B36" s="23"/>
      <c r="C36" s="24"/>
      <c r="D36" s="24"/>
      <c r="E36" s="69"/>
      <c r="F36" s="16">
        <v>0</v>
      </c>
      <c r="G36" s="123" cm="1">
        <f t="array" ref="G36">+_xlfn.IFS(C36=Blad1!$D$2,'Basisgegevens Begroting'!$I$25,C36=Blad1!$D$3,'Basisgegevens Begroting'!$G$25,C36=Blad1!$D$4,'Basisgegevens Begroting'!$H$25,C36="",0)</f>
        <v>0</v>
      </c>
      <c r="H36" s="124">
        <f t="shared" si="5"/>
        <v>0</v>
      </c>
      <c r="I36" t="str">
        <f t="shared" si="0"/>
        <v/>
      </c>
    </row>
    <row r="37" spans="1:9" x14ac:dyDescent="0.3">
      <c r="A37" s="33"/>
      <c r="B37" s="23"/>
      <c r="C37" s="24"/>
      <c r="D37" s="24"/>
      <c r="E37" s="69"/>
      <c r="F37" s="16">
        <v>0</v>
      </c>
      <c r="G37" s="123" cm="1">
        <f t="array" ref="G37">+_xlfn.IFS(C37=Blad1!$D$2,'Basisgegevens Begroting'!$I$25,C37=Blad1!$D$3,'Basisgegevens Begroting'!$G$25,C37=Blad1!$D$4,'Basisgegevens Begroting'!$H$25,C37="",0)</f>
        <v>0</v>
      </c>
      <c r="H37" s="124">
        <f t="shared" si="5"/>
        <v>0</v>
      </c>
      <c r="I37" t="str">
        <f t="shared" si="0"/>
        <v/>
      </c>
    </row>
    <row r="38" spans="1:9" x14ac:dyDescent="0.3">
      <c r="A38" s="33"/>
      <c r="B38" s="23"/>
      <c r="C38" s="24"/>
      <c r="D38" s="23"/>
      <c r="E38" s="70"/>
      <c r="F38" s="16">
        <v>0</v>
      </c>
      <c r="G38" s="123" cm="1">
        <f t="array" ref="G38">+_xlfn.IFS(C38=Blad1!$D$2,'Basisgegevens Begroting'!$I$25,C38=Blad1!$D$3,'Basisgegevens Begroting'!$G$25,C38=Blad1!$D$4,'Basisgegevens Begroting'!$H$25,C38="",0)</f>
        <v>0</v>
      </c>
      <c r="H38" s="124">
        <f t="shared" si="5"/>
        <v>0</v>
      </c>
      <c r="I38" t="str">
        <f t="shared" si="0"/>
        <v/>
      </c>
    </row>
    <row r="39" spans="1:9" x14ac:dyDescent="0.3">
      <c r="A39" s="33"/>
      <c r="B39" s="23"/>
      <c r="C39" s="24"/>
      <c r="D39" s="23"/>
      <c r="E39" s="70"/>
      <c r="F39" s="16">
        <v>0</v>
      </c>
      <c r="G39" s="123" cm="1">
        <f t="array" ref="G39">+_xlfn.IFS(C39=Blad1!$D$2,'Basisgegevens Begroting'!$I$25,C39=Blad1!$D$3,'Basisgegevens Begroting'!$G$25,C39=Blad1!$D$4,'Basisgegevens Begroting'!$H$25,C39="",0)</f>
        <v>0</v>
      </c>
      <c r="H39" s="124">
        <f t="shared" si="5"/>
        <v>0</v>
      </c>
      <c r="I39" t="str">
        <f t="shared" si="0"/>
        <v/>
      </c>
    </row>
    <row r="40" spans="1:9" x14ac:dyDescent="0.3">
      <c r="A40" s="33"/>
      <c r="B40" s="23"/>
      <c r="C40" s="24"/>
      <c r="D40" s="23"/>
      <c r="E40" s="70"/>
      <c r="F40" s="16">
        <v>0</v>
      </c>
      <c r="G40" s="123" cm="1">
        <f t="array" ref="G40">+_xlfn.IFS(C40=Blad1!$D$2,'Basisgegevens Begroting'!$I$25,C40=Blad1!$D$3,'Basisgegevens Begroting'!$G$25,C40=Blad1!$D$4,'Basisgegevens Begroting'!$H$25,C40="",0)</f>
        <v>0</v>
      </c>
      <c r="H40" s="124">
        <f t="shared" si="5"/>
        <v>0</v>
      </c>
      <c r="I40" t="str">
        <f t="shared" si="0"/>
        <v/>
      </c>
    </row>
    <row r="41" spans="1:9" x14ac:dyDescent="0.3">
      <c r="A41" s="33"/>
      <c r="B41" s="23"/>
      <c r="C41" s="24"/>
      <c r="D41" s="23"/>
      <c r="E41" s="70"/>
      <c r="F41" s="16">
        <v>0</v>
      </c>
      <c r="G41" s="123" cm="1">
        <f t="array" ref="G41">+_xlfn.IFS(C41=Blad1!$D$2,'Basisgegevens Begroting'!$I$25,C41=Blad1!$D$3,'Basisgegevens Begroting'!$G$25,C41=Blad1!$D$4,'Basisgegevens Begroting'!$H$25,C41="",0)</f>
        <v>0</v>
      </c>
      <c r="H41" s="124">
        <f t="shared" si="5"/>
        <v>0</v>
      </c>
      <c r="I41" t="str">
        <f t="shared" si="0"/>
        <v/>
      </c>
    </row>
    <row r="42" spans="1:9" x14ac:dyDescent="0.3">
      <c r="A42" s="33"/>
      <c r="B42" s="23"/>
      <c r="C42" s="24"/>
      <c r="D42" s="23"/>
      <c r="E42" s="70"/>
      <c r="F42" s="16">
        <v>0</v>
      </c>
      <c r="G42" s="123" cm="1">
        <f t="array" ref="G42">+_xlfn.IFS(C42=Blad1!$D$2,'Basisgegevens Begroting'!$I$25,C42=Blad1!$D$3,'Basisgegevens Begroting'!$G$25,C42=Blad1!$D$4,'Basisgegevens Begroting'!$H$25,C42="",0)</f>
        <v>0</v>
      </c>
      <c r="H42" s="124">
        <f t="shared" si="5"/>
        <v>0</v>
      </c>
      <c r="I42" t="str">
        <f t="shared" si="0"/>
        <v/>
      </c>
    </row>
    <row r="43" spans="1:9" x14ac:dyDescent="0.3">
      <c r="A43" s="33"/>
      <c r="B43" s="23"/>
      <c r="C43" s="24"/>
      <c r="D43" s="23"/>
      <c r="E43" s="70"/>
      <c r="F43" s="16">
        <v>0</v>
      </c>
      <c r="G43" s="123" cm="1">
        <f t="array" ref="G43">+_xlfn.IFS(C43=Blad1!$D$2,'Basisgegevens Begroting'!$I$25,C43=Blad1!$D$3,'Basisgegevens Begroting'!$G$25,C43=Blad1!$D$4,'Basisgegevens Begroting'!$H$25,C43="",0)</f>
        <v>0</v>
      </c>
      <c r="H43" s="124">
        <f t="shared" si="5"/>
        <v>0</v>
      </c>
      <c r="I43" t="str">
        <f t="shared" si="0"/>
        <v/>
      </c>
    </row>
    <row r="44" spans="1:9" x14ac:dyDescent="0.3">
      <c r="A44" s="33"/>
      <c r="B44" s="23"/>
      <c r="C44" s="24"/>
      <c r="D44" s="23"/>
      <c r="E44" s="70"/>
      <c r="F44" s="16">
        <v>0</v>
      </c>
      <c r="G44" s="123" cm="1">
        <f t="array" ref="G44">+_xlfn.IFS(C44=Blad1!$D$2,'Basisgegevens Begroting'!$I$25,C44=Blad1!$D$3,'Basisgegevens Begroting'!$G$25,C44=Blad1!$D$4,'Basisgegevens Begroting'!$H$25,C44="",0)</f>
        <v>0</v>
      </c>
      <c r="H44" s="124">
        <f t="shared" si="5"/>
        <v>0</v>
      </c>
      <c r="I44" t="str">
        <f t="shared" si="0"/>
        <v/>
      </c>
    </row>
    <row r="45" spans="1:9" x14ac:dyDescent="0.3">
      <c r="A45" s="33"/>
      <c r="B45" s="23"/>
      <c r="C45" s="24"/>
      <c r="D45" s="23"/>
      <c r="E45" s="70"/>
      <c r="F45" s="16">
        <v>0</v>
      </c>
      <c r="G45" s="123" cm="1">
        <f t="array" ref="G45">+_xlfn.IFS(C45=Blad1!$D$2,'Basisgegevens Begroting'!$I$25,C45=Blad1!$D$3,'Basisgegevens Begroting'!$G$25,C45=Blad1!$D$4,'Basisgegevens Begroting'!$H$25,C45="",0)</f>
        <v>0</v>
      </c>
      <c r="H45" s="124">
        <f t="shared" si="5"/>
        <v>0</v>
      </c>
      <c r="I45" t="str">
        <f t="shared" si="0"/>
        <v/>
      </c>
    </row>
    <row r="46" spans="1:9" x14ac:dyDescent="0.3">
      <c r="A46" s="33"/>
      <c r="B46" s="23"/>
      <c r="C46" s="24"/>
      <c r="D46" s="23"/>
      <c r="E46" s="70"/>
      <c r="F46" s="16">
        <v>0</v>
      </c>
      <c r="G46" s="123" cm="1">
        <f t="array" ref="G46">+_xlfn.IFS(C46=Blad1!$D$2,'Basisgegevens Begroting'!$I$25,C46=Blad1!$D$3,'Basisgegevens Begroting'!$G$25,C46=Blad1!$D$4,'Basisgegevens Begroting'!$H$25,C46="",0)</f>
        <v>0</v>
      </c>
      <c r="H46" s="124">
        <f t="shared" si="5"/>
        <v>0</v>
      </c>
      <c r="I46" t="str">
        <f t="shared" si="0"/>
        <v/>
      </c>
    </row>
    <row r="47" spans="1:9" x14ac:dyDescent="0.3">
      <c r="A47" s="33"/>
      <c r="B47" s="23"/>
      <c r="C47" s="24"/>
      <c r="D47" s="23"/>
      <c r="E47" s="70"/>
      <c r="F47" s="16">
        <v>0</v>
      </c>
      <c r="G47" s="123" cm="1">
        <f t="array" ref="G47">+_xlfn.IFS(C47=Blad1!$D$2,'Basisgegevens Begroting'!$I$25,C47=Blad1!$D$3,'Basisgegevens Begroting'!$G$25,C47=Blad1!$D$4,'Basisgegevens Begroting'!$H$25,C47="",0)</f>
        <v>0</v>
      </c>
      <c r="H47" s="124">
        <f t="shared" si="5"/>
        <v>0</v>
      </c>
      <c r="I47" t="str">
        <f t="shared" si="0"/>
        <v/>
      </c>
    </row>
    <row r="48" spans="1:9" x14ac:dyDescent="0.3">
      <c r="A48" s="33"/>
      <c r="B48" s="23"/>
      <c r="C48" s="24"/>
      <c r="D48" s="23"/>
      <c r="E48" s="70"/>
      <c r="F48" s="16">
        <v>0</v>
      </c>
      <c r="G48" s="123" cm="1">
        <f t="array" ref="G48">+_xlfn.IFS(C48=Blad1!$D$2,'Basisgegevens Begroting'!$I$25,C48=Blad1!$D$3,'Basisgegevens Begroting'!$G$25,C48=Blad1!$D$4,'Basisgegevens Begroting'!$H$25,C48="",0)</f>
        <v>0</v>
      </c>
      <c r="H48" s="124">
        <f t="shared" si="5"/>
        <v>0</v>
      </c>
      <c r="I48" t="str">
        <f t="shared" si="0"/>
        <v/>
      </c>
    </row>
    <row r="49" spans="1:9" x14ac:dyDescent="0.3">
      <c r="A49" s="33"/>
      <c r="B49" s="23"/>
      <c r="C49" s="24"/>
      <c r="D49" s="23"/>
      <c r="E49" s="70"/>
      <c r="F49" s="16">
        <v>0</v>
      </c>
      <c r="G49" s="123" cm="1">
        <f t="array" ref="G49">+_xlfn.IFS(C49=Blad1!$D$2,'Basisgegevens Begroting'!$I$25,C49=Blad1!$D$3,'Basisgegevens Begroting'!$G$25,C49=Blad1!$D$4,'Basisgegevens Begroting'!$H$25,C49="",0)</f>
        <v>0</v>
      </c>
      <c r="H49" s="124">
        <f t="shared" si="5"/>
        <v>0</v>
      </c>
      <c r="I49" t="str">
        <f t="shared" si="0"/>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6">SUM(H34:H50)</f>
        <v>0</v>
      </c>
    </row>
    <row r="52" spans="1:9" ht="15" thickBot="1" x14ac:dyDescent="0.35"/>
    <row r="53" spans="1:9" x14ac:dyDescent="0.3">
      <c r="A53" s="31" t="s">
        <v>75</v>
      </c>
      <c r="B53" s="17"/>
      <c r="C53" s="17"/>
      <c r="D53" s="17"/>
      <c r="E53" s="17"/>
      <c r="F53" s="17"/>
      <c r="G53" s="17"/>
    </row>
    <row r="54" spans="1:9" ht="24"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c r="D55" s="24"/>
      <c r="E55" s="69"/>
      <c r="F55" s="16">
        <v>0</v>
      </c>
      <c r="G55" s="123" cm="1">
        <f t="array" ref="G55">+_xlfn.IFS(C55=Blad1!$D$2,'Basisgegevens Begroting'!$I$25,C55=Blad1!$D$3,'Basisgegevens Begroting'!$G$25,C55=Blad1!$D$4,'Basisgegevens Begroting'!$H$25,C55="",0)</f>
        <v>0</v>
      </c>
      <c r="H55" s="124">
        <f>+G55*F55</f>
        <v>0</v>
      </c>
      <c r="I55" t="str">
        <f t="shared" ref="I55:I60" si="7">IF(G55=100%,H55,"")</f>
        <v/>
      </c>
    </row>
    <row r="56" spans="1:9" x14ac:dyDescent="0.3">
      <c r="A56" s="33"/>
      <c r="B56" s="23"/>
      <c r="C56" s="24"/>
      <c r="D56" s="24"/>
      <c r="E56" s="69"/>
      <c r="F56" s="16">
        <v>0</v>
      </c>
      <c r="G56" s="123" cm="1">
        <f t="array" ref="G56">+_xlfn.IFS(C56=Blad1!$D$2,'Basisgegevens Begroting'!$I$25,C56=Blad1!$D$3,'Basisgegevens Begroting'!$G$25,C56=Blad1!$D$4,'Basisgegevens Begroting'!$H$25,C56="",0)</f>
        <v>0</v>
      </c>
      <c r="H56" s="124">
        <f t="shared" ref="H56:H60" si="8">+G56*F56</f>
        <v>0</v>
      </c>
      <c r="I56" t="str">
        <f t="shared" si="7"/>
        <v/>
      </c>
    </row>
    <row r="57" spans="1:9" x14ac:dyDescent="0.3">
      <c r="A57" s="33"/>
      <c r="B57" s="23"/>
      <c r="C57" s="24"/>
      <c r="D57" s="24"/>
      <c r="E57" s="69"/>
      <c r="F57" s="16">
        <v>0</v>
      </c>
      <c r="G57" s="123" cm="1">
        <f t="array" ref="G57">+_xlfn.IFS(C57=Blad1!$D$2,'Basisgegevens Begroting'!$I$25,C57=Blad1!$D$3,'Basisgegevens Begroting'!$G$25,C57=Blad1!$D$4,'Basisgegevens Begroting'!$H$25,C57="",0)</f>
        <v>0</v>
      </c>
      <c r="H57" s="124">
        <f t="shared" si="8"/>
        <v>0</v>
      </c>
      <c r="I57" t="str">
        <f t="shared" si="7"/>
        <v/>
      </c>
    </row>
    <row r="58" spans="1:9" x14ac:dyDescent="0.3">
      <c r="A58" s="33"/>
      <c r="B58" s="23"/>
      <c r="C58" s="24"/>
      <c r="D58" s="24"/>
      <c r="E58" s="69"/>
      <c r="F58" s="16">
        <v>0</v>
      </c>
      <c r="G58" s="123" cm="1">
        <f t="array" ref="G58">+_xlfn.IFS(C58=Blad1!$D$2,'Basisgegevens Begroting'!$I$25,C58=Blad1!$D$3,'Basisgegevens Begroting'!$G$25,C58=Blad1!$D$4,'Basisgegevens Begroting'!$H$25,C58="",0)</f>
        <v>0</v>
      </c>
      <c r="H58" s="124">
        <f t="shared" si="8"/>
        <v>0</v>
      </c>
      <c r="I58" t="str">
        <f t="shared" si="7"/>
        <v/>
      </c>
    </row>
    <row r="59" spans="1:9" x14ac:dyDescent="0.3">
      <c r="A59" s="33"/>
      <c r="B59" s="23"/>
      <c r="C59" s="24"/>
      <c r="D59" s="23"/>
      <c r="E59" s="70"/>
      <c r="F59" s="16">
        <v>0</v>
      </c>
      <c r="G59" s="123" cm="1">
        <f t="array" ref="G59">+_xlfn.IFS(C59=Blad1!$D$2,'Basisgegevens Begroting'!$I$25,C59=Blad1!$D$3,'Basisgegevens Begroting'!$G$25,C59=Blad1!$D$4,'Basisgegevens Begroting'!$H$25,C59="",0)</f>
        <v>0</v>
      </c>
      <c r="H59" s="124">
        <f t="shared" si="8"/>
        <v>0</v>
      </c>
      <c r="I59" t="str">
        <f t="shared" si="7"/>
        <v/>
      </c>
    </row>
    <row r="60" spans="1:9" x14ac:dyDescent="0.3">
      <c r="A60" s="33"/>
      <c r="B60" s="23"/>
      <c r="C60" s="24"/>
      <c r="D60" s="23"/>
      <c r="E60" s="70"/>
      <c r="F60" s="16">
        <v>0</v>
      </c>
      <c r="G60" s="123" cm="1">
        <f t="array" ref="G60">+_xlfn.IFS(C60=Blad1!$D$2,'Basisgegevens Begroting'!$I$25,C60=Blad1!$D$3,'Basisgegevens Begroting'!$G$25,C60=Blad1!$D$4,'Basisgegevens Begroting'!$H$25,C60="",0)</f>
        <v>0</v>
      </c>
      <c r="H60" s="124">
        <f t="shared" si="8"/>
        <v>0</v>
      </c>
      <c r="I60" t="str">
        <f t="shared" si="7"/>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Begroting'!$I$25,C66=Blad1!$D$3,'Basisgegevens Begroting'!$G$25,C66=Blad1!$D$4,'Basisgegevens Begroting'!$H$25,C66="",0)</f>
        <v>0</v>
      </c>
      <c r="H66" s="124">
        <f>+G66*F66*E66</f>
        <v>0</v>
      </c>
      <c r="I66" t="str">
        <f t="shared" ref="I66:I82" si="9">IF(G66=100%,H66,"")</f>
        <v/>
      </c>
    </row>
    <row r="67" spans="1:9" x14ac:dyDescent="0.3">
      <c r="A67" s="24"/>
      <c r="B67" s="24"/>
      <c r="C67" s="24"/>
      <c r="D67" s="24"/>
      <c r="E67" s="175">
        <v>1</v>
      </c>
      <c r="F67" s="16">
        <v>0</v>
      </c>
      <c r="G67" s="123" cm="1">
        <f t="array" ref="G67">+_xlfn.IFS(C67=Blad1!$D$2,'Basisgegevens Begroting'!$I$25,C67=Blad1!$D$3,'Basisgegevens Begroting'!$G$25,C67=Blad1!$D$4,'Basisgegevens Begroting'!$H$25,C67="",0)</f>
        <v>0</v>
      </c>
      <c r="H67" s="124">
        <f t="shared" ref="H67:H81" si="10">+G67*F67*E67</f>
        <v>0</v>
      </c>
      <c r="I67" t="str">
        <f t="shared" si="9"/>
        <v/>
      </c>
    </row>
    <row r="68" spans="1:9" x14ac:dyDescent="0.3">
      <c r="A68" s="24"/>
      <c r="B68" s="24"/>
      <c r="C68" s="24"/>
      <c r="D68" s="24"/>
      <c r="E68" s="175">
        <v>1</v>
      </c>
      <c r="F68" s="16">
        <v>0</v>
      </c>
      <c r="G68" s="123" cm="1">
        <f t="array" ref="G68">+_xlfn.IFS(C68=Blad1!$D$2,'Basisgegevens Begroting'!$I$25,C68=Blad1!$D$3,'Basisgegevens Begroting'!$G$25,C68=Blad1!$D$4,'Basisgegevens Begroting'!$H$25,C68="",0)</f>
        <v>0</v>
      </c>
      <c r="H68" s="124">
        <f t="shared" si="10"/>
        <v>0</v>
      </c>
      <c r="I68" t="str">
        <f t="shared" si="9"/>
        <v/>
      </c>
    </row>
    <row r="69" spans="1:9" x14ac:dyDescent="0.3">
      <c r="A69" s="24"/>
      <c r="B69" s="24"/>
      <c r="C69" s="24"/>
      <c r="D69" s="24"/>
      <c r="E69" s="175">
        <v>1</v>
      </c>
      <c r="F69" s="16">
        <v>0</v>
      </c>
      <c r="G69" s="123" cm="1">
        <f t="array" ref="G69">+_xlfn.IFS(C69=Blad1!$D$2,'Basisgegevens Begroting'!$I$25,C69=Blad1!$D$3,'Basisgegevens Begroting'!$G$25,C69=Blad1!$D$4,'Basisgegevens Begroting'!$H$25,C69="",0)</f>
        <v>0</v>
      </c>
      <c r="H69" s="124">
        <f t="shared" si="10"/>
        <v>0</v>
      </c>
      <c r="I69" t="str">
        <f t="shared" si="9"/>
        <v/>
      </c>
    </row>
    <row r="70" spans="1:9" x14ac:dyDescent="0.3">
      <c r="A70" s="24"/>
      <c r="B70" s="24"/>
      <c r="C70" s="24"/>
      <c r="D70" s="23"/>
      <c r="E70" s="175">
        <v>1</v>
      </c>
      <c r="F70" s="16">
        <v>0</v>
      </c>
      <c r="G70" s="123" cm="1">
        <f t="array" ref="G70">+_xlfn.IFS(C70=Blad1!$D$2,'Basisgegevens Begroting'!$I$25,C70=Blad1!$D$3,'Basisgegevens Begroting'!$G$25,C70=Blad1!$D$4,'Basisgegevens Begroting'!$H$25,C70="",0)</f>
        <v>0</v>
      </c>
      <c r="H70" s="124">
        <f t="shared" si="10"/>
        <v>0</v>
      </c>
      <c r="I70" t="str">
        <f t="shared" si="9"/>
        <v/>
      </c>
    </row>
    <row r="71" spans="1:9" x14ac:dyDescent="0.3">
      <c r="A71" s="24"/>
      <c r="B71" s="24"/>
      <c r="C71" s="24"/>
      <c r="D71" s="23"/>
      <c r="E71" s="175">
        <v>1</v>
      </c>
      <c r="F71" s="16">
        <v>0</v>
      </c>
      <c r="G71" s="123" cm="1">
        <f t="array" ref="G71">+_xlfn.IFS(C71=Blad1!$D$2,'Basisgegevens Begroting'!$I$25,C71=Blad1!$D$3,'Basisgegevens Begroting'!$G$25,C71=Blad1!$D$4,'Basisgegevens Begroting'!$H$25,C71="",0)</f>
        <v>0</v>
      </c>
      <c r="H71" s="124">
        <f t="shared" si="10"/>
        <v>0</v>
      </c>
      <c r="I71" t="str">
        <f t="shared" si="9"/>
        <v/>
      </c>
    </row>
    <row r="72" spans="1:9" x14ac:dyDescent="0.3">
      <c r="A72" s="24"/>
      <c r="B72" s="24"/>
      <c r="C72" s="24"/>
      <c r="D72" s="23"/>
      <c r="E72" s="175">
        <v>1</v>
      </c>
      <c r="F72" s="16">
        <v>0</v>
      </c>
      <c r="G72" s="123" cm="1">
        <f t="array" ref="G72">+_xlfn.IFS(C72=Blad1!$D$2,'Basisgegevens Begroting'!$I$25,C72=Blad1!$D$3,'Basisgegevens Begroting'!$G$25,C72=Blad1!$D$4,'Basisgegevens Begroting'!$H$25,C72="",0)</f>
        <v>0</v>
      </c>
      <c r="H72" s="124">
        <f t="shared" si="10"/>
        <v>0</v>
      </c>
      <c r="I72" t="str">
        <f t="shared" si="9"/>
        <v/>
      </c>
    </row>
    <row r="73" spans="1:9" x14ac:dyDescent="0.3">
      <c r="A73" s="24"/>
      <c r="B73" s="24"/>
      <c r="C73" s="24"/>
      <c r="D73" s="23"/>
      <c r="E73" s="175">
        <v>1</v>
      </c>
      <c r="F73" s="16">
        <v>0</v>
      </c>
      <c r="G73" s="123" cm="1">
        <f t="array" ref="G73">+_xlfn.IFS(C73=Blad1!$D$2,'Basisgegevens Begroting'!$I$25,C73=Blad1!$D$3,'Basisgegevens Begroting'!$G$25,C73=Blad1!$D$4,'Basisgegevens Begroting'!$H$25,C73="",0)</f>
        <v>0</v>
      </c>
      <c r="H73" s="124">
        <f t="shared" si="10"/>
        <v>0</v>
      </c>
      <c r="I73" t="str">
        <f t="shared" si="9"/>
        <v/>
      </c>
    </row>
    <row r="74" spans="1:9" x14ac:dyDescent="0.3">
      <c r="A74" s="24"/>
      <c r="B74" s="24"/>
      <c r="C74" s="24"/>
      <c r="D74" s="23"/>
      <c r="E74" s="175">
        <v>1</v>
      </c>
      <c r="F74" s="16">
        <v>0</v>
      </c>
      <c r="G74" s="123" cm="1">
        <f t="array" ref="G74">+_xlfn.IFS(C74=Blad1!$D$2,'Basisgegevens Begroting'!$I$25,C74=Blad1!$D$3,'Basisgegevens Begroting'!$G$25,C74=Blad1!$D$4,'Basisgegevens Begroting'!$H$25,C74="",0)</f>
        <v>0</v>
      </c>
      <c r="H74" s="124">
        <f t="shared" si="10"/>
        <v>0</v>
      </c>
      <c r="I74" t="str">
        <f t="shared" si="9"/>
        <v/>
      </c>
    </row>
    <row r="75" spans="1:9" x14ac:dyDescent="0.3">
      <c r="A75" s="24"/>
      <c r="B75" s="24"/>
      <c r="C75" s="24"/>
      <c r="D75" s="23"/>
      <c r="E75" s="175">
        <v>1</v>
      </c>
      <c r="F75" s="16">
        <v>0</v>
      </c>
      <c r="G75" s="123" cm="1">
        <f t="array" ref="G75">+_xlfn.IFS(C75=Blad1!$D$2,'Basisgegevens Begroting'!$I$25,C75=Blad1!$D$3,'Basisgegevens Begroting'!$G$25,C75=Blad1!$D$4,'Basisgegevens Begroting'!$H$25,C75="",0)</f>
        <v>0</v>
      </c>
      <c r="H75" s="124">
        <f t="shared" si="10"/>
        <v>0</v>
      </c>
      <c r="I75" t="str">
        <f t="shared" si="9"/>
        <v/>
      </c>
    </row>
    <row r="76" spans="1:9" x14ac:dyDescent="0.3">
      <c r="A76" s="24"/>
      <c r="B76" s="24"/>
      <c r="C76" s="24"/>
      <c r="D76" s="24"/>
      <c r="E76" s="175">
        <v>1</v>
      </c>
      <c r="F76" s="16">
        <v>0</v>
      </c>
      <c r="G76" s="123" cm="1">
        <f t="array" ref="G76">+_xlfn.IFS(C76=Blad1!$D$2,'Basisgegevens Begroting'!$I$25,C76=Blad1!$D$3,'Basisgegevens Begroting'!$G$25,C76=Blad1!$D$4,'Basisgegevens Begroting'!$H$25,C76="",0)</f>
        <v>0</v>
      </c>
      <c r="H76" s="124">
        <f t="shared" si="10"/>
        <v>0</v>
      </c>
      <c r="I76" t="str">
        <f t="shared" si="9"/>
        <v/>
      </c>
    </row>
    <row r="77" spans="1:9" x14ac:dyDescent="0.3">
      <c r="A77" s="24"/>
      <c r="B77" s="24"/>
      <c r="C77" s="24"/>
      <c r="D77" s="24"/>
      <c r="E77" s="175">
        <v>1</v>
      </c>
      <c r="F77" s="16">
        <v>0</v>
      </c>
      <c r="G77" s="123" cm="1">
        <f t="array" ref="G77">+_xlfn.IFS(C77=Blad1!$D$2,'Basisgegevens Begroting'!$I$25,C77=Blad1!$D$3,'Basisgegevens Begroting'!$G$25,C77=Blad1!$D$4,'Basisgegevens Begroting'!$H$25,C77="",0)</f>
        <v>0</v>
      </c>
      <c r="H77" s="124">
        <f t="shared" si="10"/>
        <v>0</v>
      </c>
      <c r="I77" t="str">
        <f t="shared" si="9"/>
        <v/>
      </c>
    </row>
    <row r="78" spans="1:9" x14ac:dyDescent="0.3">
      <c r="A78" s="24"/>
      <c r="B78" s="24"/>
      <c r="C78" s="24"/>
      <c r="D78" s="24"/>
      <c r="E78" s="175">
        <v>1</v>
      </c>
      <c r="F78" s="16">
        <v>0</v>
      </c>
      <c r="G78" s="123" cm="1">
        <f t="array" ref="G78">+_xlfn.IFS(C78=Blad1!$D$2,'Basisgegevens Begroting'!$I$25,C78=Blad1!$D$3,'Basisgegevens Begroting'!$G$25,C78=Blad1!$D$4,'Basisgegevens Begroting'!$H$25,C78="",0)</f>
        <v>0</v>
      </c>
      <c r="H78" s="124">
        <f t="shared" si="10"/>
        <v>0</v>
      </c>
      <c r="I78" t="str">
        <f t="shared" si="9"/>
        <v/>
      </c>
    </row>
    <row r="79" spans="1:9" x14ac:dyDescent="0.3">
      <c r="A79" s="24"/>
      <c r="B79" s="24"/>
      <c r="C79" s="24"/>
      <c r="D79" s="24"/>
      <c r="E79" s="175">
        <v>1</v>
      </c>
      <c r="F79" s="16">
        <v>0</v>
      </c>
      <c r="G79" s="123" cm="1">
        <f t="array" ref="G79">+_xlfn.IFS(C79=Blad1!$D$2,'Basisgegevens Begroting'!$I$25,C79=Blad1!$D$3,'Basisgegevens Begroting'!$G$25,C79=Blad1!$D$4,'Basisgegevens Begroting'!$H$25,C79="",0)</f>
        <v>0</v>
      </c>
      <c r="H79" s="124">
        <f t="shared" si="10"/>
        <v>0</v>
      </c>
      <c r="I79" t="str">
        <f t="shared" si="9"/>
        <v/>
      </c>
    </row>
    <row r="80" spans="1:9" x14ac:dyDescent="0.3">
      <c r="A80" s="24"/>
      <c r="B80" s="24"/>
      <c r="C80" s="24"/>
      <c r="D80" s="23"/>
      <c r="E80" s="175">
        <v>1</v>
      </c>
      <c r="F80" s="16">
        <v>0</v>
      </c>
      <c r="G80" s="123" cm="1">
        <f t="array" ref="G80">+_xlfn.IFS(C80=Blad1!$D$2,'Basisgegevens Begroting'!$I$25,C80=Blad1!$D$3,'Basisgegevens Begroting'!$G$25,C80=Blad1!$D$4,'Basisgegevens Begroting'!$H$25,C80="",0)</f>
        <v>0</v>
      </c>
      <c r="H80" s="124">
        <f t="shared" si="10"/>
        <v>0</v>
      </c>
      <c r="I80" t="str">
        <f t="shared" si="9"/>
        <v/>
      </c>
    </row>
    <row r="81" spans="1:9" x14ac:dyDescent="0.3">
      <c r="A81" s="24"/>
      <c r="B81" s="24"/>
      <c r="C81" s="24"/>
      <c r="D81" s="23"/>
      <c r="E81" s="175">
        <v>1</v>
      </c>
      <c r="F81" s="16">
        <v>0</v>
      </c>
      <c r="G81" s="123" cm="1">
        <f t="array" ref="G81">+_xlfn.IFS(C81=Blad1!$D$2,'Basisgegevens Begroting'!$I$25,C81=Blad1!$D$3,'Basisgegevens Begroting'!$G$25,C81=Blad1!$D$4,'Basisgegevens Begroting'!$H$25,C81="",0)</f>
        <v>0</v>
      </c>
      <c r="H81" s="124">
        <f t="shared" si="10"/>
        <v>0</v>
      </c>
      <c r="I81" t="str">
        <f t="shared" si="9"/>
        <v/>
      </c>
    </row>
    <row r="82" spans="1:9" ht="15" thickBot="1" x14ac:dyDescent="0.35">
      <c r="A82" s="169"/>
      <c r="B82" s="170"/>
      <c r="C82" s="170"/>
      <c r="D82" s="171"/>
      <c r="I82" t="str">
        <f t="shared" si="9"/>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vkP2hy/R+IcT8sinUGhBFrvN6eYiLaubhYybnpzrnnY3iomUajpzQocOzBYg1rmOu1sLtI6iuyLQNC2RYnHBHg==" saltValue="h9wWSA+4SKpB3ZfO2JQfoA==" spinCount="100000" sheet="1" objects="1" scenarios="1"/>
  <conditionalFormatting sqref="E22 G22">
    <cfRule type="cellIs" dxfId="31" priority="12" stopIfTrue="1" operator="equal">
      <formula>"Opslag algemene kosten (50%)"</formula>
    </cfRule>
  </conditionalFormatting>
  <conditionalFormatting sqref="E30">
    <cfRule type="cellIs" dxfId="30" priority="9" stopIfTrue="1" operator="equal">
      <formula>"Opslag algemene kosten (50%)"</formula>
    </cfRule>
  </conditionalFormatting>
  <conditionalFormatting sqref="E51">
    <cfRule type="cellIs" dxfId="29" priority="11" stopIfTrue="1" operator="equal">
      <formula>"Opslag algemene kosten (50%)"</formula>
    </cfRule>
  </conditionalFormatting>
  <conditionalFormatting sqref="E62">
    <cfRule type="cellIs" dxfId="28" priority="2" stopIfTrue="1" operator="equal">
      <formula>"Opslag algemene kosten (50%)"</formula>
    </cfRule>
  </conditionalFormatting>
  <conditionalFormatting sqref="E83">
    <cfRule type="cellIs" dxfId="27" priority="3" stopIfTrue="1" operator="equal">
      <formula>"Opslag algemene kosten (50%)"</formula>
    </cfRule>
  </conditionalFormatting>
  <conditionalFormatting sqref="G51">
    <cfRule type="cellIs" dxfId="26" priority="10" stopIfTrue="1" operator="equal">
      <formula>"Opslag algemene kosten (50%)"</formula>
    </cfRule>
  </conditionalFormatting>
  <conditionalFormatting sqref="G62">
    <cfRule type="cellIs" dxfId="25" priority="1" stopIfTrue="1" operator="equal">
      <formula>"Opslag algemene kosten (50%)"</formula>
    </cfRule>
  </conditionalFormatting>
  <conditionalFormatting sqref="G83">
    <cfRule type="cellIs" dxfId="24"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86A381F7-75E0-4596-A242-C9BE41652B6E}">
          <x14:formula1>
            <xm:f>Blad1!$D$2:$D$4</xm:f>
          </x14:formula1>
          <xm:sqref>C7:C21 C26:C29 C34:C49 C66:C81 C55:C60</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71840-E066-4F97-BD5C-98FB4D9DEAEA}">
  <dimension ref="A1:I86"/>
  <sheetViews>
    <sheetView workbookViewId="0">
      <selection activeCell="A2" sqref="A2"/>
    </sheetView>
  </sheetViews>
  <sheetFormatPr defaultRowHeight="14.4" x14ac:dyDescent="0.3"/>
  <cols>
    <col min="1" max="1" width="18.109375" customWidth="1"/>
    <col min="2" max="2" width="19" customWidth="1"/>
    <col min="3" max="3" width="56.88671875" customWidth="1"/>
    <col min="4" max="4" width="23" customWidth="1"/>
    <col min="5" max="5" width="18" customWidth="1"/>
    <col min="6" max="6" width="17.88671875" customWidth="1"/>
    <col min="7" max="7" width="15.44140625" customWidth="1"/>
    <col min="8" max="8" width="26.44140625" customWidth="1"/>
    <col min="9" max="9" width="6.109375" hidden="1" customWidth="1"/>
  </cols>
  <sheetData>
    <row r="1" spans="1:9" ht="31.2" x14ac:dyDescent="0.6">
      <c r="A1" s="49">
        <f>+'Basisgegevens Begroting'!C26</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Begroting'!$I$26,C7=Blad1!$D$3,'Basisgegevens Begroting'!$G$26,C7=Blad1!$D$4,'Basisgegevens Begroting'!$H$26,C7="",0)</f>
        <v>0</v>
      </c>
      <c r="H7" s="19">
        <f>+EigenPersoneel78945111820[[#This Row],[Kolom8]]*EigenPersoneel78945111820[[#This Row],[Kolom6]]</f>
        <v>0</v>
      </c>
      <c r="I7" t="str">
        <f t="shared" ref="I7:I49" si="0">IF(G7=100%,H7,"")</f>
        <v/>
      </c>
    </row>
    <row r="8" spans="1:9" x14ac:dyDescent="0.3">
      <c r="A8" s="4"/>
      <c r="B8" s="24"/>
      <c r="C8" s="24"/>
      <c r="D8" s="16"/>
      <c r="E8" s="22"/>
      <c r="F8" s="19">
        <f t="shared" ref="F8:F21" si="1">$D8*E8</f>
        <v>0</v>
      </c>
      <c r="G8" s="123" cm="1">
        <f t="array" ref="G8">+_xlfn.IFS(C8=Blad1!$D$2,'Basisgegevens Begroting'!$I$26,C8=Blad1!$D$3,'Basisgegevens Begroting'!$G$26,C8=Blad1!$D$4,'Basisgegevens Begroting'!$H$26,C8="",0)</f>
        <v>0</v>
      </c>
      <c r="H8" s="19">
        <f>+EigenPersoneel78945111820[[#This Row],[Kolom8]]*EigenPersoneel78945111820[[#This Row],[Kolom6]]</f>
        <v>0</v>
      </c>
      <c r="I8" t="str">
        <f t="shared" si="0"/>
        <v/>
      </c>
    </row>
    <row r="9" spans="1:9" x14ac:dyDescent="0.3">
      <c r="A9" s="4"/>
      <c r="B9" s="24"/>
      <c r="C9" s="24"/>
      <c r="D9" s="16"/>
      <c r="E9" s="22"/>
      <c r="F9" s="19">
        <f t="shared" si="1"/>
        <v>0</v>
      </c>
      <c r="G9" s="123" cm="1">
        <f t="array" ref="G9">+_xlfn.IFS(C9=Blad1!$D$2,'Basisgegevens Begroting'!$I$26,C9=Blad1!$D$3,'Basisgegevens Begroting'!$G$26,C9=Blad1!$D$4,'Basisgegevens Begroting'!$H$26,C9="",0)</f>
        <v>0</v>
      </c>
      <c r="H9" s="19">
        <f>+EigenPersoneel78945111820[[#This Row],[Kolom8]]*EigenPersoneel78945111820[[#This Row],[Kolom6]]</f>
        <v>0</v>
      </c>
      <c r="I9" t="str">
        <f t="shared" si="0"/>
        <v/>
      </c>
    </row>
    <row r="10" spans="1:9" x14ac:dyDescent="0.3">
      <c r="A10" s="4"/>
      <c r="B10" s="24"/>
      <c r="C10" s="24"/>
      <c r="D10" s="16"/>
      <c r="E10" s="22"/>
      <c r="F10" s="19">
        <f t="shared" si="1"/>
        <v>0</v>
      </c>
      <c r="G10" s="123" cm="1">
        <f t="array" ref="G10">+_xlfn.IFS(C10=Blad1!$D$2,'Basisgegevens Begroting'!$I$26,C10=Blad1!$D$3,'Basisgegevens Begroting'!$G$26,C10=Blad1!$D$4,'Basisgegevens Begroting'!$H$26,C10="",0)</f>
        <v>0</v>
      </c>
      <c r="H10" s="19">
        <f>+EigenPersoneel78945111820[[#This Row],[Kolom8]]*EigenPersoneel78945111820[[#This Row],[Kolom6]]</f>
        <v>0</v>
      </c>
      <c r="I10" t="str">
        <f t="shared" si="0"/>
        <v/>
      </c>
    </row>
    <row r="11" spans="1:9" x14ac:dyDescent="0.3">
      <c r="A11" s="4"/>
      <c r="B11" s="24"/>
      <c r="C11" s="24"/>
      <c r="D11" s="16"/>
      <c r="E11" s="22"/>
      <c r="F11" s="19">
        <f t="shared" si="1"/>
        <v>0</v>
      </c>
      <c r="G11" s="123" cm="1">
        <f t="array" ref="G11">+_xlfn.IFS(C11=Blad1!$D$2,'Basisgegevens Begroting'!$I$26,C11=Blad1!$D$3,'Basisgegevens Begroting'!$G$26,C11=Blad1!$D$4,'Basisgegevens Begroting'!$H$26,C11="",0)</f>
        <v>0</v>
      </c>
      <c r="H11" s="19">
        <f>+EigenPersoneel78945111820[[#This Row],[Kolom8]]*EigenPersoneel78945111820[[#This Row],[Kolom6]]</f>
        <v>0</v>
      </c>
      <c r="I11" t="str">
        <f t="shared" si="0"/>
        <v/>
      </c>
    </row>
    <row r="12" spans="1:9" x14ac:dyDescent="0.3">
      <c r="A12" s="4"/>
      <c r="B12" s="24"/>
      <c r="C12" s="24"/>
      <c r="D12" s="16"/>
      <c r="E12" s="22"/>
      <c r="F12" s="19">
        <f t="shared" si="1"/>
        <v>0</v>
      </c>
      <c r="G12" s="123" cm="1">
        <f t="array" ref="G12">+_xlfn.IFS(C12=Blad1!$D$2,'Basisgegevens Begroting'!$I$26,C12=Blad1!$D$3,'Basisgegevens Begroting'!$G$26,C12=Blad1!$D$4,'Basisgegevens Begroting'!$H$26,C12="",0)</f>
        <v>0</v>
      </c>
      <c r="H12" s="19">
        <f>+EigenPersoneel78945111820[[#This Row],[Kolom8]]*EigenPersoneel78945111820[[#This Row],[Kolom6]]</f>
        <v>0</v>
      </c>
      <c r="I12" t="str">
        <f t="shared" si="0"/>
        <v/>
      </c>
    </row>
    <row r="13" spans="1:9" x14ac:dyDescent="0.3">
      <c r="A13" s="4"/>
      <c r="B13" s="24"/>
      <c r="C13" s="24"/>
      <c r="D13" s="16"/>
      <c r="E13" s="22"/>
      <c r="F13" s="19">
        <f t="shared" si="1"/>
        <v>0</v>
      </c>
      <c r="G13" s="123" cm="1">
        <f t="array" ref="G13">+_xlfn.IFS(C13=Blad1!$D$2,'Basisgegevens Begroting'!$I$26,C13=Blad1!$D$3,'Basisgegevens Begroting'!$G$26,C13=Blad1!$D$4,'Basisgegevens Begroting'!$H$26,C13="",0)</f>
        <v>0</v>
      </c>
      <c r="H13" s="19">
        <f>+EigenPersoneel78945111820[[#This Row],[Kolom8]]*EigenPersoneel78945111820[[#This Row],[Kolom6]]</f>
        <v>0</v>
      </c>
      <c r="I13" t="str">
        <f t="shared" si="0"/>
        <v/>
      </c>
    </row>
    <row r="14" spans="1:9" x14ac:dyDescent="0.3">
      <c r="A14" s="4"/>
      <c r="B14" s="24"/>
      <c r="C14" s="24"/>
      <c r="D14" s="16"/>
      <c r="E14" s="22"/>
      <c r="F14" s="19">
        <f t="shared" si="1"/>
        <v>0</v>
      </c>
      <c r="G14" s="123" cm="1">
        <f t="array" ref="G14">+_xlfn.IFS(C14=Blad1!$D$2,'Basisgegevens Begroting'!$I$26,C14=Blad1!$D$3,'Basisgegevens Begroting'!$G$26,C14=Blad1!$D$4,'Basisgegevens Begroting'!$H$26,C14="",0)</f>
        <v>0</v>
      </c>
      <c r="H14" s="19">
        <f>+EigenPersoneel78945111820[[#This Row],[Kolom8]]*EigenPersoneel78945111820[[#This Row],[Kolom6]]</f>
        <v>0</v>
      </c>
      <c r="I14" t="str">
        <f t="shared" si="0"/>
        <v/>
      </c>
    </row>
    <row r="15" spans="1:9" x14ac:dyDescent="0.3">
      <c r="A15" s="4"/>
      <c r="B15" s="24"/>
      <c r="C15" s="24"/>
      <c r="D15" s="16"/>
      <c r="E15" s="22"/>
      <c r="F15" s="19">
        <f t="shared" si="1"/>
        <v>0</v>
      </c>
      <c r="G15" s="123" cm="1">
        <f t="array" ref="G15">+_xlfn.IFS(C15=Blad1!$D$2,'Basisgegevens Begroting'!$I$26,C15=Blad1!$D$3,'Basisgegevens Begroting'!$G$26,C15=Blad1!$D$4,'Basisgegevens Begroting'!$H$26,C15="",0)</f>
        <v>0</v>
      </c>
      <c r="H15" s="19">
        <f>+EigenPersoneel78945111820[[#This Row],[Kolom8]]*EigenPersoneel78945111820[[#This Row],[Kolom6]]</f>
        <v>0</v>
      </c>
      <c r="I15" t="str">
        <f t="shared" si="0"/>
        <v/>
      </c>
    </row>
    <row r="16" spans="1:9" x14ac:dyDescent="0.3">
      <c r="A16" s="4"/>
      <c r="B16" s="24"/>
      <c r="C16" s="24"/>
      <c r="D16" s="16"/>
      <c r="E16" s="22"/>
      <c r="F16" s="19">
        <f t="shared" si="1"/>
        <v>0</v>
      </c>
      <c r="G16" s="123" cm="1">
        <f t="array" ref="G16">+_xlfn.IFS(C16=Blad1!$D$2,'Basisgegevens Begroting'!$I$26,C16=Blad1!$D$3,'Basisgegevens Begroting'!$G$26,C16=Blad1!$D$4,'Basisgegevens Begroting'!$H$26,C16="",0)</f>
        <v>0</v>
      </c>
      <c r="H16" s="19">
        <f>+EigenPersoneel78945111820[[#This Row],[Kolom8]]*EigenPersoneel78945111820[[#This Row],[Kolom6]]</f>
        <v>0</v>
      </c>
      <c r="I16" t="str">
        <f t="shared" si="0"/>
        <v/>
      </c>
    </row>
    <row r="17" spans="1:9" x14ac:dyDescent="0.3">
      <c r="A17" s="4"/>
      <c r="B17" s="24"/>
      <c r="C17" s="24"/>
      <c r="D17" s="16"/>
      <c r="E17" s="22"/>
      <c r="F17" s="19">
        <f t="shared" si="1"/>
        <v>0</v>
      </c>
      <c r="G17" s="123" cm="1">
        <f t="array" ref="G17">+_xlfn.IFS(C17=Blad1!$D$2,'Basisgegevens Begroting'!$I$26,C17=Blad1!$D$3,'Basisgegevens Begroting'!$G$26,C17=Blad1!$D$4,'Basisgegevens Begroting'!$H$26,C17="",0)</f>
        <v>0</v>
      </c>
      <c r="H17" s="19">
        <f>+EigenPersoneel78945111820[[#This Row],[Kolom8]]*EigenPersoneel78945111820[[#This Row],[Kolom6]]</f>
        <v>0</v>
      </c>
      <c r="I17" t="str">
        <f t="shared" si="0"/>
        <v/>
      </c>
    </row>
    <row r="18" spans="1:9" x14ac:dyDescent="0.3">
      <c r="A18" s="4"/>
      <c r="B18" s="24"/>
      <c r="C18" s="24"/>
      <c r="D18" s="16"/>
      <c r="E18" s="22"/>
      <c r="F18" s="19">
        <f t="shared" si="1"/>
        <v>0</v>
      </c>
      <c r="G18" s="123" cm="1">
        <f t="array" ref="G18">+_xlfn.IFS(C18=Blad1!$D$2,'Basisgegevens Begroting'!$I$26,C18=Blad1!$D$3,'Basisgegevens Begroting'!$G$26,C18=Blad1!$D$4,'Basisgegevens Begroting'!$H$26,C18="",0)</f>
        <v>0</v>
      </c>
      <c r="H18" s="19">
        <f>+EigenPersoneel78945111820[[#This Row],[Kolom8]]*EigenPersoneel78945111820[[#This Row],[Kolom6]]</f>
        <v>0</v>
      </c>
      <c r="I18" t="str">
        <f t="shared" si="0"/>
        <v/>
      </c>
    </row>
    <row r="19" spans="1:9" x14ac:dyDescent="0.3">
      <c r="A19" s="4"/>
      <c r="B19" s="24"/>
      <c r="C19" s="24"/>
      <c r="D19" s="16"/>
      <c r="E19" s="22"/>
      <c r="F19" s="19">
        <f t="shared" si="1"/>
        <v>0</v>
      </c>
      <c r="G19" s="123" cm="1">
        <f t="array" ref="G19">+_xlfn.IFS(C19=Blad1!$D$2,'Basisgegevens Begroting'!$I$26,C19=Blad1!$D$3,'Basisgegevens Begroting'!$G$26,C19=Blad1!$D$4,'Basisgegevens Begroting'!$H$26,C19="",0)</f>
        <v>0</v>
      </c>
      <c r="H19" s="19">
        <f>+EigenPersoneel78945111820[[#This Row],[Kolom8]]*EigenPersoneel78945111820[[#This Row],[Kolom6]]</f>
        <v>0</v>
      </c>
      <c r="I19" t="str">
        <f t="shared" si="0"/>
        <v/>
      </c>
    </row>
    <row r="20" spans="1:9" x14ac:dyDescent="0.3">
      <c r="A20" s="4"/>
      <c r="B20" s="24"/>
      <c r="C20" s="24"/>
      <c r="D20" s="16"/>
      <c r="E20" s="22"/>
      <c r="F20" s="19">
        <f t="shared" si="1"/>
        <v>0</v>
      </c>
      <c r="G20" s="123" cm="1">
        <f t="array" ref="G20">+_xlfn.IFS(C20=Blad1!$D$2,'Basisgegevens Begroting'!$I$26,C20=Blad1!$D$3,'Basisgegevens Begroting'!$G$26,C20=Blad1!$D$4,'Basisgegevens Begroting'!$H$26,C20="",0)</f>
        <v>0</v>
      </c>
      <c r="H20" s="19">
        <f>+EigenPersoneel78945111820[[#This Row],[Kolom8]]*EigenPersoneel78945111820[[#This Row],[Kolom6]]</f>
        <v>0</v>
      </c>
      <c r="I20" t="str">
        <f t="shared" si="0"/>
        <v/>
      </c>
    </row>
    <row r="21" spans="1:9" ht="15" thickBot="1" x14ac:dyDescent="0.35">
      <c r="A21" s="4"/>
      <c r="B21" s="24"/>
      <c r="C21" s="24"/>
      <c r="D21" s="16"/>
      <c r="E21" s="22"/>
      <c r="F21" s="19">
        <f t="shared" si="1"/>
        <v>0</v>
      </c>
      <c r="G21" s="123" cm="1">
        <f t="array" ref="G21">+_xlfn.IFS(C21=Blad1!$D$2,'Basisgegevens Begroting'!$I$26,C21=Blad1!$D$3,'Basisgegevens Begroting'!$G$26,C21=Blad1!$D$4,'Basisgegevens Begroting'!$H$26,C21="",0)</f>
        <v>0</v>
      </c>
      <c r="H21" s="19">
        <f>+EigenPersoneel78945111820[[#This Row],[Kolom8]]*EigenPersoneel78945111820[[#This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35.25" customHeight="1" x14ac:dyDescent="0.3">
      <c r="A25" s="29" t="s">
        <v>70</v>
      </c>
      <c r="B25" s="9" t="s">
        <v>71</v>
      </c>
      <c r="C25" s="80" t="s">
        <v>63</v>
      </c>
      <c r="D25" s="108" t="s">
        <v>132</v>
      </c>
      <c r="E25" s="108" t="s">
        <v>140</v>
      </c>
      <c r="F25" s="9" t="s">
        <v>29</v>
      </c>
      <c r="G25" s="79" t="str">
        <f>+G6</f>
        <v>Ophoging Subsidie %</v>
      </c>
      <c r="H25" s="127" t="str">
        <f>+H6</f>
        <v>Subsidie</v>
      </c>
      <c r="I25" t="str">
        <f t="shared" si="0"/>
        <v/>
      </c>
    </row>
    <row r="26" spans="1:9" x14ac:dyDescent="0.3">
      <c r="A26" s="33"/>
      <c r="B26" s="23"/>
      <c r="C26" s="24"/>
      <c r="D26" s="211"/>
      <c r="E26" s="212"/>
      <c r="F26" s="128">
        <f>+D26*E26</f>
        <v>0</v>
      </c>
      <c r="G26" s="123" cm="1">
        <f t="array" ref="G26">+_xlfn.IFS(C26=Blad1!$D$2,'Basisgegevens Begroting'!$I$26,C26=Blad1!$D$3,'Basisgegevens Begroting'!$G$26,C26=Blad1!$D$4,'Basisgegevens Begroting'!$H$26,C26="",0)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Begroting'!$I$26,C27=Blad1!$D$3,'Basisgegevens Begroting'!$G$26,C27=Blad1!$D$4,'Basisgegevens Begroting'!$H$26,C27="",0)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Begroting'!$I$26,C28=Blad1!$D$3,'Basisgegevens Begroting'!$G$26,C28=Blad1!$D$4,'Basisgegevens Begroting'!$H$26,C28="",0)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Begroting'!$I$26,C29=Blad1!$D$3,'Basisgegevens Begroting'!$G$26,C29=Blad1!$D$4,'Basisgegevens Begroting'!$H$26,C29="",0)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7" t="str">
        <f>+H6</f>
        <v>Subsidie</v>
      </c>
      <c r="I33" t="str">
        <f t="shared" si="0"/>
        <v/>
      </c>
    </row>
    <row r="34" spans="1:9" x14ac:dyDescent="0.3">
      <c r="A34" s="33"/>
      <c r="B34" s="23"/>
      <c r="C34" s="24"/>
      <c r="D34" s="24"/>
      <c r="E34" s="69"/>
      <c r="F34" s="16">
        <v>0</v>
      </c>
      <c r="G34" s="123" cm="1">
        <f t="array" ref="G34">+_xlfn.IFS(C34=Blad1!$D$2,'Basisgegevens Begroting'!$I$26,C34=Blad1!$D$3,'Basisgegevens Begroting'!$G$26,C34=Blad1!$D$4,'Basisgegevens Begroting'!$H$26,C34="",0)</f>
        <v>0</v>
      </c>
      <c r="H34" s="124">
        <f>+G34*F34</f>
        <v>0</v>
      </c>
      <c r="I34" t="str">
        <f t="shared" si="0"/>
        <v/>
      </c>
    </row>
    <row r="35" spans="1:9" x14ac:dyDescent="0.3">
      <c r="A35" s="33"/>
      <c r="B35" s="23"/>
      <c r="C35" s="24"/>
      <c r="D35" s="24"/>
      <c r="E35" s="69"/>
      <c r="F35" s="16">
        <v>0</v>
      </c>
      <c r="G35" s="123" cm="1">
        <f t="array" ref="G35">+_xlfn.IFS(C35=Blad1!$D$2,'Basisgegevens Begroting'!$I$26,C35=Blad1!$D$3,'Basisgegevens Begroting'!$G$26,C35=Blad1!$D$4,'Basisgegevens Begroting'!$H$26,C35="",0)</f>
        <v>0</v>
      </c>
      <c r="H35" s="124">
        <f t="shared" ref="H35:H49" si="5">+G35*F35</f>
        <v>0</v>
      </c>
      <c r="I35" t="str">
        <f t="shared" si="0"/>
        <v/>
      </c>
    </row>
    <row r="36" spans="1:9" x14ac:dyDescent="0.3">
      <c r="A36" s="33"/>
      <c r="B36" s="23"/>
      <c r="C36" s="24"/>
      <c r="D36" s="24"/>
      <c r="E36" s="69"/>
      <c r="F36" s="16">
        <v>0</v>
      </c>
      <c r="G36" s="123" cm="1">
        <f t="array" ref="G36">+_xlfn.IFS(C36=Blad1!$D$2,'Basisgegevens Begroting'!$I$26,C36=Blad1!$D$3,'Basisgegevens Begroting'!$G$26,C36=Blad1!$D$4,'Basisgegevens Begroting'!$H$26,C36="",0)</f>
        <v>0</v>
      </c>
      <c r="H36" s="124">
        <f t="shared" si="5"/>
        <v>0</v>
      </c>
      <c r="I36" t="str">
        <f t="shared" si="0"/>
        <v/>
      </c>
    </row>
    <row r="37" spans="1:9" x14ac:dyDescent="0.3">
      <c r="A37" s="33"/>
      <c r="B37" s="23"/>
      <c r="C37" s="24"/>
      <c r="D37" s="24"/>
      <c r="E37" s="69"/>
      <c r="F37" s="16">
        <v>0</v>
      </c>
      <c r="G37" s="123" cm="1">
        <f t="array" ref="G37">+_xlfn.IFS(C37=Blad1!$D$2,'Basisgegevens Begroting'!$I$26,C37=Blad1!$D$3,'Basisgegevens Begroting'!$G$26,C37=Blad1!$D$4,'Basisgegevens Begroting'!$H$26,C37="",0)</f>
        <v>0</v>
      </c>
      <c r="H37" s="124">
        <f t="shared" si="5"/>
        <v>0</v>
      </c>
      <c r="I37" t="str">
        <f t="shared" si="0"/>
        <v/>
      </c>
    </row>
    <row r="38" spans="1:9" x14ac:dyDescent="0.3">
      <c r="A38" s="33"/>
      <c r="B38" s="23"/>
      <c r="C38" s="24"/>
      <c r="D38" s="23"/>
      <c r="E38" s="70"/>
      <c r="F38" s="16">
        <v>0</v>
      </c>
      <c r="G38" s="123" cm="1">
        <f t="array" ref="G38">+_xlfn.IFS(C38=Blad1!$D$2,'Basisgegevens Begroting'!$I$26,C38=Blad1!$D$3,'Basisgegevens Begroting'!$G$26,C38=Blad1!$D$4,'Basisgegevens Begroting'!$H$26,C38="",0)</f>
        <v>0</v>
      </c>
      <c r="H38" s="124">
        <f t="shared" si="5"/>
        <v>0</v>
      </c>
      <c r="I38" t="str">
        <f t="shared" si="0"/>
        <v/>
      </c>
    </row>
    <row r="39" spans="1:9" x14ac:dyDescent="0.3">
      <c r="A39" s="33"/>
      <c r="B39" s="23"/>
      <c r="C39" s="24"/>
      <c r="D39" s="23"/>
      <c r="E39" s="70"/>
      <c r="F39" s="16">
        <v>0</v>
      </c>
      <c r="G39" s="123" cm="1">
        <f t="array" ref="G39">+_xlfn.IFS(C39=Blad1!$D$2,'Basisgegevens Begroting'!$I$26,C39=Blad1!$D$3,'Basisgegevens Begroting'!$G$26,C39=Blad1!$D$4,'Basisgegevens Begroting'!$H$26,C39="",0)</f>
        <v>0</v>
      </c>
      <c r="H39" s="124">
        <f t="shared" si="5"/>
        <v>0</v>
      </c>
      <c r="I39" t="str">
        <f t="shared" si="0"/>
        <v/>
      </c>
    </row>
    <row r="40" spans="1:9" x14ac:dyDescent="0.3">
      <c r="A40" s="33"/>
      <c r="B40" s="23"/>
      <c r="C40" s="24"/>
      <c r="D40" s="23"/>
      <c r="E40" s="70"/>
      <c r="F40" s="16">
        <v>0</v>
      </c>
      <c r="G40" s="123" cm="1">
        <f t="array" ref="G40">+_xlfn.IFS(C40=Blad1!$D$2,'Basisgegevens Begroting'!$I$26,C40=Blad1!$D$3,'Basisgegevens Begroting'!$G$26,C40=Blad1!$D$4,'Basisgegevens Begroting'!$H$26,C40="",0)</f>
        <v>0</v>
      </c>
      <c r="H40" s="124">
        <f t="shared" si="5"/>
        <v>0</v>
      </c>
      <c r="I40" t="str">
        <f t="shared" si="0"/>
        <v/>
      </c>
    </row>
    <row r="41" spans="1:9" x14ac:dyDescent="0.3">
      <c r="A41" s="33"/>
      <c r="B41" s="23"/>
      <c r="C41" s="24"/>
      <c r="D41" s="23"/>
      <c r="E41" s="70"/>
      <c r="F41" s="16">
        <v>0</v>
      </c>
      <c r="G41" s="123" cm="1">
        <f t="array" ref="G41">+_xlfn.IFS(C41=Blad1!$D$2,'Basisgegevens Begroting'!$I$26,C41=Blad1!$D$3,'Basisgegevens Begroting'!$G$26,C41=Blad1!$D$4,'Basisgegevens Begroting'!$H$26,C41="",0)</f>
        <v>0</v>
      </c>
      <c r="H41" s="124">
        <f t="shared" si="5"/>
        <v>0</v>
      </c>
      <c r="I41" t="str">
        <f t="shared" si="0"/>
        <v/>
      </c>
    </row>
    <row r="42" spans="1:9" x14ac:dyDescent="0.3">
      <c r="A42" s="33"/>
      <c r="B42" s="23"/>
      <c r="C42" s="24"/>
      <c r="D42" s="23"/>
      <c r="E42" s="70"/>
      <c r="F42" s="16">
        <v>0</v>
      </c>
      <c r="G42" s="123" cm="1">
        <f t="array" ref="G42">+_xlfn.IFS(C42=Blad1!$D$2,'Basisgegevens Begroting'!$I$26,C42=Blad1!$D$3,'Basisgegevens Begroting'!$G$26,C42=Blad1!$D$4,'Basisgegevens Begroting'!$H$26,C42="",0)</f>
        <v>0</v>
      </c>
      <c r="H42" s="124">
        <f t="shared" si="5"/>
        <v>0</v>
      </c>
      <c r="I42" t="str">
        <f t="shared" si="0"/>
        <v/>
      </c>
    </row>
    <row r="43" spans="1:9" x14ac:dyDescent="0.3">
      <c r="A43" s="33"/>
      <c r="B43" s="23"/>
      <c r="C43" s="24"/>
      <c r="D43" s="23"/>
      <c r="E43" s="70"/>
      <c r="F43" s="16">
        <v>0</v>
      </c>
      <c r="G43" s="123" cm="1">
        <f t="array" ref="G43">+_xlfn.IFS(C43=Blad1!$D$2,'Basisgegevens Begroting'!$I$26,C43=Blad1!$D$3,'Basisgegevens Begroting'!$G$26,C43=Blad1!$D$4,'Basisgegevens Begroting'!$H$26,C43="",0)</f>
        <v>0</v>
      </c>
      <c r="H43" s="124">
        <f t="shared" si="5"/>
        <v>0</v>
      </c>
      <c r="I43" t="str">
        <f t="shared" si="0"/>
        <v/>
      </c>
    </row>
    <row r="44" spans="1:9" x14ac:dyDescent="0.3">
      <c r="A44" s="33"/>
      <c r="B44" s="23"/>
      <c r="C44" s="24"/>
      <c r="D44" s="23"/>
      <c r="E44" s="70"/>
      <c r="F44" s="16">
        <v>0</v>
      </c>
      <c r="G44" s="123" cm="1">
        <f t="array" ref="G44">+_xlfn.IFS(C44=Blad1!$D$2,'Basisgegevens Begroting'!$I$26,C44=Blad1!$D$3,'Basisgegevens Begroting'!$G$26,C44=Blad1!$D$4,'Basisgegevens Begroting'!$H$26,C44="",0)</f>
        <v>0</v>
      </c>
      <c r="H44" s="124">
        <f t="shared" si="5"/>
        <v>0</v>
      </c>
      <c r="I44" t="str">
        <f t="shared" si="0"/>
        <v/>
      </c>
    </row>
    <row r="45" spans="1:9" x14ac:dyDescent="0.3">
      <c r="A45" s="33"/>
      <c r="B45" s="23"/>
      <c r="C45" s="24"/>
      <c r="D45" s="23"/>
      <c r="E45" s="70"/>
      <c r="F45" s="16">
        <v>0</v>
      </c>
      <c r="G45" s="123" cm="1">
        <f t="array" ref="G45">+_xlfn.IFS(C45=Blad1!$D$2,'Basisgegevens Begroting'!$I$26,C45=Blad1!$D$3,'Basisgegevens Begroting'!$G$26,C45=Blad1!$D$4,'Basisgegevens Begroting'!$H$26,C45="",0)</f>
        <v>0</v>
      </c>
      <c r="H45" s="124">
        <f t="shared" si="5"/>
        <v>0</v>
      </c>
      <c r="I45" t="str">
        <f t="shared" si="0"/>
        <v/>
      </c>
    </row>
    <row r="46" spans="1:9" x14ac:dyDescent="0.3">
      <c r="A46" s="33"/>
      <c r="B46" s="23"/>
      <c r="C46" s="24"/>
      <c r="D46" s="23"/>
      <c r="E46" s="70"/>
      <c r="F46" s="16">
        <v>0</v>
      </c>
      <c r="G46" s="123" cm="1">
        <f t="array" ref="G46">+_xlfn.IFS(C46=Blad1!$D$2,'Basisgegevens Begroting'!$I$26,C46=Blad1!$D$3,'Basisgegevens Begroting'!$G$26,C46=Blad1!$D$4,'Basisgegevens Begroting'!$H$26,C46="",0)</f>
        <v>0</v>
      </c>
      <c r="H46" s="124">
        <f t="shared" si="5"/>
        <v>0</v>
      </c>
      <c r="I46" t="str">
        <f t="shared" si="0"/>
        <v/>
      </c>
    </row>
    <row r="47" spans="1:9" x14ac:dyDescent="0.3">
      <c r="A47" s="33"/>
      <c r="B47" s="23"/>
      <c r="C47" s="24"/>
      <c r="D47" s="23"/>
      <c r="E47" s="70"/>
      <c r="F47" s="16">
        <v>0</v>
      </c>
      <c r="G47" s="123" cm="1">
        <f t="array" ref="G47">+_xlfn.IFS(C47=Blad1!$D$2,'Basisgegevens Begroting'!$I$26,C47=Blad1!$D$3,'Basisgegevens Begroting'!$G$26,C47=Blad1!$D$4,'Basisgegevens Begroting'!$H$26,C47="",0)</f>
        <v>0</v>
      </c>
      <c r="H47" s="124">
        <f t="shared" si="5"/>
        <v>0</v>
      </c>
      <c r="I47" t="str">
        <f t="shared" si="0"/>
        <v/>
      </c>
    </row>
    <row r="48" spans="1:9" x14ac:dyDescent="0.3">
      <c r="A48" s="33"/>
      <c r="B48" s="23"/>
      <c r="C48" s="24"/>
      <c r="D48" s="23"/>
      <c r="E48" s="70"/>
      <c r="F48" s="16">
        <v>0</v>
      </c>
      <c r="G48" s="123" cm="1">
        <f t="array" ref="G48">+_xlfn.IFS(C48=Blad1!$D$2,'Basisgegevens Begroting'!$I$26,C48=Blad1!$D$3,'Basisgegevens Begroting'!$G$26,C48=Blad1!$D$4,'Basisgegevens Begroting'!$H$26,C48="",0)</f>
        <v>0</v>
      </c>
      <c r="H48" s="124">
        <f t="shared" si="5"/>
        <v>0</v>
      </c>
      <c r="I48" t="str">
        <f t="shared" si="0"/>
        <v/>
      </c>
    </row>
    <row r="49" spans="1:9" x14ac:dyDescent="0.3">
      <c r="A49" s="33"/>
      <c r="B49" s="23"/>
      <c r="C49" s="24"/>
      <c r="D49" s="23"/>
      <c r="E49" s="70"/>
      <c r="F49" s="16">
        <v>0</v>
      </c>
      <c r="G49" s="123" cm="1">
        <f t="array" ref="G49">+_xlfn.IFS(C49=Blad1!$D$2,'Basisgegevens Begroting'!$I$26,C49=Blad1!$D$3,'Basisgegevens Begroting'!$G$26,C49=Blad1!$D$4,'Basisgegevens Begroting'!$H$26,C49="",0)</f>
        <v>0</v>
      </c>
      <c r="H49" s="124">
        <f t="shared" si="5"/>
        <v>0</v>
      </c>
      <c r="I49" t="str">
        <f t="shared" si="0"/>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6">SUM(H34:H50)</f>
        <v>0</v>
      </c>
    </row>
    <row r="52" spans="1:9" ht="15" thickBot="1" x14ac:dyDescent="0.35"/>
    <row r="53" spans="1:9" x14ac:dyDescent="0.3">
      <c r="A53" s="31" t="s">
        <v>75</v>
      </c>
      <c r="B53" s="17"/>
      <c r="C53" s="17"/>
      <c r="D53" s="17"/>
      <c r="E53" s="17"/>
      <c r="F53" s="17"/>
      <c r="G53" s="17"/>
    </row>
    <row r="54" spans="1:9" ht="24"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c r="D55" s="24"/>
      <c r="E55" s="69"/>
      <c r="F55" s="16">
        <v>0</v>
      </c>
      <c r="G55" s="123" cm="1">
        <f t="array" ref="G55">+_xlfn.IFS(C55=Blad1!$D$2,'Basisgegevens Begroting'!$I$26,C55=Blad1!$D$3,'Basisgegevens Begroting'!$G$26,C55=Blad1!$D$4,'Basisgegevens Begroting'!$H$26,C55="",0)</f>
        <v>0</v>
      </c>
      <c r="H55" s="124">
        <f>+G55*F55</f>
        <v>0</v>
      </c>
      <c r="I55" t="str">
        <f t="shared" ref="I55:I60" si="7">IF(G55=100%,H55,"")</f>
        <v/>
      </c>
    </row>
    <row r="56" spans="1:9" x14ac:dyDescent="0.3">
      <c r="A56" s="33"/>
      <c r="B56" s="23"/>
      <c r="C56" s="24"/>
      <c r="D56" s="24"/>
      <c r="E56" s="69"/>
      <c r="F56" s="16">
        <v>0</v>
      </c>
      <c r="G56" s="123" cm="1">
        <f t="array" ref="G56">+_xlfn.IFS(C56=Blad1!$D$2,'Basisgegevens Begroting'!$I$26,C56=Blad1!$D$3,'Basisgegevens Begroting'!$G$26,C56=Blad1!$D$4,'Basisgegevens Begroting'!$H$26,C56="",0)</f>
        <v>0</v>
      </c>
      <c r="H56" s="124">
        <f t="shared" ref="H56:H60" si="8">+G56*F56</f>
        <v>0</v>
      </c>
      <c r="I56" t="str">
        <f t="shared" si="7"/>
        <v/>
      </c>
    </row>
    <row r="57" spans="1:9" x14ac:dyDescent="0.3">
      <c r="A57" s="33"/>
      <c r="B57" s="23"/>
      <c r="C57" s="24"/>
      <c r="D57" s="24"/>
      <c r="E57" s="69"/>
      <c r="F57" s="16">
        <v>0</v>
      </c>
      <c r="G57" s="123" cm="1">
        <f t="array" ref="G57">+_xlfn.IFS(C57=Blad1!$D$2,'Basisgegevens Begroting'!$I$26,C57=Blad1!$D$3,'Basisgegevens Begroting'!$G$26,C57=Blad1!$D$4,'Basisgegevens Begroting'!$H$26,C57="",0)</f>
        <v>0</v>
      </c>
      <c r="H57" s="124">
        <f t="shared" si="8"/>
        <v>0</v>
      </c>
      <c r="I57" t="str">
        <f t="shared" si="7"/>
        <v/>
      </c>
    </row>
    <row r="58" spans="1:9" x14ac:dyDescent="0.3">
      <c r="A58" s="33"/>
      <c r="B58" s="23"/>
      <c r="C58" s="24"/>
      <c r="D58" s="24"/>
      <c r="E58" s="69"/>
      <c r="F58" s="16">
        <v>0</v>
      </c>
      <c r="G58" s="123" cm="1">
        <f t="array" ref="G58">+_xlfn.IFS(C58=Blad1!$D$2,'Basisgegevens Begroting'!$I$26,C58=Blad1!$D$3,'Basisgegevens Begroting'!$G$26,C58=Blad1!$D$4,'Basisgegevens Begroting'!$H$26,C58="",0)</f>
        <v>0</v>
      </c>
      <c r="H58" s="124">
        <f t="shared" si="8"/>
        <v>0</v>
      </c>
      <c r="I58" t="str">
        <f t="shared" si="7"/>
        <v/>
      </c>
    </row>
    <row r="59" spans="1:9" x14ac:dyDescent="0.3">
      <c r="A59" s="33"/>
      <c r="B59" s="23"/>
      <c r="C59" s="24"/>
      <c r="D59" s="23"/>
      <c r="E59" s="70"/>
      <c r="F59" s="16">
        <v>0</v>
      </c>
      <c r="G59" s="123" cm="1">
        <f t="array" ref="G59">+_xlfn.IFS(C59=Blad1!$D$2,'Basisgegevens Begroting'!$I$26,C59=Blad1!$D$3,'Basisgegevens Begroting'!$G$26,C59=Blad1!$D$4,'Basisgegevens Begroting'!$H$26,C59="",0)</f>
        <v>0</v>
      </c>
      <c r="H59" s="124">
        <f t="shared" si="8"/>
        <v>0</v>
      </c>
      <c r="I59" t="str">
        <f t="shared" si="7"/>
        <v/>
      </c>
    </row>
    <row r="60" spans="1:9" x14ac:dyDescent="0.3">
      <c r="A60" s="33"/>
      <c r="B60" s="23"/>
      <c r="C60" s="24"/>
      <c r="D60" s="23"/>
      <c r="E60" s="70"/>
      <c r="F60" s="16">
        <v>0</v>
      </c>
      <c r="G60" s="123" cm="1">
        <f t="array" ref="G60">+_xlfn.IFS(C60=Blad1!$D$2,'Basisgegevens Begroting'!$I$26,C60=Blad1!$D$3,'Basisgegevens Begroting'!$G$26,C60=Blad1!$D$4,'Basisgegevens Begroting'!$H$26,C60="",0)</f>
        <v>0</v>
      </c>
      <c r="H60" s="124">
        <f t="shared" si="8"/>
        <v>0</v>
      </c>
      <c r="I60" t="str">
        <f t="shared" si="7"/>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Begroting'!$I$26,C66=Blad1!$D$3,'Basisgegevens Begroting'!$G$26,C66=Blad1!$D$4,'Basisgegevens Begroting'!$H$26,C66="",0)</f>
        <v>0</v>
      </c>
      <c r="H66" s="124">
        <f>+G66*F66*E66</f>
        <v>0</v>
      </c>
      <c r="I66" t="str">
        <f t="shared" ref="I66:I82" si="9">IF(G66=100%,H66,"")</f>
        <v/>
      </c>
    </row>
    <row r="67" spans="1:9" x14ac:dyDescent="0.3">
      <c r="A67" s="24"/>
      <c r="B67" s="24"/>
      <c r="C67" s="24"/>
      <c r="D67" s="24"/>
      <c r="E67" s="175">
        <v>1</v>
      </c>
      <c r="F67" s="16">
        <v>0</v>
      </c>
      <c r="G67" s="123" cm="1">
        <f t="array" ref="G67">+_xlfn.IFS(C67=Blad1!$D$2,'Basisgegevens Begroting'!$I$26,C67=Blad1!$D$3,'Basisgegevens Begroting'!$G$26,C67=Blad1!$D$4,'Basisgegevens Begroting'!$H$26,C67="",0)</f>
        <v>0</v>
      </c>
      <c r="H67" s="124">
        <f t="shared" ref="H67:H81" si="10">+G67*F67*E67</f>
        <v>0</v>
      </c>
      <c r="I67" t="str">
        <f t="shared" si="9"/>
        <v/>
      </c>
    </row>
    <row r="68" spans="1:9" x14ac:dyDescent="0.3">
      <c r="A68" s="24"/>
      <c r="B68" s="24"/>
      <c r="C68" s="24"/>
      <c r="D68" s="24"/>
      <c r="E68" s="175">
        <v>1</v>
      </c>
      <c r="F68" s="16">
        <v>0</v>
      </c>
      <c r="G68" s="123" cm="1">
        <f t="array" ref="G68">+_xlfn.IFS(C68=Blad1!$D$2,'Basisgegevens Begroting'!$I$26,C68=Blad1!$D$3,'Basisgegevens Begroting'!$G$26,C68=Blad1!$D$4,'Basisgegevens Begroting'!$H$26,C68="",0)</f>
        <v>0</v>
      </c>
      <c r="H68" s="124">
        <f t="shared" si="10"/>
        <v>0</v>
      </c>
      <c r="I68" t="str">
        <f t="shared" si="9"/>
        <v/>
      </c>
    </row>
    <row r="69" spans="1:9" x14ac:dyDescent="0.3">
      <c r="A69" s="24"/>
      <c r="B69" s="24"/>
      <c r="C69" s="24"/>
      <c r="D69" s="24"/>
      <c r="E69" s="175">
        <v>1</v>
      </c>
      <c r="F69" s="16">
        <v>0</v>
      </c>
      <c r="G69" s="123" cm="1">
        <f t="array" ref="G69">+_xlfn.IFS(C69=Blad1!$D$2,'Basisgegevens Begroting'!$I$26,C69=Blad1!$D$3,'Basisgegevens Begroting'!$G$26,C69=Blad1!$D$4,'Basisgegevens Begroting'!$H$26,C69="",0)</f>
        <v>0</v>
      </c>
      <c r="H69" s="124">
        <f t="shared" si="10"/>
        <v>0</v>
      </c>
      <c r="I69" t="str">
        <f t="shared" si="9"/>
        <v/>
      </c>
    </row>
    <row r="70" spans="1:9" x14ac:dyDescent="0.3">
      <c r="A70" s="24"/>
      <c r="B70" s="24"/>
      <c r="C70" s="24"/>
      <c r="D70" s="23"/>
      <c r="E70" s="175">
        <v>1</v>
      </c>
      <c r="F70" s="16">
        <v>0</v>
      </c>
      <c r="G70" s="123" cm="1">
        <f t="array" ref="G70">+_xlfn.IFS(C70=Blad1!$D$2,'Basisgegevens Begroting'!$I$26,C70=Blad1!$D$3,'Basisgegevens Begroting'!$G$26,C70=Blad1!$D$4,'Basisgegevens Begroting'!$H$26,C70="",0)</f>
        <v>0</v>
      </c>
      <c r="H70" s="124">
        <f t="shared" si="10"/>
        <v>0</v>
      </c>
      <c r="I70" t="str">
        <f t="shared" si="9"/>
        <v/>
      </c>
    </row>
    <row r="71" spans="1:9" x14ac:dyDescent="0.3">
      <c r="A71" s="24"/>
      <c r="B71" s="24"/>
      <c r="C71" s="24"/>
      <c r="D71" s="23"/>
      <c r="E71" s="175">
        <v>1</v>
      </c>
      <c r="F71" s="16">
        <v>0</v>
      </c>
      <c r="G71" s="123" cm="1">
        <f t="array" ref="G71">+_xlfn.IFS(C71=Blad1!$D$2,'Basisgegevens Begroting'!$I$26,C71=Blad1!$D$3,'Basisgegevens Begroting'!$G$26,C71=Blad1!$D$4,'Basisgegevens Begroting'!$H$26,C71="",0)</f>
        <v>0</v>
      </c>
      <c r="H71" s="124">
        <f t="shared" si="10"/>
        <v>0</v>
      </c>
      <c r="I71" t="str">
        <f t="shared" si="9"/>
        <v/>
      </c>
    </row>
    <row r="72" spans="1:9" x14ac:dyDescent="0.3">
      <c r="A72" s="24"/>
      <c r="B72" s="24"/>
      <c r="C72" s="24"/>
      <c r="D72" s="23"/>
      <c r="E72" s="175">
        <v>1</v>
      </c>
      <c r="F72" s="16">
        <v>0</v>
      </c>
      <c r="G72" s="123" cm="1">
        <f t="array" ref="G72">+_xlfn.IFS(C72=Blad1!$D$2,'Basisgegevens Begroting'!$I$26,C72=Blad1!$D$3,'Basisgegevens Begroting'!$G$26,C72=Blad1!$D$4,'Basisgegevens Begroting'!$H$26,C72="",0)</f>
        <v>0</v>
      </c>
      <c r="H72" s="124">
        <f t="shared" si="10"/>
        <v>0</v>
      </c>
      <c r="I72" t="str">
        <f t="shared" si="9"/>
        <v/>
      </c>
    </row>
    <row r="73" spans="1:9" x14ac:dyDescent="0.3">
      <c r="A73" s="24"/>
      <c r="B73" s="24"/>
      <c r="C73" s="24"/>
      <c r="D73" s="23"/>
      <c r="E73" s="175">
        <v>1</v>
      </c>
      <c r="F73" s="16">
        <v>0</v>
      </c>
      <c r="G73" s="123" cm="1">
        <f t="array" ref="G73">+_xlfn.IFS(C73=Blad1!$D$2,'Basisgegevens Begroting'!$I$26,C73=Blad1!$D$3,'Basisgegevens Begroting'!$G$26,C73=Blad1!$D$4,'Basisgegevens Begroting'!$H$26,C73="",0)</f>
        <v>0</v>
      </c>
      <c r="H73" s="124">
        <f t="shared" si="10"/>
        <v>0</v>
      </c>
      <c r="I73" t="str">
        <f t="shared" si="9"/>
        <v/>
      </c>
    </row>
    <row r="74" spans="1:9" x14ac:dyDescent="0.3">
      <c r="A74" s="24"/>
      <c r="B74" s="24"/>
      <c r="C74" s="24"/>
      <c r="D74" s="23"/>
      <c r="E74" s="175">
        <v>1</v>
      </c>
      <c r="F74" s="16">
        <v>0</v>
      </c>
      <c r="G74" s="123" cm="1">
        <f t="array" ref="G74">+_xlfn.IFS(C74=Blad1!$D$2,'Basisgegevens Begroting'!$I$26,C74=Blad1!$D$3,'Basisgegevens Begroting'!$G$26,C74=Blad1!$D$4,'Basisgegevens Begroting'!$H$26,C74="",0)</f>
        <v>0</v>
      </c>
      <c r="H74" s="124">
        <f t="shared" si="10"/>
        <v>0</v>
      </c>
      <c r="I74" t="str">
        <f t="shared" si="9"/>
        <v/>
      </c>
    </row>
    <row r="75" spans="1:9" x14ac:dyDescent="0.3">
      <c r="A75" s="24"/>
      <c r="B75" s="24"/>
      <c r="C75" s="24"/>
      <c r="D75" s="23"/>
      <c r="E75" s="175">
        <v>1</v>
      </c>
      <c r="F75" s="16">
        <v>0</v>
      </c>
      <c r="G75" s="123" cm="1">
        <f t="array" ref="G75">+_xlfn.IFS(C75=Blad1!$D$2,'Basisgegevens Begroting'!$I$26,C75=Blad1!$D$3,'Basisgegevens Begroting'!$G$26,C75=Blad1!$D$4,'Basisgegevens Begroting'!$H$26,C75="",0)</f>
        <v>0</v>
      </c>
      <c r="H75" s="124">
        <f t="shared" si="10"/>
        <v>0</v>
      </c>
      <c r="I75" t="str">
        <f t="shared" si="9"/>
        <v/>
      </c>
    </row>
    <row r="76" spans="1:9" x14ac:dyDescent="0.3">
      <c r="A76" s="24"/>
      <c r="B76" s="24"/>
      <c r="C76" s="24"/>
      <c r="D76" s="24"/>
      <c r="E76" s="175">
        <v>1</v>
      </c>
      <c r="F76" s="16">
        <v>0</v>
      </c>
      <c r="G76" s="123" cm="1">
        <f t="array" ref="G76">+_xlfn.IFS(C76=Blad1!$D$2,'Basisgegevens Begroting'!$I$26,C76=Blad1!$D$3,'Basisgegevens Begroting'!$G$26,C76=Blad1!$D$4,'Basisgegevens Begroting'!$H$26,C76="",0)</f>
        <v>0</v>
      </c>
      <c r="H76" s="124">
        <f t="shared" si="10"/>
        <v>0</v>
      </c>
      <c r="I76" t="str">
        <f t="shared" si="9"/>
        <v/>
      </c>
    </row>
    <row r="77" spans="1:9" x14ac:dyDescent="0.3">
      <c r="A77" s="24"/>
      <c r="B77" s="24"/>
      <c r="C77" s="24"/>
      <c r="D77" s="24"/>
      <c r="E77" s="175">
        <v>1</v>
      </c>
      <c r="F77" s="16">
        <v>0</v>
      </c>
      <c r="G77" s="123" cm="1">
        <f t="array" ref="G77">+_xlfn.IFS(C77=Blad1!$D$2,'Basisgegevens Begroting'!$I$26,C77=Blad1!$D$3,'Basisgegevens Begroting'!$G$26,C77=Blad1!$D$4,'Basisgegevens Begroting'!$H$26,C77="",0)</f>
        <v>0</v>
      </c>
      <c r="H77" s="124">
        <f t="shared" si="10"/>
        <v>0</v>
      </c>
      <c r="I77" t="str">
        <f t="shared" si="9"/>
        <v/>
      </c>
    </row>
    <row r="78" spans="1:9" x14ac:dyDescent="0.3">
      <c r="A78" s="24"/>
      <c r="B78" s="24"/>
      <c r="C78" s="24"/>
      <c r="D78" s="24"/>
      <c r="E78" s="175">
        <v>1</v>
      </c>
      <c r="F78" s="16">
        <v>0</v>
      </c>
      <c r="G78" s="123" cm="1">
        <f t="array" ref="G78">+_xlfn.IFS(C78=Blad1!$D$2,'Basisgegevens Begroting'!$I$26,C78=Blad1!$D$3,'Basisgegevens Begroting'!$G$26,C78=Blad1!$D$4,'Basisgegevens Begroting'!$H$26,C78="",0)</f>
        <v>0</v>
      </c>
      <c r="H78" s="124">
        <f t="shared" si="10"/>
        <v>0</v>
      </c>
      <c r="I78" t="str">
        <f t="shared" si="9"/>
        <v/>
      </c>
    </row>
    <row r="79" spans="1:9" x14ac:dyDescent="0.3">
      <c r="A79" s="24"/>
      <c r="B79" s="24"/>
      <c r="C79" s="24"/>
      <c r="D79" s="24"/>
      <c r="E79" s="175">
        <v>1</v>
      </c>
      <c r="F79" s="16">
        <v>0</v>
      </c>
      <c r="G79" s="123" cm="1">
        <f t="array" ref="G79">+_xlfn.IFS(C79=Blad1!$D$2,'Basisgegevens Begroting'!$I$26,C79=Blad1!$D$3,'Basisgegevens Begroting'!$G$26,C79=Blad1!$D$4,'Basisgegevens Begroting'!$H$26,C79="",0)</f>
        <v>0</v>
      </c>
      <c r="H79" s="124">
        <f t="shared" si="10"/>
        <v>0</v>
      </c>
      <c r="I79" t="str">
        <f t="shared" si="9"/>
        <v/>
      </c>
    </row>
    <row r="80" spans="1:9" x14ac:dyDescent="0.3">
      <c r="A80" s="24"/>
      <c r="B80" s="24"/>
      <c r="C80" s="24"/>
      <c r="D80" s="23"/>
      <c r="E80" s="175">
        <v>1</v>
      </c>
      <c r="F80" s="16">
        <v>0</v>
      </c>
      <c r="G80" s="123" cm="1">
        <f t="array" ref="G80">+_xlfn.IFS(C80=Blad1!$D$2,'Basisgegevens Begroting'!$I$26,C80=Blad1!$D$3,'Basisgegevens Begroting'!$G$26,C80=Blad1!$D$4,'Basisgegevens Begroting'!$H$26,C80="",0)</f>
        <v>0</v>
      </c>
      <c r="H80" s="124">
        <f t="shared" si="10"/>
        <v>0</v>
      </c>
      <c r="I80" t="str">
        <f t="shared" si="9"/>
        <v/>
      </c>
    </row>
    <row r="81" spans="1:9" x14ac:dyDescent="0.3">
      <c r="A81" s="24"/>
      <c r="B81" s="24"/>
      <c r="C81" s="24"/>
      <c r="D81" s="23"/>
      <c r="E81" s="175">
        <v>1</v>
      </c>
      <c r="F81" s="16">
        <v>0</v>
      </c>
      <c r="G81" s="123" cm="1">
        <f t="array" ref="G81">+_xlfn.IFS(C81=Blad1!$D$2,'Basisgegevens Begroting'!$I$26,C81=Blad1!$D$3,'Basisgegevens Begroting'!$G$26,C81=Blad1!$D$4,'Basisgegevens Begroting'!$H$26,C81="",0)</f>
        <v>0</v>
      </c>
      <c r="H81" s="124">
        <f t="shared" si="10"/>
        <v>0</v>
      </c>
      <c r="I81" t="str">
        <f t="shared" si="9"/>
        <v/>
      </c>
    </row>
    <row r="82" spans="1:9" ht="15" thickBot="1" x14ac:dyDescent="0.35">
      <c r="A82" s="169"/>
      <c r="B82" s="170"/>
      <c r="C82" s="170"/>
      <c r="D82" s="171"/>
      <c r="I82" t="str">
        <f t="shared" si="9"/>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j2GyDTEwfvmEilkyUdDg4Lbm707k6LjrZPSkv7HBe/pINIyepDzVANXwJtkRhl5oAz3Y4lJMiSKGJYbqnYr67g==" saltValue="wPc0Mv1mCPH8iZBDnGY+0g==" spinCount="100000" sheet="1" objects="1" scenarios="1"/>
  <conditionalFormatting sqref="E22 G22">
    <cfRule type="cellIs" dxfId="23" priority="12" stopIfTrue="1" operator="equal">
      <formula>"Opslag algemene kosten (50%)"</formula>
    </cfRule>
  </conditionalFormatting>
  <conditionalFormatting sqref="E30">
    <cfRule type="cellIs" dxfId="22" priority="9" stopIfTrue="1" operator="equal">
      <formula>"Opslag algemene kosten (50%)"</formula>
    </cfRule>
  </conditionalFormatting>
  <conditionalFormatting sqref="E51">
    <cfRule type="cellIs" dxfId="21" priority="11" stopIfTrue="1" operator="equal">
      <formula>"Opslag algemene kosten (50%)"</formula>
    </cfRule>
  </conditionalFormatting>
  <conditionalFormatting sqref="E62">
    <cfRule type="cellIs" dxfId="20" priority="2" stopIfTrue="1" operator="equal">
      <formula>"Opslag algemene kosten (50%)"</formula>
    </cfRule>
  </conditionalFormatting>
  <conditionalFormatting sqref="E83">
    <cfRule type="cellIs" dxfId="19" priority="3" stopIfTrue="1" operator="equal">
      <formula>"Opslag algemene kosten (50%)"</formula>
    </cfRule>
  </conditionalFormatting>
  <conditionalFormatting sqref="G51">
    <cfRule type="cellIs" dxfId="18" priority="10" stopIfTrue="1" operator="equal">
      <formula>"Opslag algemene kosten (50%)"</formula>
    </cfRule>
  </conditionalFormatting>
  <conditionalFormatting sqref="G62">
    <cfRule type="cellIs" dxfId="17" priority="1" stopIfTrue="1" operator="equal">
      <formula>"Opslag algemene kosten (50%)"</formula>
    </cfRule>
  </conditionalFormatting>
  <conditionalFormatting sqref="G83">
    <cfRule type="cellIs" dxfId="16"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28596881-64F5-4C1C-8EDD-8E6272953E6D}">
          <x14:formula1>
            <xm:f>Blad1!$D$2:$D$4</xm:f>
          </x14:formula1>
          <xm:sqref>C7:C21 C26:C29 C34:C49 C66:C81 C55:C60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C8BE2-8B07-4B59-B88B-BD62D5A6367D}">
  <dimension ref="A1:I86"/>
  <sheetViews>
    <sheetView workbookViewId="0">
      <selection activeCell="A2" sqref="A2"/>
    </sheetView>
  </sheetViews>
  <sheetFormatPr defaultRowHeight="14.4" x14ac:dyDescent="0.3"/>
  <cols>
    <col min="1" max="1" width="18.109375" customWidth="1"/>
    <col min="2" max="2" width="19" customWidth="1"/>
    <col min="3" max="3" width="56.88671875" customWidth="1"/>
    <col min="4" max="4" width="22.88671875" customWidth="1"/>
    <col min="5" max="5" width="18" customWidth="1"/>
    <col min="6" max="6" width="17.88671875" customWidth="1"/>
    <col min="7" max="7" width="15.44140625" customWidth="1"/>
    <col min="8" max="8" width="26.109375" customWidth="1"/>
    <col min="9" max="9" width="4" hidden="1" customWidth="1"/>
  </cols>
  <sheetData>
    <row r="1" spans="1:9" ht="31.2" x14ac:dyDescent="0.6">
      <c r="A1" s="49">
        <f>+'Basisgegevens Begroting'!C27</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Begroting'!$I$27,C7=Blad1!$D$3,'Basisgegevens Begroting'!$G$27,C7=Blad1!$D$4,'Basisgegevens Begroting'!$H$27,C7="",0)</f>
        <v>0</v>
      </c>
      <c r="H7" s="19">
        <f>+EigenPersoneel78945111821[[#This Row],[Kolom8]]*EigenPersoneel78945111821[[#This Row],[Kolom6]]</f>
        <v>0</v>
      </c>
      <c r="I7" t="str">
        <f t="shared" ref="I7:I49" si="0">IF(G7=100%,H7,"")</f>
        <v/>
      </c>
    </row>
    <row r="8" spans="1:9" x14ac:dyDescent="0.3">
      <c r="A8" s="4"/>
      <c r="B8" s="24"/>
      <c r="C8" s="24"/>
      <c r="D8" s="16"/>
      <c r="E8" s="22"/>
      <c r="F8" s="19">
        <f t="shared" ref="F8:F21" si="1">$D8*E8</f>
        <v>0</v>
      </c>
      <c r="G8" s="123" cm="1">
        <f t="array" ref="G8">+_xlfn.IFS(C8=Blad1!$D$2,'Basisgegevens Begroting'!$I$27,C8=Blad1!$D$3,'Basisgegevens Begroting'!$G$27,C8=Blad1!$D$4,'Basisgegevens Begroting'!$H$27,C8="",0)</f>
        <v>0</v>
      </c>
      <c r="H8" s="19">
        <f>+EigenPersoneel78945111821[[#This Row],[Kolom8]]*EigenPersoneel78945111821[[#This Row],[Kolom6]]</f>
        <v>0</v>
      </c>
      <c r="I8" t="str">
        <f t="shared" si="0"/>
        <v/>
      </c>
    </row>
    <row r="9" spans="1:9" x14ac:dyDescent="0.3">
      <c r="A9" s="4"/>
      <c r="B9" s="24"/>
      <c r="C9" s="24"/>
      <c r="D9" s="16"/>
      <c r="E9" s="22"/>
      <c r="F9" s="19">
        <f t="shared" si="1"/>
        <v>0</v>
      </c>
      <c r="G9" s="123" cm="1">
        <f t="array" ref="G9">+_xlfn.IFS(C9=Blad1!$D$2,'Basisgegevens Begroting'!$I$27,C9=Blad1!$D$3,'Basisgegevens Begroting'!$G$27,C9=Blad1!$D$4,'Basisgegevens Begroting'!$H$27,C9="",0)</f>
        <v>0</v>
      </c>
      <c r="H9" s="19">
        <f>+EigenPersoneel78945111821[[#This Row],[Kolom8]]*EigenPersoneel78945111821[[#This Row],[Kolom6]]</f>
        <v>0</v>
      </c>
      <c r="I9" t="str">
        <f t="shared" si="0"/>
        <v/>
      </c>
    </row>
    <row r="10" spans="1:9" x14ac:dyDescent="0.3">
      <c r="A10" s="4"/>
      <c r="B10" s="24"/>
      <c r="C10" s="24"/>
      <c r="D10" s="16"/>
      <c r="E10" s="22"/>
      <c r="F10" s="19">
        <f t="shared" si="1"/>
        <v>0</v>
      </c>
      <c r="G10" s="123" cm="1">
        <f t="array" ref="G10">+_xlfn.IFS(C10=Blad1!$D$2,'Basisgegevens Begroting'!$I$27,C10=Blad1!$D$3,'Basisgegevens Begroting'!$G$27,C10=Blad1!$D$4,'Basisgegevens Begroting'!$H$27,C10="",0)</f>
        <v>0</v>
      </c>
      <c r="H10" s="19">
        <f>+EigenPersoneel78945111821[[#This Row],[Kolom8]]*EigenPersoneel78945111821[[#This Row],[Kolom6]]</f>
        <v>0</v>
      </c>
      <c r="I10" t="str">
        <f t="shared" si="0"/>
        <v/>
      </c>
    </row>
    <row r="11" spans="1:9" x14ac:dyDescent="0.3">
      <c r="A11" s="4"/>
      <c r="B11" s="24"/>
      <c r="C11" s="24"/>
      <c r="D11" s="16"/>
      <c r="E11" s="22"/>
      <c r="F11" s="19">
        <f t="shared" si="1"/>
        <v>0</v>
      </c>
      <c r="G11" s="123" cm="1">
        <f t="array" ref="G11">+_xlfn.IFS(C11=Blad1!$D$2,'Basisgegevens Begroting'!$I$27,C11=Blad1!$D$3,'Basisgegevens Begroting'!$G$27,C11=Blad1!$D$4,'Basisgegevens Begroting'!$H$27,C11="",0)</f>
        <v>0</v>
      </c>
      <c r="H11" s="19">
        <f>+EigenPersoneel78945111821[[#This Row],[Kolom8]]*EigenPersoneel78945111821[[#This Row],[Kolom6]]</f>
        <v>0</v>
      </c>
      <c r="I11" t="str">
        <f t="shared" si="0"/>
        <v/>
      </c>
    </row>
    <row r="12" spans="1:9" x14ac:dyDescent="0.3">
      <c r="A12" s="4"/>
      <c r="B12" s="24"/>
      <c r="C12" s="24"/>
      <c r="D12" s="16"/>
      <c r="E12" s="22"/>
      <c r="F12" s="19">
        <f t="shared" si="1"/>
        <v>0</v>
      </c>
      <c r="G12" s="123" cm="1">
        <f t="array" ref="G12">+_xlfn.IFS(C12=Blad1!$D$2,'Basisgegevens Begroting'!$I$27,C12=Blad1!$D$3,'Basisgegevens Begroting'!$G$27,C12=Blad1!$D$4,'Basisgegevens Begroting'!$H$27,C12="",0)</f>
        <v>0</v>
      </c>
      <c r="H12" s="19">
        <f>+EigenPersoneel78945111821[[#This Row],[Kolom8]]*EigenPersoneel78945111821[[#This Row],[Kolom6]]</f>
        <v>0</v>
      </c>
      <c r="I12" t="str">
        <f t="shared" si="0"/>
        <v/>
      </c>
    </row>
    <row r="13" spans="1:9" x14ac:dyDescent="0.3">
      <c r="A13" s="4"/>
      <c r="B13" s="24"/>
      <c r="C13" s="24"/>
      <c r="D13" s="16"/>
      <c r="E13" s="22"/>
      <c r="F13" s="19">
        <f t="shared" si="1"/>
        <v>0</v>
      </c>
      <c r="G13" s="123" cm="1">
        <f t="array" ref="G13">+_xlfn.IFS(C13=Blad1!$D$2,'Basisgegevens Begroting'!$I$27,C13=Blad1!$D$3,'Basisgegevens Begroting'!$G$27,C13=Blad1!$D$4,'Basisgegevens Begroting'!$H$27,C13="",0)</f>
        <v>0</v>
      </c>
      <c r="H13" s="19">
        <f>+EigenPersoneel78945111821[[#This Row],[Kolom8]]*EigenPersoneel78945111821[[#This Row],[Kolom6]]</f>
        <v>0</v>
      </c>
      <c r="I13" t="str">
        <f t="shared" si="0"/>
        <v/>
      </c>
    </row>
    <row r="14" spans="1:9" x14ac:dyDescent="0.3">
      <c r="A14" s="4"/>
      <c r="B14" s="24"/>
      <c r="C14" s="24"/>
      <c r="D14" s="16"/>
      <c r="E14" s="22"/>
      <c r="F14" s="19">
        <f t="shared" si="1"/>
        <v>0</v>
      </c>
      <c r="G14" s="123" cm="1">
        <f t="array" ref="G14">+_xlfn.IFS(C14=Blad1!$D$2,'Basisgegevens Begroting'!$I$27,C14=Blad1!$D$3,'Basisgegevens Begroting'!$G$27,C14=Blad1!$D$4,'Basisgegevens Begroting'!$H$27,C14="",0)</f>
        <v>0</v>
      </c>
      <c r="H14" s="19">
        <f>+EigenPersoneel78945111821[[#This Row],[Kolom8]]*EigenPersoneel78945111821[[#This Row],[Kolom6]]</f>
        <v>0</v>
      </c>
      <c r="I14" t="str">
        <f t="shared" si="0"/>
        <v/>
      </c>
    </row>
    <row r="15" spans="1:9" x14ac:dyDescent="0.3">
      <c r="A15" s="4"/>
      <c r="B15" s="24"/>
      <c r="C15" s="24"/>
      <c r="D15" s="16"/>
      <c r="E15" s="22"/>
      <c r="F15" s="19">
        <f t="shared" si="1"/>
        <v>0</v>
      </c>
      <c r="G15" s="123" cm="1">
        <f t="array" ref="G15">+_xlfn.IFS(C15=Blad1!$D$2,'Basisgegevens Begroting'!$I$27,C15=Blad1!$D$3,'Basisgegevens Begroting'!$G$27,C15=Blad1!$D$4,'Basisgegevens Begroting'!$H$27,C15="",0)</f>
        <v>0</v>
      </c>
      <c r="H15" s="19">
        <f>+EigenPersoneel78945111821[[#This Row],[Kolom8]]*EigenPersoneel78945111821[[#This Row],[Kolom6]]</f>
        <v>0</v>
      </c>
      <c r="I15" t="str">
        <f t="shared" si="0"/>
        <v/>
      </c>
    </row>
    <row r="16" spans="1:9" x14ac:dyDescent="0.3">
      <c r="A16" s="4"/>
      <c r="B16" s="24"/>
      <c r="C16" s="24"/>
      <c r="D16" s="16"/>
      <c r="E16" s="22"/>
      <c r="F16" s="19">
        <f t="shared" si="1"/>
        <v>0</v>
      </c>
      <c r="G16" s="123" cm="1">
        <f t="array" ref="G16">+_xlfn.IFS(C16=Blad1!$D$2,'Basisgegevens Begroting'!$I$27,C16=Blad1!$D$3,'Basisgegevens Begroting'!$G$27,C16=Blad1!$D$4,'Basisgegevens Begroting'!$H$27,C16="",0)</f>
        <v>0</v>
      </c>
      <c r="H16" s="19">
        <f>+EigenPersoneel78945111821[[#This Row],[Kolom8]]*EigenPersoneel78945111821[[#This Row],[Kolom6]]</f>
        <v>0</v>
      </c>
      <c r="I16" t="str">
        <f t="shared" si="0"/>
        <v/>
      </c>
    </row>
    <row r="17" spans="1:9" x14ac:dyDescent="0.3">
      <c r="A17" s="4"/>
      <c r="B17" s="24"/>
      <c r="C17" s="24"/>
      <c r="D17" s="16"/>
      <c r="E17" s="22"/>
      <c r="F17" s="19">
        <f t="shared" si="1"/>
        <v>0</v>
      </c>
      <c r="G17" s="123" cm="1">
        <f t="array" ref="G17">+_xlfn.IFS(C17=Blad1!$D$2,'Basisgegevens Begroting'!$I$27,C17=Blad1!$D$3,'Basisgegevens Begroting'!$G$27,C17=Blad1!$D$4,'Basisgegevens Begroting'!$H$27,C17="",0)</f>
        <v>0</v>
      </c>
      <c r="H17" s="19">
        <f>+EigenPersoneel78945111821[[#This Row],[Kolom8]]*EigenPersoneel78945111821[[#This Row],[Kolom6]]</f>
        <v>0</v>
      </c>
      <c r="I17" t="str">
        <f t="shared" si="0"/>
        <v/>
      </c>
    </row>
    <row r="18" spans="1:9" x14ac:dyDescent="0.3">
      <c r="A18" s="4"/>
      <c r="B18" s="24"/>
      <c r="C18" s="24"/>
      <c r="D18" s="16"/>
      <c r="E18" s="22"/>
      <c r="F18" s="19">
        <f t="shared" si="1"/>
        <v>0</v>
      </c>
      <c r="G18" s="123" cm="1">
        <f t="array" ref="G18">+_xlfn.IFS(C18=Blad1!$D$2,'Basisgegevens Begroting'!$I$27,C18=Blad1!$D$3,'Basisgegevens Begroting'!$G$27,C18=Blad1!$D$4,'Basisgegevens Begroting'!$H$27,C18="",0)</f>
        <v>0</v>
      </c>
      <c r="H18" s="19">
        <f>+EigenPersoneel78945111821[[#This Row],[Kolom8]]*EigenPersoneel78945111821[[#This Row],[Kolom6]]</f>
        <v>0</v>
      </c>
      <c r="I18" t="str">
        <f t="shared" si="0"/>
        <v/>
      </c>
    </row>
    <row r="19" spans="1:9" x14ac:dyDescent="0.3">
      <c r="A19" s="4"/>
      <c r="B19" s="24"/>
      <c r="C19" s="24"/>
      <c r="D19" s="16"/>
      <c r="E19" s="22"/>
      <c r="F19" s="19">
        <f t="shared" si="1"/>
        <v>0</v>
      </c>
      <c r="G19" s="123" cm="1">
        <f t="array" ref="G19">+_xlfn.IFS(C19=Blad1!$D$2,'Basisgegevens Begroting'!$I$27,C19=Blad1!$D$3,'Basisgegevens Begroting'!$G$27,C19=Blad1!$D$4,'Basisgegevens Begroting'!$H$27,C19="",0)</f>
        <v>0</v>
      </c>
      <c r="H19" s="19">
        <f>+EigenPersoneel78945111821[[#This Row],[Kolom8]]*EigenPersoneel78945111821[[#This Row],[Kolom6]]</f>
        <v>0</v>
      </c>
      <c r="I19" t="str">
        <f t="shared" si="0"/>
        <v/>
      </c>
    </row>
    <row r="20" spans="1:9" x14ac:dyDescent="0.3">
      <c r="A20" s="4"/>
      <c r="B20" s="24"/>
      <c r="C20" s="24"/>
      <c r="D20" s="16"/>
      <c r="E20" s="22"/>
      <c r="F20" s="19">
        <f t="shared" si="1"/>
        <v>0</v>
      </c>
      <c r="G20" s="123" cm="1">
        <f t="array" ref="G20">+_xlfn.IFS(C20=Blad1!$D$2,'Basisgegevens Begroting'!$I$27,C20=Blad1!$D$3,'Basisgegevens Begroting'!$G$27,C20=Blad1!$D$4,'Basisgegevens Begroting'!$H$27,C20="",0)</f>
        <v>0</v>
      </c>
      <c r="H20" s="19">
        <f>+EigenPersoneel78945111821[[#This Row],[Kolom8]]*EigenPersoneel78945111821[[#This Row],[Kolom6]]</f>
        <v>0</v>
      </c>
      <c r="I20" t="str">
        <f t="shared" si="0"/>
        <v/>
      </c>
    </row>
    <row r="21" spans="1:9" ht="15" thickBot="1" x14ac:dyDescent="0.35">
      <c r="A21" s="4"/>
      <c r="B21" s="24"/>
      <c r="C21" s="24"/>
      <c r="D21" s="16"/>
      <c r="E21" s="22"/>
      <c r="F21" s="19">
        <f t="shared" si="1"/>
        <v>0</v>
      </c>
      <c r="G21" s="123" cm="1">
        <f t="array" ref="G21">+_xlfn.IFS(C21=Blad1!$D$2,'Basisgegevens Begroting'!$I$27,C21=Blad1!$D$3,'Basisgegevens Begroting'!$G$27,C21=Blad1!$D$4,'Basisgegevens Begroting'!$H$27,C21="",0)</f>
        <v>0</v>
      </c>
      <c r="H21" s="19">
        <f>+EigenPersoneel78945111821[[#This Row],[Kolom8]]*EigenPersoneel78945111821[[#This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35.25" customHeight="1" x14ac:dyDescent="0.3">
      <c r="A25" s="29" t="s">
        <v>70</v>
      </c>
      <c r="B25" s="9" t="s">
        <v>71</v>
      </c>
      <c r="C25" s="80" t="s">
        <v>63</v>
      </c>
      <c r="D25" s="108" t="s">
        <v>132</v>
      </c>
      <c r="E25" s="108" t="s">
        <v>140</v>
      </c>
      <c r="F25" s="9" t="s">
        <v>29</v>
      </c>
      <c r="G25" s="79" t="str">
        <f>+G6</f>
        <v>Ophoging Subsidie %</v>
      </c>
      <c r="H25" s="127" t="str">
        <f>+H6</f>
        <v>Subsidie</v>
      </c>
      <c r="I25" t="str">
        <f t="shared" si="0"/>
        <v/>
      </c>
    </row>
    <row r="26" spans="1:9" x14ac:dyDescent="0.3">
      <c r="A26" s="33"/>
      <c r="B26" s="23"/>
      <c r="C26" s="24"/>
      <c r="D26" s="211"/>
      <c r="E26" s="212"/>
      <c r="F26" s="128">
        <f>+D26*E26</f>
        <v>0</v>
      </c>
      <c r="G26" s="123" cm="1">
        <f t="array" ref="G26">+_xlfn.IFS(C26=Blad1!$D$2,'Basisgegevens Begroting'!$I$27,C26=Blad1!$D$3,'Basisgegevens Begroting'!$G$27,C26=Blad1!$D$4,'Basisgegevens Begroting'!$H$27,C26="",0)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Begroting'!$I$27,C27=Blad1!$D$3,'Basisgegevens Begroting'!$G$27,C27=Blad1!$D$4,'Basisgegevens Begroting'!$H$27,C27="",0)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Begroting'!$I$27,C28=Blad1!$D$3,'Basisgegevens Begroting'!$G$27,C28=Blad1!$D$4,'Basisgegevens Begroting'!$H$27,C28="",0)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Begroting'!$I$27,C29=Blad1!$D$3,'Basisgegevens Begroting'!$G$27,C29=Blad1!$D$4,'Basisgegevens Begroting'!$H$27,C29="",0)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7" t="str">
        <f>+H6</f>
        <v>Subsidie</v>
      </c>
      <c r="I33" t="str">
        <f t="shared" si="0"/>
        <v/>
      </c>
    </row>
    <row r="34" spans="1:9" x14ac:dyDescent="0.3">
      <c r="A34" s="33"/>
      <c r="B34" s="23"/>
      <c r="C34" s="24"/>
      <c r="D34" s="24"/>
      <c r="E34" s="69"/>
      <c r="F34" s="16">
        <v>0</v>
      </c>
      <c r="G34" s="123" cm="1">
        <f t="array" ref="G34">+_xlfn.IFS(C34=Blad1!$D$2,'Basisgegevens Begroting'!$I$27,C34=Blad1!$D$3,'Basisgegevens Begroting'!$G$27,C34=Blad1!$D$4,'Basisgegevens Begroting'!$H$27,C34="",0)</f>
        <v>0</v>
      </c>
      <c r="H34" s="124">
        <f>+G34*F34</f>
        <v>0</v>
      </c>
      <c r="I34" t="str">
        <f t="shared" si="0"/>
        <v/>
      </c>
    </row>
    <row r="35" spans="1:9" x14ac:dyDescent="0.3">
      <c r="A35" s="33"/>
      <c r="B35" s="23"/>
      <c r="C35" s="24"/>
      <c r="D35" s="24"/>
      <c r="E35" s="69"/>
      <c r="F35" s="16">
        <v>0</v>
      </c>
      <c r="G35" s="123" cm="1">
        <f t="array" ref="G35">+_xlfn.IFS(C35=Blad1!$D$2,'Basisgegevens Begroting'!$I$27,C35=Blad1!$D$3,'Basisgegevens Begroting'!$G$27,C35=Blad1!$D$4,'Basisgegevens Begroting'!$H$27,C35="",0)</f>
        <v>0</v>
      </c>
      <c r="H35" s="124">
        <f t="shared" ref="H35:H49" si="5">+G35*F35</f>
        <v>0</v>
      </c>
      <c r="I35" t="str">
        <f t="shared" si="0"/>
        <v/>
      </c>
    </row>
    <row r="36" spans="1:9" x14ac:dyDescent="0.3">
      <c r="A36" s="33"/>
      <c r="B36" s="23"/>
      <c r="C36" s="24"/>
      <c r="D36" s="24"/>
      <c r="E36" s="69"/>
      <c r="F36" s="16">
        <v>0</v>
      </c>
      <c r="G36" s="123" cm="1">
        <f t="array" ref="G36">+_xlfn.IFS(C36=Blad1!$D$2,'Basisgegevens Begroting'!$I$27,C36=Blad1!$D$3,'Basisgegevens Begroting'!$G$27,C36=Blad1!$D$4,'Basisgegevens Begroting'!$H$27,C36="",0)</f>
        <v>0</v>
      </c>
      <c r="H36" s="124">
        <f t="shared" si="5"/>
        <v>0</v>
      </c>
      <c r="I36" t="str">
        <f t="shared" si="0"/>
        <v/>
      </c>
    </row>
    <row r="37" spans="1:9" x14ac:dyDescent="0.3">
      <c r="A37" s="33"/>
      <c r="B37" s="23"/>
      <c r="C37" s="24"/>
      <c r="D37" s="24"/>
      <c r="E37" s="69"/>
      <c r="F37" s="16">
        <v>0</v>
      </c>
      <c r="G37" s="123" cm="1">
        <f t="array" ref="G37">+_xlfn.IFS(C37=Blad1!$D$2,'Basisgegevens Begroting'!$I$27,C37=Blad1!$D$3,'Basisgegevens Begroting'!$G$27,C37=Blad1!$D$4,'Basisgegevens Begroting'!$H$27,C37="",0)</f>
        <v>0</v>
      </c>
      <c r="H37" s="124">
        <f t="shared" si="5"/>
        <v>0</v>
      </c>
      <c r="I37" t="str">
        <f t="shared" si="0"/>
        <v/>
      </c>
    </row>
    <row r="38" spans="1:9" x14ac:dyDescent="0.3">
      <c r="A38" s="33"/>
      <c r="B38" s="23"/>
      <c r="C38" s="24"/>
      <c r="D38" s="23"/>
      <c r="E38" s="70"/>
      <c r="F38" s="16">
        <v>0</v>
      </c>
      <c r="G38" s="123" cm="1">
        <f t="array" ref="G38">+_xlfn.IFS(C38=Blad1!$D$2,'Basisgegevens Begroting'!$I$27,C38=Blad1!$D$3,'Basisgegevens Begroting'!$G$27,C38=Blad1!$D$4,'Basisgegevens Begroting'!$H$27,C38="",0)</f>
        <v>0</v>
      </c>
      <c r="H38" s="124">
        <f t="shared" si="5"/>
        <v>0</v>
      </c>
      <c r="I38" t="str">
        <f t="shared" si="0"/>
        <v/>
      </c>
    </row>
    <row r="39" spans="1:9" x14ac:dyDescent="0.3">
      <c r="A39" s="33"/>
      <c r="B39" s="23"/>
      <c r="C39" s="24"/>
      <c r="D39" s="23"/>
      <c r="E39" s="70"/>
      <c r="F39" s="16">
        <v>0</v>
      </c>
      <c r="G39" s="123" cm="1">
        <f t="array" ref="G39">+_xlfn.IFS(C39=Blad1!$D$2,'Basisgegevens Begroting'!$I$27,C39=Blad1!$D$3,'Basisgegevens Begroting'!$G$27,C39=Blad1!$D$4,'Basisgegevens Begroting'!$H$27,C39="",0)</f>
        <v>0</v>
      </c>
      <c r="H39" s="124">
        <f t="shared" si="5"/>
        <v>0</v>
      </c>
      <c r="I39" t="str">
        <f t="shared" si="0"/>
        <v/>
      </c>
    </row>
    <row r="40" spans="1:9" x14ac:dyDescent="0.3">
      <c r="A40" s="33"/>
      <c r="B40" s="23"/>
      <c r="C40" s="24"/>
      <c r="D40" s="23"/>
      <c r="E40" s="70"/>
      <c r="F40" s="16">
        <v>0</v>
      </c>
      <c r="G40" s="123" cm="1">
        <f t="array" ref="G40">+_xlfn.IFS(C40=Blad1!$D$2,'Basisgegevens Begroting'!$I$27,C40=Blad1!$D$3,'Basisgegevens Begroting'!$G$27,C40=Blad1!$D$4,'Basisgegevens Begroting'!$H$27,C40="",0)</f>
        <v>0</v>
      </c>
      <c r="H40" s="124">
        <f t="shared" si="5"/>
        <v>0</v>
      </c>
      <c r="I40" t="str">
        <f t="shared" si="0"/>
        <v/>
      </c>
    </row>
    <row r="41" spans="1:9" x14ac:dyDescent="0.3">
      <c r="A41" s="33"/>
      <c r="B41" s="23"/>
      <c r="C41" s="24"/>
      <c r="D41" s="23"/>
      <c r="E41" s="70"/>
      <c r="F41" s="16">
        <v>0</v>
      </c>
      <c r="G41" s="123" cm="1">
        <f t="array" ref="G41">+_xlfn.IFS(C41=Blad1!$D$2,'Basisgegevens Begroting'!$I$27,C41=Blad1!$D$3,'Basisgegevens Begroting'!$G$27,C41=Blad1!$D$4,'Basisgegevens Begroting'!$H$27,C41="",0)</f>
        <v>0</v>
      </c>
      <c r="H41" s="124">
        <f t="shared" si="5"/>
        <v>0</v>
      </c>
      <c r="I41" t="str">
        <f t="shared" si="0"/>
        <v/>
      </c>
    </row>
    <row r="42" spans="1:9" x14ac:dyDescent="0.3">
      <c r="A42" s="33"/>
      <c r="B42" s="23"/>
      <c r="C42" s="24"/>
      <c r="D42" s="23"/>
      <c r="E42" s="70"/>
      <c r="F42" s="16">
        <v>0</v>
      </c>
      <c r="G42" s="123" cm="1">
        <f t="array" ref="G42">+_xlfn.IFS(C42=Blad1!$D$2,'Basisgegevens Begroting'!$I$27,C42=Blad1!$D$3,'Basisgegevens Begroting'!$G$27,C42=Blad1!$D$4,'Basisgegevens Begroting'!$H$27,C42="",0)</f>
        <v>0</v>
      </c>
      <c r="H42" s="124">
        <f t="shared" si="5"/>
        <v>0</v>
      </c>
      <c r="I42" t="str">
        <f t="shared" si="0"/>
        <v/>
      </c>
    </row>
    <row r="43" spans="1:9" x14ac:dyDescent="0.3">
      <c r="A43" s="33"/>
      <c r="B43" s="23"/>
      <c r="C43" s="24"/>
      <c r="D43" s="23"/>
      <c r="E43" s="70"/>
      <c r="F43" s="16">
        <v>0</v>
      </c>
      <c r="G43" s="123" cm="1">
        <f t="array" ref="G43">+_xlfn.IFS(C43=Blad1!$D$2,'Basisgegevens Begroting'!$I$27,C43=Blad1!$D$3,'Basisgegevens Begroting'!$G$27,C43=Blad1!$D$4,'Basisgegevens Begroting'!$H$27,C43="",0)</f>
        <v>0</v>
      </c>
      <c r="H43" s="124">
        <f t="shared" si="5"/>
        <v>0</v>
      </c>
      <c r="I43" t="str">
        <f t="shared" si="0"/>
        <v/>
      </c>
    </row>
    <row r="44" spans="1:9" x14ac:dyDescent="0.3">
      <c r="A44" s="33"/>
      <c r="B44" s="23"/>
      <c r="C44" s="24"/>
      <c r="D44" s="23"/>
      <c r="E44" s="70"/>
      <c r="F44" s="16">
        <v>0</v>
      </c>
      <c r="G44" s="123" cm="1">
        <f t="array" ref="G44">+_xlfn.IFS(C44=Blad1!$D$2,'Basisgegevens Begroting'!$I$27,C44=Blad1!$D$3,'Basisgegevens Begroting'!$G$27,C44=Blad1!$D$4,'Basisgegevens Begroting'!$H$27,C44="",0)</f>
        <v>0</v>
      </c>
      <c r="H44" s="124">
        <f t="shared" si="5"/>
        <v>0</v>
      </c>
      <c r="I44" t="str">
        <f t="shared" si="0"/>
        <v/>
      </c>
    </row>
    <row r="45" spans="1:9" x14ac:dyDescent="0.3">
      <c r="A45" s="33"/>
      <c r="B45" s="23"/>
      <c r="C45" s="24"/>
      <c r="D45" s="23"/>
      <c r="E45" s="70"/>
      <c r="F45" s="16">
        <v>0</v>
      </c>
      <c r="G45" s="123" cm="1">
        <f t="array" ref="G45">+_xlfn.IFS(C45=Blad1!$D$2,'Basisgegevens Begroting'!$I$27,C45=Blad1!$D$3,'Basisgegevens Begroting'!$G$27,C45=Blad1!$D$4,'Basisgegevens Begroting'!$H$27,C45="",0)</f>
        <v>0</v>
      </c>
      <c r="H45" s="124">
        <f t="shared" si="5"/>
        <v>0</v>
      </c>
      <c r="I45" t="str">
        <f t="shared" si="0"/>
        <v/>
      </c>
    </row>
    <row r="46" spans="1:9" x14ac:dyDescent="0.3">
      <c r="A46" s="33"/>
      <c r="B46" s="23"/>
      <c r="C46" s="24"/>
      <c r="D46" s="23"/>
      <c r="E46" s="70"/>
      <c r="F46" s="16">
        <v>0</v>
      </c>
      <c r="G46" s="123" cm="1">
        <f t="array" ref="G46">+_xlfn.IFS(C46=Blad1!$D$2,'Basisgegevens Begroting'!$I$27,C46=Blad1!$D$3,'Basisgegevens Begroting'!$G$27,C46=Blad1!$D$4,'Basisgegevens Begroting'!$H$27,C46="",0)</f>
        <v>0</v>
      </c>
      <c r="H46" s="124">
        <f t="shared" si="5"/>
        <v>0</v>
      </c>
      <c r="I46" t="str">
        <f t="shared" si="0"/>
        <v/>
      </c>
    </row>
    <row r="47" spans="1:9" x14ac:dyDescent="0.3">
      <c r="A47" s="33"/>
      <c r="B47" s="23"/>
      <c r="C47" s="24"/>
      <c r="D47" s="23"/>
      <c r="E47" s="70"/>
      <c r="F47" s="16">
        <v>0</v>
      </c>
      <c r="G47" s="123" cm="1">
        <f t="array" ref="G47">+_xlfn.IFS(C47=Blad1!$D$2,'Basisgegevens Begroting'!$I$27,C47=Blad1!$D$3,'Basisgegevens Begroting'!$G$27,C47=Blad1!$D$4,'Basisgegevens Begroting'!$H$27,C47="",0)</f>
        <v>0</v>
      </c>
      <c r="H47" s="124">
        <f t="shared" si="5"/>
        <v>0</v>
      </c>
      <c r="I47" t="str">
        <f t="shared" si="0"/>
        <v/>
      </c>
    </row>
    <row r="48" spans="1:9" x14ac:dyDescent="0.3">
      <c r="A48" s="33"/>
      <c r="B48" s="23"/>
      <c r="C48" s="24"/>
      <c r="D48" s="23"/>
      <c r="E48" s="70"/>
      <c r="F48" s="16">
        <v>0</v>
      </c>
      <c r="G48" s="123" cm="1">
        <f t="array" ref="G48">+_xlfn.IFS(C48=Blad1!$D$2,'Basisgegevens Begroting'!$I$27,C48=Blad1!$D$3,'Basisgegevens Begroting'!$G$27,C48=Blad1!$D$4,'Basisgegevens Begroting'!$H$27,C48="",0)</f>
        <v>0</v>
      </c>
      <c r="H48" s="124">
        <f t="shared" si="5"/>
        <v>0</v>
      </c>
      <c r="I48" t="str">
        <f t="shared" si="0"/>
        <v/>
      </c>
    </row>
    <row r="49" spans="1:9" x14ac:dyDescent="0.3">
      <c r="A49" s="33"/>
      <c r="B49" s="23"/>
      <c r="C49" s="24"/>
      <c r="D49" s="23"/>
      <c r="E49" s="70"/>
      <c r="F49" s="16">
        <v>0</v>
      </c>
      <c r="G49" s="123" cm="1">
        <f t="array" ref="G49">+_xlfn.IFS(C49=Blad1!$D$2,'Basisgegevens Begroting'!$I$27,C49=Blad1!$D$3,'Basisgegevens Begroting'!$G$27,C49=Blad1!$D$4,'Basisgegevens Begroting'!$H$27,C49="",0)</f>
        <v>0</v>
      </c>
      <c r="H49" s="124">
        <f t="shared" si="5"/>
        <v>0</v>
      </c>
      <c r="I49" t="str">
        <f t="shared" si="0"/>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6">SUM(H34:H50)</f>
        <v>0</v>
      </c>
    </row>
    <row r="52" spans="1:9" ht="15" thickBot="1" x14ac:dyDescent="0.35"/>
    <row r="53" spans="1:9" x14ac:dyDescent="0.3">
      <c r="A53" s="31" t="s">
        <v>75</v>
      </c>
      <c r="B53" s="17"/>
      <c r="C53" s="17"/>
      <c r="D53" s="17"/>
      <c r="E53" s="17"/>
      <c r="F53" s="17"/>
      <c r="G53" s="17"/>
    </row>
    <row r="54" spans="1:9" ht="24"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c r="D55" s="24"/>
      <c r="E55" s="69"/>
      <c r="F55" s="16">
        <v>0</v>
      </c>
      <c r="G55" s="123" cm="1">
        <f t="array" ref="G55">+_xlfn.IFS(C55=Blad1!$D$2,'Basisgegevens Begroting'!$I$27,C55=Blad1!$D$3,'Basisgegevens Begroting'!$G$27,C55=Blad1!$D$4,'Basisgegevens Begroting'!$H$27,C55="",0)</f>
        <v>0</v>
      </c>
      <c r="H55" s="124">
        <f>+G55*F55</f>
        <v>0</v>
      </c>
      <c r="I55" t="str">
        <f t="shared" ref="I55:I60" si="7">IF(G55=100%,H55,"")</f>
        <v/>
      </c>
    </row>
    <row r="56" spans="1:9" x14ac:dyDescent="0.3">
      <c r="A56" s="33"/>
      <c r="B56" s="23"/>
      <c r="C56" s="24"/>
      <c r="D56" s="24"/>
      <c r="E56" s="69"/>
      <c r="F56" s="16">
        <v>0</v>
      </c>
      <c r="G56" s="123" cm="1">
        <f t="array" ref="G56">+_xlfn.IFS(C56=Blad1!$D$2,'Basisgegevens Begroting'!$I$27,C56=Blad1!$D$3,'Basisgegevens Begroting'!$G$27,C56=Blad1!$D$4,'Basisgegevens Begroting'!$H$27,C56="",0)</f>
        <v>0</v>
      </c>
      <c r="H56" s="124">
        <f t="shared" ref="H56:H60" si="8">+G56*F56</f>
        <v>0</v>
      </c>
      <c r="I56" t="str">
        <f t="shared" si="7"/>
        <v/>
      </c>
    </row>
    <row r="57" spans="1:9" x14ac:dyDescent="0.3">
      <c r="A57" s="33"/>
      <c r="B57" s="23"/>
      <c r="C57" s="24"/>
      <c r="D57" s="24"/>
      <c r="E57" s="69"/>
      <c r="F57" s="16">
        <v>0</v>
      </c>
      <c r="G57" s="123" cm="1">
        <f t="array" ref="G57">+_xlfn.IFS(C57=Blad1!$D$2,'Basisgegevens Begroting'!$I$27,C57=Blad1!$D$3,'Basisgegevens Begroting'!$G$27,C57=Blad1!$D$4,'Basisgegevens Begroting'!$H$27,C57="",0)</f>
        <v>0</v>
      </c>
      <c r="H57" s="124">
        <f t="shared" si="8"/>
        <v>0</v>
      </c>
      <c r="I57" t="str">
        <f t="shared" si="7"/>
        <v/>
      </c>
    </row>
    <row r="58" spans="1:9" x14ac:dyDescent="0.3">
      <c r="A58" s="33"/>
      <c r="B58" s="23"/>
      <c r="C58" s="24"/>
      <c r="D58" s="24"/>
      <c r="E58" s="69"/>
      <c r="F58" s="16">
        <v>0</v>
      </c>
      <c r="G58" s="123" cm="1">
        <f t="array" ref="G58">+_xlfn.IFS(C58=Blad1!$D$2,'Basisgegevens Begroting'!$I$27,C58=Blad1!$D$3,'Basisgegevens Begroting'!$G$27,C58=Blad1!$D$4,'Basisgegevens Begroting'!$H$27,C58="",0)</f>
        <v>0</v>
      </c>
      <c r="H58" s="124">
        <f t="shared" si="8"/>
        <v>0</v>
      </c>
      <c r="I58" t="str">
        <f t="shared" si="7"/>
        <v/>
      </c>
    </row>
    <row r="59" spans="1:9" x14ac:dyDescent="0.3">
      <c r="A59" s="33"/>
      <c r="B59" s="23"/>
      <c r="C59" s="24"/>
      <c r="D59" s="23"/>
      <c r="E59" s="70"/>
      <c r="F59" s="16">
        <v>0</v>
      </c>
      <c r="G59" s="123" cm="1">
        <f t="array" ref="G59">+_xlfn.IFS(C59=Blad1!$D$2,'Basisgegevens Begroting'!$I$27,C59=Blad1!$D$3,'Basisgegevens Begroting'!$G$27,C59=Blad1!$D$4,'Basisgegevens Begroting'!$H$27,C59="",0)</f>
        <v>0</v>
      </c>
      <c r="H59" s="124">
        <f t="shared" si="8"/>
        <v>0</v>
      </c>
      <c r="I59" t="str">
        <f t="shared" si="7"/>
        <v/>
      </c>
    </row>
    <row r="60" spans="1:9" x14ac:dyDescent="0.3">
      <c r="A60" s="33"/>
      <c r="B60" s="23"/>
      <c r="C60" s="24"/>
      <c r="D60" s="23"/>
      <c r="E60" s="70"/>
      <c r="F60" s="16">
        <v>0</v>
      </c>
      <c r="G60" s="123" cm="1">
        <f t="array" ref="G60">+_xlfn.IFS(C60=Blad1!$D$2,'Basisgegevens Begroting'!$I$27,C60=Blad1!$D$3,'Basisgegevens Begroting'!$G$27,C60=Blad1!$D$4,'Basisgegevens Begroting'!$H$27,C60="",0)</f>
        <v>0</v>
      </c>
      <c r="H60" s="124">
        <f t="shared" si="8"/>
        <v>0</v>
      </c>
      <c r="I60" t="str">
        <f t="shared" si="7"/>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Begroting'!$I$27,C66=Blad1!$D$3,'Basisgegevens Begroting'!$G$27,C66=Blad1!$D$4,'Basisgegevens Begroting'!$H$27,C66="",0)</f>
        <v>0</v>
      </c>
      <c r="H66" s="124">
        <f>+G66*F66*E66</f>
        <v>0</v>
      </c>
      <c r="I66" t="str">
        <f t="shared" ref="I66:I82" si="9">IF(G66=100%,H66,"")</f>
        <v/>
      </c>
    </row>
    <row r="67" spans="1:9" x14ac:dyDescent="0.3">
      <c r="A67" s="24"/>
      <c r="B67" s="24"/>
      <c r="C67" s="24"/>
      <c r="D67" s="24"/>
      <c r="E67" s="175">
        <v>1</v>
      </c>
      <c r="F67" s="16">
        <v>0</v>
      </c>
      <c r="G67" s="123" cm="1">
        <f t="array" ref="G67">+_xlfn.IFS(C67=Blad1!$D$2,'Basisgegevens Begroting'!$I$27,C67=Blad1!$D$3,'Basisgegevens Begroting'!$G$27,C67=Blad1!$D$4,'Basisgegevens Begroting'!$H$27,C67="",0)</f>
        <v>0</v>
      </c>
      <c r="H67" s="124">
        <f t="shared" ref="H67:H81" si="10">+G67*F67*E67</f>
        <v>0</v>
      </c>
      <c r="I67" t="str">
        <f t="shared" si="9"/>
        <v/>
      </c>
    </row>
    <row r="68" spans="1:9" x14ac:dyDescent="0.3">
      <c r="A68" s="24"/>
      <c r="B68" s="24"/>
      <c r="C68" s="24"/>
      <c r="D68" s="24"/>
      <c r="E68" s="175">
        <v>1</v>
      </c>
      <c r="F68" s="16">
        <v>0</v>
      </c>
      <c r="G68" s="123" cm="1">
        <f t="array" ref="G68">+_xlfn.IFS(C68=Blad1!$D$2,'Basisgegevens Begroting'!$I$27,C68=Blad1!$D$3,'Basisgegevens Begroting'!$G$27,C68=Blad1!$D$4,'Basisgegevens Begroting'!$H$27,C68="",0)</f>
        <v>0</v>
      </c>
      <c r="H68" s="124">
        <f t="shared" si="10"/>
        <v>0</v>
      </c>
      <c r="I68" t="str">
        <f t="shared" si="9"/>
        <v/>
      </c>
    </row>
    <row r="69" spans="1:9" x14ac:dyDescent="0.3">
      <c r="A69" s="24"/>
      <c r="B69" s="24"/>
      <c r="C69" s="24"/>
      <c r="D69" s="24"/>
      <c r="E69" s="175">
        <v>1</v>
      </c>
      <c r="F69" s="16">
        <v>0</v>
      </c>
      <c r="G69" s="123" cm="1">
        <f t="array" ref="G69">+_xlfn.IFS(C69=Blad1!$D$2,'Basisgegevens Begroting'!$I$27,C69=Blad1!$D$3,'Basisgegevens Begroting'!$G$27,C69=Blad1!$D$4,'Basisgegevens Begroting'!$H$27,C69="",0)</f>
        <v>0</v>
      </c>
      <c r="H69" s="124">
        <f t="shared" si="10"/>
        <v>0</v>
      </c>
      <c r="I69" t="str">
        <f t="shared" si="9"/>
        <v/>
      </c>
    </row>
    <row r="70" spans="1:9" x14ac:dyDescent="0.3">
      <c r="A70" s="24"/>
      <c r="B70" s="24"/>
      <c r="C70" s="24"/>
      <c r="D70" s="23"/>
      <c r="E70" s="175">
        <v>1</v>
      </c>
      <c r="F70" s="16">
        <v>0</v>
      </c>
      <c r="G70" s="123" cm="1">
        <f t="array" ref="G70">+_xlfn.IFS(C70=Blad1!$D$2,'Basisgegevens Begroting'!$I$27,C70=Blad1!$D$3,'Basisgegevens Begroting'!$G$27,C70=Blad1!$D$4,'Basisgegevens Begroting'!$H$27,C70="",0)</f>
        <v>0</v>
      </c>
      <c r="H70" s="124">
        <f t="shared" si="10"/>
        <v>0</v>
      </c>
      <c r="I70" t="str">
        <f t="shared" si="9"/>
        <v/>
      </c>
    </row>
    <row r="71" spans="1:9" x14ac:dyDescent="0.3">
      <c r="A71" s="24"/>
      <c r="B71" s="24"/>
      <c r="C71" s="24"/>
      <c r="D71" s="23"/>
      <c r="E71" s="175">
        <v>1</v>
      </c>
      <c r="F71" s="16">
        <v>0</v>
      </c>
      <c r="G71" s="123" cm="1">
        <f t="array" ref="G71">+_xlfn.IFS(C71=Blad1!$D$2,'Basisgegevens Begroting'!$I$27,C71=Blad1!$D$3,'Basisgegevens Begroting'!$G$27,C71=Blad1!$D$4,'Basisgegevens Begroting'!$H$27,C71="",0)</f>
        <v>0</v>
      </c>
      <c r="H71" s="124">
        <f t="shared" si="10"/>
        <v>0</v>
      </c>
      <c r="I71" t="str">
        <f t="shared" si="9"/>
        <v/>
      </c>
    </row>
    <row r="72" spans="1:9" x14ac:dyDescent="0.3">
      <c r="A72" s="24"/>
      <c r="B72" s="24"/>
      <c r="C72" s="24"/>
      <c r="D72" s="23"/>
      <c r="E72" s="175">
        <v>1</v>
      </c>
      <c r="F72" s="16">
        <v>0</v>
      </c>
      <c r="G72" s="123" cm="1">
        <f t="array" ref="G72">+_xlfn.IFS(C72=Blad1!$D$2,'Basisgegevens Begroting'!$I$27,C72=Blad1!$D$3,'Basisgegevens Begroting'!$G$27,C72=Blad1!$D$4,'Basisgegevens Begroting'!$H$27,C72="",0)</f>
        <v>0</v>
      </c>
      <c r="H72" s="124">
        <f t="shared" si="10"/>
        <v>0</v>
      </c>
      <c r="I72" t="str">
        <f t="shared" si="9"/>
        <v/>
      </c>
    </row>
    <row r="73" spans="1:9" x14ac:dyDescent="0.3">
      <c r="A73" s="24"/>
      <c r="B73" s="24"/>
      <c r="C73" s="24"/>
      <c r="D73" s="23"/>
      <c r="E73" s="175">
        <v>1</v>
      </c>
      <c r="F73" s="16">
        <v>0</v>
      </c>
      <c r="G73" s="123" cm="1">
        <f t="array" ref="G73">+_xlfn.IFS(C73=Blad1!$D$2,'Basisgegevens Begroting'!$I$27,C73=Blad1!$D$3,'Basisgegevens Begroting'!$G$27,C73=Blad1!$D$4,'Basisgegevens Begroting'!$H$27,C73="",0)</f>
        <v>0</v>
      </c>
      <c r="H73" s="124">
        <f t="shared" si="10"/>
        <v>0</v>
      </c>
      <c r="I73" t="str">
        <f t="shared" si="9"/>
        <v/>
      </c>
    </row>
    <row r="74" spans="1:9" x14ac:dyDescent="0.3">
      <c r="A74" s="24"/>
      <c r="B74" s="24"/>
      <c r="C74" s="24"/>
      <c r="D74" s="23"/>
      <c r="E74" s="175">
        <v>1</v>
      </c>
      <c r="F74" s="16">
        <v>0</v>
      </c>
      <c r="G74" s="123" cm="1">
        <f t="array" ref="G74">+_xlfn.IFS(C74=Blad1!$D$2,'Basisgegevens Begroting'!$I$27,C74=Blad1!$D$3,'Basisgegevens Begroting'!$G$27,C74=Blad1!$D$4,'Basisgegevens Begroting'!$H$27,C74="",0)</f>
        <v>0</v>
      </c>
      <c r="H74" s="124">
        <f t="shared" si="10"/>
        <v>0</v>
      </c>
      <c r="I74" t="str">
        <f t="shared" si="9"/>
        <v/>
      </c>
    </row>
    <row r="75" spans="1:9" x14ac:dyDescent="0.3">
      <c r="A75" s="24"/>
      <c r="B75" s="24"/>
      <c r="C75" s="24"/>
      <c r="D75" s="23"/>
      <c r="E75" s="175">
        <v>1</v>
      </c>
      <c r="F75" s="16">
        <v>0</v>
      </c>
      <c r="G75" s="123" cm="1">
        <f t="array" ref="G75">+_xlfn.IFS(C75=Blad1!$D$2,'Basisgegevens Begroting'!$I$27,C75=Blad1!$D$3,'Basisgegevens Begroting'!$G$27,C75=Blad1!$D$4,'Basisgegevens Begroting'!$H$27,C75="",0)</f>
        <v>0</v>
      </c>
      <c r="H75" s="124">
        <f t="shared" si="10"/>
        <v>0</v>
      </c>
      <c r="I75" t="str">
        <f t="shared" si="9"/>
        <v/>
      </c>
    </row>
    <row r="76" spans="1:9" x14ac:dyDescent="0.3">
      <c r="A76" s="24"/>
      <c r="B76" s="24"/>
      <c r="C76" s="24"/>
      <c r="D76" s="24"/>
      <c r="E76" s="175">
        <v>1</v>
      </c>
      <c r="F76" s="16">
        <v>0</v>
      </c>
      <c r="G76" s="123" cm="1">
        <f t="array" ref="G76">+_xlfn.IFS(C76=Blad1!$D$2,'Basisgegevens Begroting'!$I$27,C76=Blad1!$D$3,'Basisgegevens Begroting'!$G$27,C76=Blad1!$D$4,'Basisgegevens Begroting'!$H$27,C76="",0)</f>
        <v>0</v>
      </c>
      <c r="H76" s="124">
        <f t="shared" si="10"/>
        <v>0</v>
      </c>
      <c r="I76" t="str">
        <f t="shared" si="9"/>
        <v/>
      </c>
    </row>
    <row r="77" spans="1:9" x14ac:dyDescent="0.3">
      <c r="A77" s="24"/>
      <c r="B77" s="24"/>
      <c r="C77" s="24"/>
      <c r="D77" s="24"/>
      <c r="E77" s="175">
        <v>1</v>
      </c>
      <c r="F77" s="16">
        <v>0</v>
      </c>
      <c r="G77" s="123" cm="1">
        <f t="array" ref="G77">+_xlfn.IFS(C77=Blad1!$D$2,'Basisgegevens Begroting'!$I$27,C77=Blad1!$D$3,'Basisgegevens Begroting'!$G$27,C77=Blad1!$D$4,'Basisgegevens Begroting'!$H$27,C77="",0)</f>
        <v>0</v>
      </c>
      <c r="H77" s="124">
        <f t="shared" si="10"/>
        <v>0</v>
      </c>
      <c r="I77" t="str">
        <f t="shared" si="9"/>
        <v/>
      </c>
    </row>
    <row r="78" spans="1:9" x14ac:dyDescent="0.3">
      <c r="A78" s="24"/>
      <c r="B78" s="24"/>
      <c r="C78" s="24"/>
      <c r="D78" s="24"/>
      <c r="E78" s="175">
        <v>1</v>
      </c>
      <c r="F78" s="16">
        <v>0</v>
      </c>
      <c r="G78" s="123" cm="1">
        <f t="array" ref="G78">+_xlfn.IFS(C78=Blad1!$D$2,'Basisgegevens Begroting'!$I$27,C78=Blad1!$D$3,'Basisgegevens Begroting'!$G$27,C78=Blad1!$D$4,'Basisgegevens Begroting'!$H$27,C78="",0)</f>
        <v>0</v>
      </c>
      <c r="H78" s="124">
        <f t="shared" si="10"/>
        <v>0</v>
      </c>
      <c r="I78" t="str">
        <f t="shared" si="9"/>
        <v/>
      </c>
    </row>
    <row r="79" spans="1:9" x14ac:dyDescent="0.3">
      <c r="A79" s="24"/>
      <c r="B79" s="24"/>
      <c r="C79" s="24"/>
      <c r="D79" s="24"/>
      <c r="E79" s="175">
        <v>1</v>
      </c>
      <c r="F79" s="16">
        <v>0</v>
      </c>
      <c r="G79" s="123" cm="1">
        <f t="array" ref="G79">+_xlfn.IFS(C79=Blad1!$D$2,'Basisgegevens Begroting'!$I$27,C79=Blad1!$D$3,'Basisgegevens Begroting'!$G$27,C79=Blad1!$D$4,'Basisgegevens Begroting'!$H$27,C79="",0)</f>
        <v>0</v>
      </c>
      <c r="H79" s="124">
        <f t="shared" si="10"/>
        <v>0</v>
      </c>
      <c r="I79" t="str">
        <f t="shared" si="9"/>
        <v/>
      </c>
    </row>
    <row r="80" spans="1:9" x14ac:dyDescent="0.3">
      <c r="A80" s="24"/>
      <c r="B80" s="24"/>
      <c r="C80" s="24"/>
      <c r="D80" s="23"/>
      <c r="E80" s="175">
        <v>1</v>
      </c>
      <c r="F80" s="16">
        <v>0</v>
      </c>
      <c r="G80" s="123" cm="1">
        <f t="array" ref="G80">+_xlfn.IFS(C80=Blad1!$D$2,'Basisgegevens Begroting'!$I$27,C80=Blad1!$D$3,'Basisgegevens Begroting'!$G$27,C80=Blad1!$D$4,'Basisgegevens Begroting'!$H$27,C80="",0)</f>
        <v>0</v>
      </c>
      <c r="H80" s="124">
        <f t="shared" si="10"/>
        <v>0</v>
      </c>
      <c r="I80" t="str">
        <f t="shared" si="9"/>
        <v/>
      </c>
    </row>
    <row r="81" spans="1:9" x14ac:dyDescent="0.3">
      <c r="A81" s="24"/>
      <c r="B81" s="24"/>
      <c r="C81" s="24"/>
      <c r="D81" s="23"/>
      <c r="E81" s="175">
        <v>1</v>
      </c>
      <c r="F81" s="16">
        <v>0</v>
      </c>
      <c r="G81" s="123" cm="1">
        <f t="array" ref="G81">+_xlfn.IFS(C81=Blad1!$D$2,'Basisgegevens Begroting'!$I$27,C81=Blad1!$D$3,'Basisgegevens Begroting'!$G$27,C81=Blad1!$D$4,'Basisgegevens Begroting'!$H$27,C81="",0)</f>
        <v>0</v>
      </c>
      <c r="H81" s="124">
        <f t="shared" si="10"/>
        <v>0</v>
      </c>
      <c r="I81" t="str">
        <f t="shared" si="9"/>
        <v/>
      </c>
    </row>
    <row r="82" spans="1:9" ht="15" thickBot="1" x14ac:dyDescent="0.35">
      <c r="A82" s="169"/>
      <c r="B82" s="170"/>
      <c r="C82" s="170"/>
      <c r="D82" s="171"/>
      <c r="I82" t="str">
        <f t="shared" si="9"/>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NkxF7TH8uPLDLbTcpVC0+x/Z9IxfHCN01Zil5kxdbR3XgXxNsVtBOlTa9nODqPVHWnwr0SVA/NpED0khfmdLPA==" saltValue="W5BzDPyctqltvyN3vxWpTQ==" spinCount="100000" sheet="1" objects="1" scenarios="1"/>
  <conditionalFormatting sqref="E22 G22">
    <cfRule type="cellIs" dxfId="15" priority="12" stopIfTrue="1" operator="equal">
      <formula>"Opslag algemene kosten (50%)"</formula>
    </cfRule>
  </conditionalFormatting>
  <conditionalFormatting sqref="E30">
    <cfRule type="cellIs" dxfId="14" priority="9" stopIfTrue="1" operator="equal">
      <formula>"Opslag algemene kosten (50%)"</formula>
    </cfRule>
  </conditionalFormatting>
  <conditionalFormatting sqref="E51">
    <cfRule type="cellIs" dxfId="13" priority="11" stopIfTrue="1" operator="equal">
      <formula>"Opslag algemene kosten (50%)"</formula>
    </cfRule>
  </conditionalFormatting>
  <conditionalFormatting sqref="E62">
    <cfRule type="cellIs" dxfId="12" priority="2" stopIfTrue="1" operator="equal">
      <formula>"Opslag algemene kosten (50%)"</formula>
    </cfRule>
  </conditionalFormatting>
  <conditionalFormatting sqref="E83">
    <cfRule type="cellIs" dxfId="11" priority="3" stopIfTrue="1" operator="equal">
      <formula>"Opslag algemene kosten (50%)"</formula>
    </cfRule>
  </conditionalFormatting>
  <conditionalFormatting sqref="G51">
    <cfRule type="cellIs" dxfId="10" priority="10" stopIfTrue="1" operator="equal">
      <formula>"Opslag algemene kosten (50%)"</formula>
    </cfRule>
  </conditionalFormatting>
  <conditionalFormatting sqref="G62">
    <cfRule type="cellIs" dxfId="9" priority="1" stopIfTrue="1" operator="equal">
      <formula>"Opslag algemene kosten (50%)"</formula>
    </cfRule>
  </conditionalFormatting>
  <conditionalFormatting sqref="G83">
    <cfRule type="cellIs" dxfId="8"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EA183EC4-7CE4-404A-A0E2-21F7FE743622}">
          <x14:formula1>
            <xm:f>Blad1!$D$2:$D$4</xm:f>
          </x14:formula1>
          <xm:sqref>C7:C21 C26:C29 C34:C49 C66:C81 C55:C60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ACF2D-896B-4219-A449-065ED091E00C}">
  <dimension ref="A1:I86"/>
  <sheetViews>
    <sheetView tabSelected="1" topLeftCell="A60" workbookViewId="0">
      <selection activeCell="H86" sqref="H86"/>
    </sheetView>
  </sheetViews>
  <sheetFormatPr defaultRowHeight="14.4" x14ac:dyDescent="0.3"/>
  <cols>
    <col min="1" max="1" width="18.109375" customWidth="1"/>
    <col min="2" max="2" width="19" customWidth="1"/>
    <col min="3" max="3" width="56.88671875" customWidth="1"/>
    <col min="4" max="4" width="22.44140625" customWidth="1"/>
    <col min="5" max="5" width="18" customWidth="1"/>
    <col min="6" max="6" width="17.88671875" customWidth="1"/>
    <col min="7" max="7" width="15.44140625" customWidth="1"/>
    <col min="8" max="8" width="26.44140625" customWidth="1"/>
    <col min="9" max="9" width="7.88671875" hidden="1" customWidth="1"/>
  </cols>
  <sheetData>
    <row r="1" spans="1:9" ht="31.2" x14ac:dyDescent="0.6">
      <c r="A1" s="49">
        <f>+'Basisgegevens Begroting'!C28</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3" cm="1">
        <f t="array" ref="G7">+_xlfn.IFS(C7=Blad1!$D$2,'Basisgegevens Begroting'!$I$28,C7=Blad1!$D$3,'Basisgegevens Begroting'!$G$28,C7=Blad1!$D$4,'Basisgegevens Begroting'!$H$28,C7="",0)</f>
        <v>0</v>
      </c>
      <c r="H7" s="19">
        <f>+EigenPersoneel78945111822[[#This Row],[Kolom8]]*EigenPersoneel78945111822[[#This Row],[Kolom6]]</f>
        <v>0</v>
      </c>
      <c r="I7" t="str">
        <f t="shared" ref="I7:I49" si="0">IF(G7=100%,H7,"")</f>
        <v/>
      </c>
    </row>
    <row r="8" spans="1:9" x14ac:dyDescent="0.3">
      <c r="A8" s="4"/>
      <c r="B8" s="24"/>
      <c r="C8" s="24"/>
      <c r="D8" s="16"/>
      <c r="E8" s="22"/>
      <c r="F8" s="19">
        <f t="shared" ref="F8:F21" si="1">$D8*E8</f>
        <v>0</v>
      </c>
      <c r="G8" s="123" cm="1">
        <f t="array" ref="G8">+_xlfn.IFS(C8=Blad1!$D$2,'Basisgegevens Begroting'!$I$28,C8=Blad1!$D$3,'Basisgegevens Begroting'!$G$28,C8=Blad1!$D$4,'Basisgegevens Begroting'!$H$28,C8="",0)</f>
        <v>0</v>
      </c>
      <c r="H8" s="19">
        <f>+EigenPersoneel78945111822[[#This Row],[Kolom8]]*EigenPersoneel78945111822[[#This Row],[Kolom6]]</f>
        <v>0</v>
      </c>
      <c r="I8" t="str">
        <f t="shared" si="0"/>
        <v/>
      </c>
    </row>
    <row r="9" spans="1:9" x14ac:dyDescent="0.3">
      <c r="A9" s="4"/>
      <c r="B9" s="24"/>
      <c r="C9" s="24"/>
      <c r="D9" s="16"/>
      <c r="E9" s="22"/>
      <c r="F9" s="19">
        <f t="shared" si="1"/>
        <v>0</v>
      </c>
      <c r="G9" s="123" cm="1">
        <f t="array" ref="G9">+_xlfn.IFS(C9=Blad1!$D$2,'Basisgegevens Begroting'!$I$28,C9=Blad1!$D$3,'Basisgegevens Begroting'!$G$28,C9=Blad1!$D$4,'Basisgegevens Begroting'!$H$28,C9="",0)</f>
        <v>0</v>
      </c>
      <c r="H9" s="19">
        <f>+EigenPersoneel78945111822[[#This Row],[Kolom8]]*EigenPersoneel78945111822[[#This Row],[Kolom6]]</f>
        <v>0</v>
      </c>
      <c r="I9" t="str">
        <f t="shared" si="0"/>
        <v/>
      </c>
    </row>
    <row r="10" spans="1:9" x14ac:dyDescent="0.3">
      <c r="A10" s="4"/>
      <c r="B10" s="24"/>
      <c r="C10" s="24"/>
      <c r="D10" s="16"/>
      <c r="E10" s="22"/>
      <c r="F10" s="19">
        <f t="shared" si="1"/>
        <v>0</v>
      </c>
      <c r="G10" s="123" cm="1">
        <f t="array" ref="G10">+_xlfn.IFS(C10=Blad1!$D$2,'Basisgegevens Begroting'!$I$28,C10=Blad1!$D$3,'Basisgegevens Begroting'!$G$28,C10=Blad1!$D$4,'Basisgegevens Begroting'!$H$28,C10="",0)</f>
        <v>0</v>
      </c>
      <c r="H10" s="19">
        <f>+EigenPersoneel78945111822[[#This Row],[Kolom8]]*EigenPersoneel78945111822[[#This Row],[Kolom6]]</f>
        <v>0</v>
      </c>
      <c r="I10" t="str">
        <f t="shared" si="0"/>
        <v/>
      </c>
    </row>
    <row r="11" spans="1:9" x14ac:dyDescent="0.3">
      <c r="A11" s="4"/>
      <c r="B11" s="24"/>
      <c r="C11" s="24"/>
      <c r="D11" s="16"/>
      <c r="E11" s="22"/>
      <c r="F11" s="19">
        <f t="shared" si="1"/>
        <v>0</v>
      </c>
      <c r="G11" s="123" cm="1">
        <f t="array" ref="G11">+_xlfn.IFS(C11=Blad1!$D$2,'Basisgegevens Begroting'!$I$28,C11=Blad1!$D$3,'Basisgegevens Begroting'!$G$28,C11=Blad1!$D$4,'Basisgegevens Begroting'!$H$28,C11="",0)</f>
        <v>0</v>
      </c>
      <c r="H11" s="19">
        <f>+EigenPersoneel78945111822[[#This Row],[Kolom8]]*EigenPersoneel78945111822[[#This Row],[Kolom6]]</f>
        <v>0</v>
      </c>
      <c r="I11" t="str">
        <f t="shared" si="0"/>
        <v/>
      </c>
    </row>
    <row r="12" spans="1:9" x14ac:dyDescent="0.3">
      <c r="A12" s="4"/>
      <c r="B12" s="24"/>
      <c r="C12" s="24"/>
      <c r="D12" s="16"/>
      <c r="E12" s="22"/>
      <c r="F12" s="19">
        <f t="shared" si="1"/>
        <v>0</v>
      </c>
      <c r="G12" s="123" cm="1">
        <f t="array" ref="G12">+_xlfn.IFS(C12=Blad1!$D$2,'Basisgegevens Begroting'!$I$28,C12=Blad1!$D$3,'Basisgegevens Begroting'!$G$28,C12=Blad1!$D$4,'Basisgegevens Begroting'!$H$28,C12="",0)</f>
        <v>0</v>
      </c>
      <c r="H12" s="19">
        <f>+EigenPersoneel78945111822[[#This Row],[Kolom8]]*EigenPersoneel78945111822[[#This Row],[Kolom6]]</f>
        <v>0</v>
      </c>
      <c r="I12" t="str">
        <f t="shared" si="0"/>
        <v/>
      </c>
    </row>
    <row r="13" spans="1:9" x14ac:dyDescent="0.3">
      <c r="A13" s="4"/>
      <c r="B13" s="24"/>
      <c r="C13" s="24"/>
      <c r="D13" s="16"/>
      <c r="E13" s="22"/>
      <c r="F13" s="19">
        <f t="shared" si="1"/>
        <v>0</v>
      </c>
      <c r="G13" s="123" cm="1">
        <f t="array" ref="G13">+_xlfn.IFS(C13=Blad1!$D$2,'Basisgegevens Begroting'!$I$28,C13=Blad1!$D$3,'Basisgegevens Begroting'!$G$28,C13=Blad1!$D$4,'Basisgegevens Begroting'!$H$28,C13="",0)</f>
        <v>0</v>
      </c>
      <c r="H13" s="19">
        <f>+EigenPersoneel78945111822[[#This Row],[Kolom8]]*EigenPersoneel78945111822[[#This Row],[Kolom6]]</f>
        <v>0</v>
      </c>
      <c r="I13" t="str">
        <f t="shared" si="0"/>
        <v/>
      </c>
    </row>
    <row r="14" spans="1:9" x14ac:dyDescent="0.3">
      <c r="A14" s="4"/>
      <c r="B14" s="24"/>
      <c r="C14" s="24"/>
      <c r="D14" s="16"/>
      <c r="E14" s="22"/>
      <c r="F14" s="19">
        <f t="shared" si="1"/>
        <v>0</v>
      </c>
      <c r="G14" s="123" cm="1">
        <f t="array" ref="G14">+_xlfn.IFS(C14=Blad1!$D$2,'Basisgegevens Begroting'!$I$28,C14=Blad1!$D$3,'Basisgegevens Begroting'!$G$28,C14=Blad1!$D$4,'Basisgegevens Begroting'!$H$28,C14="",0)</f>
        <v>0</v>
      </c>
      <c r="H14" s="19">
        <f>+EigenPersoneel78945111822[[#This Row],[Kolom8]]*EigenPersoneel78945111822[[#This Row],[Kolom6]]</f>
        <v>0</v>
      </c>
      <c r="I14" t="str">
        <f t="shared" si="0"/>
        <v/>
      </c>
    </row>
    <row r="15" spans="1:9" x14ac:dyDescent="0.3">
      <c r="A15" s="4"/>
      <c r="B15" s="24"/>
      <c r="C15" s="24"/>
      <c r="D15" s="16"/>
      <c r="E15" s="22"/>
      <c r="F15" s="19">
        <f t="shared" si="1"/>
        <v>0</v>
      </c>
      <c r="G15" s="123" cm="1">
        <f t="array" ref="G15">+_xlfn.IFS(C15=Blad1!$D$2,'Basisgegevens Begroting'!$I$28,C15=Blad1!$D$3,'Basisgegevens Begroting'!$G$28,C15=Blad1!$D$4,'Basisgegevens Begroting'!$H$28,C15="",0)</f>
        <v>0</v>
      </c>
      <c r="H15" s="19">
        <f>+EigenPersoneel78945111822[[#This Row],[Kolom8]]*EigenPersoneel78945111822[[#This Row],[Kolom6]]</f>
        <v>0</v>
      </c>
      <c r="I15" t="str">
        <f t="shared" si="0"/>
        <v/>
      </c>
    </row>
    <row r="16" spans="1:9" x14ac:dyDescent="0.3">
      <c r="A16" s="4"/>
      <c r="B16" s="24"/>
      <c r="C16" s="24"/>
      <c r="D16" s="16"/>
      <c r="E16" s="22"/>
      <c r="F16" s="19">
        <f t="shared" si="1"/>
        <v>0</v>
      </c>
      <c r="G16" s="123" cm="1">
        <f t="array" ref="G16">+_xlfn.IFS(C16=Blad1!$D$2,'Basisgegevens Begroting'!$I$28,C16=Blad1!$D$3,'Basisgegevens Begroting'!$G$28,C16=Blad1!$D$4,'Basisgegevens Begroting'!$H$28,C16="",0)</f>
        <v>0</v>
      </c>
      <c r="H16" s="19">
        <f>+EigenPersoneel78945111822[[#This Row],[Kolom8]]*EigenPersoneel78945111822[[#This Row],[Kolom6]]</f>
        <v>0</v>
      </c>
      <c r="I16" t="str">
        <f t="shared" si="0"/>
        <v/>
      </c>
    </row>
    <row r="17" spans="1:9" x14ac:dyDescent="0.3">
      <c r="A17" s="4"/>
      <c r="B17" s="24"/>
      <c r="C17" s="24"/>
      <c r="D17" s="16"/>
      <c r="E17" s="22"/>
      <c r="F17" s="19">
        <f t="shared" si="1"/>
        <v>0</v>
      </c>
      <c r="G17" s="123" cm="1">
        <f t="array" ref="G17">+_xlfn.IFS(C17=Blad1!$D$2,'Basisgegevens Begroting'!$I$28,C17=Blad1!$D$3,'Basisgegevens Begroting'!$G$28,C17=Blad1!$D$4,'Basisgegevens Begroting'!$H$28,C17="",0)</f>
        <v>0</v>
      </c>
      <c r="H17" s="19">
        <f>+EigenPersoneel78945111822[[#This Row],[Kolom8]]*EigenPersoneel78945111822[[#This Row],[Kolom6]]</f>
        <v>0</v>
      </c>
      <c r="I17" t="str">
        <f t="shared" si="0"/>
        <v/>
      </c>
    </row>
    <row r="18" spans="1:9" x14ac:dyDescent="0.3">
      <c r="A18" s="4"/>
      <c r="B18" s="24"/>
      <c r="C18" s="24"/>
      <c r="D18" s="16"/>
      <c r="E18" s="22"/>
      <c r="F18" s="19">
        <f t="shared" si="1"/>
        <v>0</v>
      </c>
      <c r="G18" s="123" cm="1">
        <f t="array" ref="G18">+_xlfn.IFS(C18=Blad1!$D$2,'Basisgegevens Begroting'!$I$28,C18=Blad1!$D$3,'Basisgegevens Begroting'!$G$28,C18=Blad1!$D$4,'Basisgegevens Begroting'!$H$28,C18="",0)</f>
        <v>0</v>
      </c>
      <c r="H18" s="19">
        <f>+EigenPersoneel78945111822[[#This Row],[Kolom8]]*EigenPersoneel78945111822[[#This Row],[Kolom6]]</f>
        <v>0</v>
      </c>
      <c r="I18" t="str">
        <f t="shared" si="0"/>
        <v/>
      </c>
    </row>
    <row r="19" spans="1:9" x14ac:dyDescent="0.3">
      <c r="A19" s="4"/>
      <c r="B19" s="24"/>
      <c r="C19" s="24"/>
      <c r="D19" s="16"/>
      <c r="E19" s="22"/>
      <c r="F19" s="19">
        <f t="shared" si="1"/>
        <v>0</v>
      </c>
      <c r="G19" s="123" cm="1">
        <f t="array" ref="G19">+_xlfn.IFS(C19=Blad1!$D$2,'Basisgegevens Begroting'!$I$28,C19=Blad1!$D$3,'Basisgegevens Begroting'!$G$28,C19=Blad1!$D$4,'Basisgegevens Begroting'!$H$28,C19="",0)</f>
        <v>0</v>
      </c>
      <c r="H19" s="19">
        <f>+EigenPersoneel78945111822[[#This Row],[Kolom8]]*EigenPersoneel78945111822[[#This Row],[Kolom6]]</f>
        <v>0</v>
      </c>
      <c r="I19" t="str">
        <f t="shared" si="0"/>
        <v/>
      </c>
    </row>
    <row r="20" spans="1:9" x14ac:dyDescent="0.3">
      <c r="A20" s="4"/>
      <c r="B20" s="24"/>
      <c r="C20" s="24"/>
      <c r="D20" s="16"/>
      <c r="E20" s="22"/>
      <c r="F20" s="19">
        <f t="shared" si="1"/>
        <v>0</v>
      </c>
      <c r="G20" s="123" cm="1">
        <f t="array" ref="G20">+_xlfn.IFS(C20=Blad1!$D$2,'Basisgegevens Begroting'!$I$28,C20=Blad1!$D$3,'Basisgegevens Begroting'!$G$28,C20=Blad1!$D$4,'Basisgegevens Begroting'!$H$28,C20="",0)</f>
        <v>0</v>
      </c>
      <c r="H20" s="19">
        <f>+EigenPersoneel78945111822[[#This Row],[Kolom8]]*EigenPersoneel78945111822[[#This Row],[Kolom6]]</f>
        <v>0</v>
      </c>
      <c r="I20" t="str">
        <f t="shared" si="0"/>
        <v/>
      </c>
    </row>
    <row r="21" spans="1:9" ht="15" thickBot="1" x14ac:dyDescent="0.35">
      <c r="A21" s="4"/>
      <c r="B21" s="24"/>
      <c r="C21" s="24"/>
      <c r="D21" s="16"/>
      <c r="E21" s="22"/>
      <c r="F21" s="19">
        <f t="shared" si="1"/>
        <v>0</v>
      </c>
      <c r="G21" s="123" cm="1">
        <f t="array" ref="G21">+_xlfn.IFS(C21=Blad1!$D$2,'Basisgegevens Begroting'!$I$28,C21=Blad1!$D$3,'Basisgegevens Begroting'!$G$28,C21=Blad1!$D$4,'Basisgegevens Begroting'!$H$28,C21="",0)</f>
        <v>0</v>
      </c>
      <c r="H21" s="19">
        <f>+EigenPersoneel78945111822[[#This Row],[Kolom8]]*EigenPersoneel78945111822[[#This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35.25" customHeight="1" x14ac:dyDescent="0.3">
      <c r="A25" s="29" t="s">
        <v>70</v>
      </c>
      <c r="B25" s="9" t="s">
        <v>71</v>
      </c>
      <c r="C25" s="80" t="s">
        <v>63</v>
      </c>
      <c r="D25" s="108" t="s">
        <v>132</v>
      </c>
      <c r="E25" s="108" t="s">
        <v>140</v>
      </c>
      <c r="F25" s="9" t="s">
        <v>29</v>
      </c>
      <c r="G25" s="79" t="str">
        <f>+G6</f>
        <v>Ophoging Subsidie %</v>
      </c>
      <c r="H25" s="127" t="str">
        <f>+H6</f>
        <v>Subsidie</v>
      </c>
      <c r="I25" t="str">
        <f t="shared" si="0"/>
        <v/>
      </c>
    </row>
    <row r="26" spans="1:9" x14ac:dyDescent="0.3">
      <c r="A26" s="33"/>
      <c r="B26" s="23"/>
      <c r="C26" s="24"/>
      <c r="D26" s="211"/>
      <c r="E26" s="212"/>
      <c r="F26" s="128">
        <f>+D26*E26</f>
        <v>0</v>
      </c>
      <c r="G26" s="123" cm="1">
        <f t="array" ref="G26">+_xlfn.IFS(C26=Blad1!$D$2,'Basisgegevens Begroting'!$I$28,C26=Blad1!$D$3,'Basisgegevens Begroting'!$G$28,C26=Blad1!$D$4,'Basisgegevens Begroting'!$H$28,C26="",0)</f>
        <v>0</v>
      </c>
      <c r="H26" s="124">
        <f>+G26*F26</f>
        <v>0</v>
      </c>
      <c r="I26" t="str">
        <f t="shared" si="0"/>
        <v/>
      </c>
    </row>
    <row r="27" spans="1:9" x14ac:dyDescent="0.3">
      <c r="A27" s="33"/>
      <c r="B27" s="23"/>
      <c r="C27" s="24"/>
      <c r="D27" s="211"/>
      <c r="E27" s="212"/>
      <c r="F27" s="128">
        <f t="shared" ref="F27:F29" si="2">+D27*E27</f>
        <v>0</v>
      </c>
      <c r="G27" s="123" cm="1">
        <f t="array" ref="G27">+_xlfn.IFS(C27=Blad1!$D$2,'Basisgegevens Begroting'!$I$28,C27=Blad1!$D$3,'Basisgegevens Begroting'!$G$28,C27=Blad1!$D$4,'Basisgegevens Begroting'!$H$28,C27="",0)</f>
        <v>0</v>
      </c>
      <c r="H27" s="124">
        <f t="shared" ref="H27" si="3">+G27*F27</f>
        <v>0</v>
      </c>
      <c r="I27" t="str">
        <f t="shared" si="0"/>
        <v/>
      </c>
    </row>
    <row r="28" spans="1:9" x14ac:dyDescent="0.3">
      <c r="A28" s="33"/>
      <c r="B28" s="23"/>
      <c r="C28" s="24"/>
      <c r="D28" s="211"/>
      <c r="E28" s="212"/>
      <c r="F28" s="128">
        <f t="shared" si="2"/>
        <v>0</v>
      </c>
      <c r="G28" s="123" cm="1">
        <f t="array" ref="G28">+_xlfn.IFS(C28=Blad1!$D$2,'Basisgegevens Begroting'!$I$28,C28=Blad1!$D$3,'Basisgegevens Begroting'!$G$28,C28=Blad1!$D$4,'Basisgegevens Begroting'!$H$28,C28="",0)</f>
        <v>0</v>
      </c>
      <c r="H28" s="124">
        <f>+G28*F28</f>
        <v>0</v>
      </c>
      <c r="I28" t="str">
        <f t="shared" si="0"/>
        <v/>
      </c>
    </row>
    <row r="29" spans="1:9" ht="15" thickBot="1" x14ac:dyDescent="0.35">
      <c r="A29" s="33"/>
      <c r="B29" s="23"/>
      <c r="C29" s="24"/>
      <c r="D29" s="211"/>
      <c r="E29" s="212"/>
      <c r="F29" s="128">
        <f t="shared" si="2"/>
        <v>0</v>
      </c>
      <c r="G29" s="123" cm="1">
        <f t="array" ref="G29">+_xlfn.IFS(C29=Blad1!$D$2,'Basisgegevens Begroting'!$I$28,C29=Blad1!$D$3,'Basisgegevens Begroting'!$G$28,C29=Blad1!$D$4,'Basisgegevens Begroting'!$H$28,C29="",0)</f>
        <v>0</v>
      </c>
      <c r="H29" s="124">
        <f t="shared" ref="H29" si="4">+G29*F29</f>
        <v>0</v>
      </c>
      <c r="I29" t="str">
        <f t="shared" si="0"/>
        <v/>
      </c>
    </row>
    <row r="30" spans="1:9" ht="15" thickBot="1" x14ac:dyDescent="0.35">
      <c r="A30" s="93"/>
      <c r="B30" s="93"/>
      <c r="C30" s="93"/>
      <c r="D30" s="93"/>
      <c r="E30" s="48" t="s">
        <v>69</v>
      </c>
      <c r="F30" s="13">
        <f>SUM(F26:F29)</f>
        <v>0</v>
      </c>
      <c r="G30" s="123"/>
      <c r="H30" s="129">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7" t="str">
        <f>+H6</f>
        <v>Subsidie</v>
      </c>
      <c r="I33" t="str">
        <f t="shared" si="0"/>
        <v/>
      </c>
    </row>
    <row r="34" spans="1:9" x14ac:dyDescent="0.3">
      <c r="A34" s="33"/>
      <c r="B34" s="23"/>
      <c r="C34" s="24"/>
      <c r="D34" s="24"/>
      <c r="E34" s="69"/>
      <c r="F34" s="16">
        <v>0</v>
      </c>
      <c r="G34" s="123" cm="1">
        <f t="array" ref="G34">+_xlfn.IFS(C34=Blad1!$D$2,'Basisgegevens Begroting'!$I$28,C34=Blad1!$D$3,'Basisgegevens Begroting'!$G$28,C34=Blad1!$D$4,'Basisgegevens Begroting'!$H$28,C34="",0)</f>
        <v>0</v>
      </c>
      <c r="H34" s="124">
        <f>+G34*F34</f>
        <v>0</v>
      </c>
      <c r="I34" t="str">
        <f t="shared" si="0"/>
        <v/>
      </c>
    </row>
    <row r="35" spans="1:9" x14ac:dyDescent="0.3">
      <c r="A35" s="33"/>
      <c r="B35" s="23"/>
      <c r="C35" s="24"/>
      <c r="D35" s="24"/>
      <c r="E35" s="69"/>
      <c r="F35" s="16">
        <v>0</v>
      </c>
      <c r="G35" s="123" cm="1">
        <f t="array" ref="G35">+_xlfn.IFS(C35=Blad1!$D$2,'Basisgegevens Begroting'!$I$28,C35=Blad1!$D$3,'Basisgegevens Begroting'!$G$28,C35=Blad1!$D$4,'Basisgegevens Begroting'!$H$28,C35="",0)</f>
        <v>0</v>
      </c>
      <c r="H35" s="124">
        <f t="shared" ref="H35:H49" si="5">+G35*F35</f>
        <v>0</v>
      </c>
      <c r="I35" t="str">
        <f t="shared" si="0"/>
        <v/>
      </c>
    </row>
    <row r="36" spans="1:9" x14ac:dyDescent="0.3">
      <c r="A36" s="33"/>
      <c r="B36" s="23"/>
      <c r="C36" s="24"/>
      <c r="D36" s="24"/>
      <c r="E36" s="69"/>
      <c r="F36" s="16">
        <v>0</v>
      </c>
      <c r="G36" s="123" cm="1">
        <f t="array" ref="G36">+_xlfn.IFS(C36=Blad1!$D$2,'Basisgegevens Begroting'!$I$28,C36=Blad1!$D$3,'Basisgegevens Begroting'!$G$28,C36=Blad1!$D$4,'Basisgegevens Begroting'!$H$28,C36="",0)</f>
        <v>0</v>
      </c>
      <c r="H36" s="124">
        <f t="shared" si="5"/>
        <v>0</v>
      </c>
      <c r="I36" t="str">
        <f t="shared" si="0"/>
        <v/>
      </c>
    </row>
    <row r="37" spans="1:9" x14ac:dyDescent="0.3">
      <c r="A37" s="33"/>
      <c r="B37" s="23"/>
      <c r="C37" s="24"/>
      <c r="D37" s="24"/>
      <c r="E37" s="69"/>
      <c r="F37" s="16">
        <v>0</v>
      </c>
      <c r="G37" s="123" cm="1">
        <f t="array" ref="G37">+_xlfn.IFS(C37=Blad1!$D$2,'Basisgegevens Begroting'!$I$28,C37=Blad1!$D$3,'Basisgegevens Begroting'!$G$28,C37=Blad1!$D$4,'Basisgegevens Begroting'!$H$28,C37="",0)</f>
        <v>0</v>
      </c>
      <c r="H37" s="124">
        <f t="shared" si="5"/>
        <v>0</v>
      </c>
      <c r="I37" t="str">
        <f t="shared" si="0"/>
        <v/>
      </c>
    </row>
    <row r="38" spans="1:9" x14ac:dyDescent="0.3">
      <c r="A38" s="33"/>
      <c r="B38" s="23"/>
      <c r="C38" s="24"/>
      <c r="D38" s="23"/>
      <c r="E38" s="70"/>
      <c r="F38" s="16">
        <v>0</v>
      </c>
      <c r="G38" s="123" cm="1">
        <f t="array" ref="G38">+_xlfn.IFS(C38=Blad1!$D$2,'Basisgegevens Begroting'!$I$28,C38=Blad1!$D$3,'Basisgegevens Begroting'!$G$28,C38=Blad1!$D$4,'Basisgegevens Begroting'!$H$28,C38="",0)</f>
        <v>0</v>
      </c>
      <c r="H38" s="124">
        <f t="shared" si="5"/>
        <v>0</v>
      </c>
      <c r="I38" t="str">
        <f t="shared" si="0"/>
        <v/>
      </c>
    </row>
    <row r="39" spans="1:9" x14ac:dyDescent="0.3">
      <c r="A39" s="33"/>
      <c r="B39" s="23"/>
      <c r="C39" s="24"/>
      <c r="D39" s="23"/>
      <c r="E39" s="70"/>
      <c r="F39" s="16">
        <v>0</v>
      </c>
      <c r="G39" s="123" cm="1">
        <f t="array" ref="G39">+_xlfn.IFS(C39=Blad1!$D$2,'Basisgegevens Begroting'!$I$28,C39=Blad1!$D$3,'Basisgegevens Begroting'!$G$28,C39=Blad1!$D$4,'Basisgegevens Begroting'!$H$28,C39="",0)</f>
        <v>0</v>
      </c>
      <c r="H39" s="124">
        <f t="shared" si="5"/>
        <v>0</v>
      </c>
      <c r="I39" t="str">
        <f t="shared" si="0"/>
        <v/>
      </c>
    </row>
    <row r="40" spans="1:9" x14ac:dyDescent="0.3">
      <c r="A40" s="33"/>
      <c r="B40" s="23"/>
      <c r="C40" s="24"/>
      <c r="D40" s="23"/>
      <c r="E40" s="70"/>
      <c r="F40" s="16">
        <v>0</v>
      </c>
      <c r="G40" s="123" cm="1">
        <f t="array" ref="G40">+_xlfn.IFS(C40=Blad1!$D$2,'Basisgegevens Begroting'!$I$28,C40=Blad1!$D$3,'Basisgegevens Begroting'!$G$28,C40=Blad1!$D$4,'Basisgegevens Begroting'!$H$28,C40="",0)</f>
        <v>0</v>
      </c>
      <c r="H40" s="124">
        <f t="shared" si="5"/>
        <v>0</v>
      </c>
      <c r="I40" t="str">
        <f t="shared" si="0"/>
        <v/>
      </c>
    </row>
    <row r="41" spans="1:9" x14ac:dyDescent="0.3">
      <c r="A41" s="33"/>
      <c r="B41" s="23"/>
      <c r="C41" s="24"/>
      <c r="D41" s="23"/>
      <c r="E41" s="70"/>
      <c r="F41" s="16">
        <v>0</v>
      </c>
      <c r="G41" s="123" cm="1">
        <f t="array" ref="G41">+_xlfn.IFS(C41=Blad1!$D$2,'Basisgegevens Begroting'!$I$28,C41=Blad1!$D$3,'Basisgegevens Begroting'!$G$28,C41=Blad1!$D$4,'Basisgegevens Begroting'!$H$28,C41="",0)</f>
        <v>0</v>
      </c>
      <c r="H41" s="124">
        <f t="shared" si="5"/>
        <v>0</v>
      </c>
      <c r="I41" t="str">
        <f t="shared" si="0"/>
        <v/>
      </c>
    </row>
    <row r="42" spans="1:9" x14ac:dyDescent="0.3">
      <c r="A42" s="33"/>
      <c r="B42" s="23"/>
      <c r="C42" s="24"/>
      <c r="D42" s="23"/>
      <c r="E42" s="70"/>
      <c r="F42" s="16">
        <v>0</v>
      </c>
      <c r="G42" s="123" cm="1">
        <f t="array" ref="G42">+_xlfn.IFS(C42=Blad1!$D$2,'Basisgegevens Begroting'!$I$28,C42=Blad1!$D$3,'Basisgegevens Begroting'!$G$28,C42=Blad1!$D$4,'Basisgegevens Begroting'!$H$28,C42="",0)</f>
        <v>0</v>
      </c>
      <c r="H42" s="124">
        <f t="shared" si="5"/>
        <v>0</v>
      </c>
      <c r="I42" t="str">
        <f t="shared" si="0"/>
        <v/>
      </c>
    </row>
    <row r="43" spans="1:9" x14ac:dyDescent="0.3">
      <c r="A43" s="33"/>
      <c r="B43" s="23"/>
      <c r="C43" s="24"/>
      <c r="D43" s="23"/>
      <c r="E43" s="70"/>
      <c r="F43" s="16">
        <v>0</v>
      </c>
      <c r="G43" s="123" cm="1">
        <f t="array" ref="G43">+_xlfn.IFS(C43=Blad1!$D$2,'Basisgegevens Begroting'!$I$28,C43=Blad1!$D$3,'Basisgegevens Begroting'!$G$28,C43=Blad1!$D$4,'Basisgegevens Begroting'!$H$28,C43="",0)</f>
        <v>0</v>
      </c>
      <c r="H43" s="124">
        <f t="shared" si="5"/>
        <v>0</v>
      </c>
      <c r="I43" t="str">
        <f t="shared" si="0"/>
        <v/>
      </c>
    </row>
    <row r="44" spans="1:9" x14ac:dyDescent="0.3">
      <c r="A44" s="33"/>
      <c r="B44" s="23"/>
      <c r="C44" s="24"/>
      <c r="D44" s="23"/>
      <c r="E44" s="70"/>
      <c r="F44" s="16">
        <v>0</v>
      </c>
      <c r="G44" s="123" cm="1">
        <f t="array" ref="G44">+_xlfn.IFS(C44=Blad1!$D$2,'Basisgegevens Begroting'!$I$28,C44=Blad1!$D$3,'Basisgegevens Begroting'!$G$28,C44=Blad1!$D$4,'Basisgegevens Begroting'!$H$28,C44="",0)</f>
        <v>0</v>
      </c>
      <c r="H44" s="124">
        <f t="shared" si="5"/>
        <v>0</v>
      </c>
      <c r="I44" t="str">
        <f t="shared" si="0"/>
        <v/>
      </c>
    </row>
    <row r="45" spans="1:9" x14ac:dyDescent="0.3">
      <c r="A45" s="33"/>
      <c r="B45" s="23"/>
      <c r="C45" s="24"/>
      <c r="D45" s="23"/>
      <c r="E45" s="70"/>
      <c r="F45" s="16">
        <v>0</v>
      </c>
      <c r="G45" s="123" cm="1">
        <f t="array" ref="G45">+_xlfn.IFS(C45=Blad1!$D$2,'Basisgegevens Begroting'!$I$28,C45=Blad1!$D$3,'Basisgegevens Begroting'!$G$28,C45=Blad1!$D$4,'Basisgegevens Begroting'!$H$28,C45="",0)</f>
        <v>0</v>
      </c>
      <c r="H45" s="124">
        <f t="shared" si="5"/>
        <v>0</v>
      </c>
      <c r="I45" t="str">
        <f t="shared" si="0"/>
        <v/>
      </c>
    </row>
    <row r="46" spans="1:9" x14ac:dyDescent="0.3">
      <c r="A46" s="33"/>
      <c r="B46" s="23"/>
      <c r="C46" s="24"/>
      <c r="D46" s="23"/>
      <c r="E46" s="70"/>
      <c r="F46" s="16">
        <v>0</v>
      </c>
      <c r="G46" s="123" cm="1">
        <f t="array" ref="G46">+_xlfn.IFS(C46=Blad1!$D$2,'Basisgegevens Begroting'!$I$28,C46=Blad1!$D$3,'Basisgegevens Begroting'!$G$28,C46=Blad1!$D$4,'Basisgegevens Begroting'!$H$28,C46="",0)</f>
        <v>0</v>
      </c>
      <c r="H46" s="124">
        <f t="shared" si="5"/>
        <v>0</v>
      </c>
      <c r="I46" t="str">
        <f t="shared" si="0"/>
        <v/>
      </c>
    </row>
    <row r="47" spans="1:9" x14ac:dyDescent="0.3">
      <c r="A47" s="33"/>
      <c r="B47" s="23"/>
      <c r="C47" s="24"/>
      <c r="D47" s="23"/>
      <c r="E47" s="70"/>
      <c r="F47" s="16">
        <v>0</v>
      </c>
      <c r="G47" s="123" cm="1">
        <f t="array" ref="G47">+_xlfn.IFS(C47=Blad1!$D$2,'Basisgegevens Begroting'!$I$28,C47=Blad1!$D$3,'Basisgegevens Begroting'!$G$28,C47=Blad1!$D$4,'Basisgegevens Begroting'!$H$28,C47="",0)</f>
        <v>0</v>
      </c>
      <c r="H47" s="124">
        <f t="shared" si="5"/>
        <v>0</v>
      </c>
      <c r="I47" t="str">
        <f t="shared" si="0"/>
        <v/>
      </c>
    </row>
    <row r="48" spans="1:9" x14ac:dyDescent="0.3">
      <c r="A48" s="33"/>
      <c r="B48" s="23"/>
      <c r="C48" s="24"/>
      <c r="D48" s="23"/>
      <c r="E48" s="70"/>
      <c r="F48" s="16">
        <v>0</v>
      </c>
      <c r="G48" s="123" cm="1">
        <f t="array" ref="G48">+_xlfn.IFS(C48=Blad1!$D$2,'Basisgegevens Begroting'!$I$28,C48=Blad1!$D$3,'Basisgegevens Begroting'!$G$28,C48=Blad1!$D$4,'Basisgegevens Begroting'!$H$28,C48="",0)</f>
        <v>0</v>
      </c>
      <c r="H48" s="124">
        <f t="shared" si="5"/>
        <v>0</v>
      </c>
      <c r="I48" t="str">
        <f t="shared" si="0"/>
        <v/>
      </c>
    </row>
    <row r="49" spans="1:9" x14ac:dyDescent="0.3">
      <c r="A49" s="33"/>
      <c r="B49" s="23"/>
      <c r="C49" s="24"/>
      <c r="D49" s="23"/>
      <c r="E49" s="70"/>
      <c r="F49" s="16">
        <v>0</v>
      </c>
      <c r="G49" s="123" cm="1">
        <f t="array" ref="G49">+_xlfn.IFS(C49=Blad1!$D$2,'Basisgegevens Begroting'!$I$28,C49=Blad1!$D$3,'Basisgegevens Begroting'!$G$28,C49=Blad1!$D$4,'Basisgegevens Begroting'!$H$28,C49="",0)</f>
        <v>0</v>
      </c>
      <c r="H49" s="124">
        <f t="shared" si="5"/>
        <v>0</v>
      </c>
      <c r="I49" t="str">
        <f t="shared" si="0"/>
        <v/>
      </c>
    </row>
    <row r="50" spans="1:9" ht="15" thickBot="1" x14ac:dyDescent="0.35">
      <c r="A50" s="30"/>
      <c r="B50" s="12"/>
      <c r="C50" s="12"/>
      <c r="D50" s="12"/>
      <c r="E50" s="12"/>
      <c r="F50" s="18"/>
      <c r="H50" s="125"/>
    </row>
    <row r="51" spans="1:9" ht="15" thickBot="1" x14ac:dyDescent="0.35">
      <c r="A51" s="32"/>
      <c r="B51" s="5"/>
      <c r="C51" s="5"/>
      <c r="D51" s="5"/>
      <c r="E51" s="36" t="s">
        <v>69</v>
      </c>
      <c r="F51" s="13">
        <f>SUM(F34:F50)</f>
        <v>0</v>
      </c>
      <c r="G51" s="126" t="s">
        <v>69</v>
      </c>
      <c r="H51" s="13">
        <f t="shared" ref="H51" si="6">SUM(H34:H50)</f>
        <v>0</v>
      </c>
    </row>
    <row r="52" spans="1:9" ht="15" thickBot="1" x14ac:dyDescent="0.35"/>
    <row r="53" spans="1:9" ht="21" customHeight="1" x14ac:dyDescent="0.3">
      <c r="A53" s="31" t="s">
        <v>75</v>
      </c>
      <c r="B53" s="17"/>
      <c r="C53" s="17"/>
      <c r="D53" s="17"/>
      <c r="E53" s="17"/>
      <c r="F53" s="17"/>
      <c r="G53" s="17"/>
    </row>
    <row r="54" spans="1:9" ht="24" x14ac:dyDescent="0.3">
      <c r="A54" s="176" t="s">
        <v>70</v>
      </c>
      <c r="B54" s="174" t="s">
        <v>71</v>
      </c>
      <c r="C54" s="80" t="s">
        <v>63</v>
      </c>
      <c r="D54" s="9" t="s">
        <v>73</v>
      </c>
      <c r="E54" s="9" t="s">
        <v>74</v>
      </c>
      <c r="F54" s="9" t="s">
        <v>29</v>
      </c>
      <c r="G54" s="79" t="str">
        <f>+G33</f>
        <v>Ophoging Subsidie %</v>
      </c>
      <c r="H54" s="127" t="str">
        <f>+H33</f>
        <v>Subsidie</v>
      </c>
    </row>
    <row r="55" spans="1:9" x14ac:dyDescent="0.3">
      <c r="A55" s="33"/>
      <c r="B55" s="23"/>
      <c r="C55" s="24"/>
      <c r="D55" s="24"/>
      <c r="E55" s="69"/>
      <c r="F55" s="16">
        <v>0</v>
      </c>
      <c r="G55" s="123" cm="1">
        <f t="array" ref="G55">+_xlfn.IFS(C55=Blad1!$D$2,'Basisgegevens Begroting'!$I$28,C55=Blad1!$D$3,'Basisgegevens Begroting'!$G$28,C55=Blad1!$D$4,'Basisgegevens Begroting'!$H$28,C55="",0)</f>
        <v>0</v>
      </c>
      <c r="H55" s="124">
        <f>+G55*F55</f>
        <v>0</v>
      </c>
      <c r="I55" t="str">
        <f t="shared" ref="I55:I60" si="7">IF(G55=100%,H55,"")</f>
        <v/>
      </c>
    </row>
    <row r="56" spans="1:9" x14ac:dyDescent="0.3">
      <c r="A56" s="33"/>
      <c r="B56" s="23"/>
      <c r="C56" s="24"/>
      <c r="D56" s="24"/>
      <c r="E56" s="69"/>
      <c r="F56" s="16">
        <v>0</v>
      </c>
      <c r="G56" s="123" cm="1">
        <f t="array" ref="G56">+_xlfn.IFS(C56=Blad1!$D$2,'Basisgegevens Begroting'!$I$28,C56=Blad1!$D$3,'Basisgegevens Begroting'!$G$28,C56=Blad1!$D$4,'Basisgegevens Begroting'!$H$28,C56="",0)</f>
        <v>0</v>
      </c>
      <c r="H56" s="124">
        <f t="shared" ref="H56:H60" si="8">+G56*F56</f>
        <v>0</v>
      </c>
      <c r="I56" t="str">
        <f t="shared" si="7"/>
        <v/>
      </c>
    </row>
    <row r="57" spans="1:9" x14ac:dyDescent="0.3">
      <c r="A57" s="33"/>
      <c r="B57" s="23"/>
      <c r="C57" s="24"/>
      <c r="D57" s="24"/>
      <c r="E57" s="69"/>
      <c r="F57" s="16">
        <v>0</v>
      </c>
      <c r="G57" s="123" cm="1">
        <f t="array" ref="G57">+_xlfn.IFS(C57=Blad1!$D$2,'Basisgegevens Begroting'!$I$28,C57=Blad1!$D$3,'Basisgegevens Begroting'!$G$28,C57=Blad1!$D$4,'Basisgegevens Begroting'!$H$28,C57="",0)</f>
        <v>0</v>
      </c>
      <c r="H57" s="124">
        <f t="shared" si="8"/>
        <v>0</v>
      </c>
      <c r="I57" t="str">
        <f t="shared" si="7"/>
        <v/>
      </c>
    </row>
    <row r="58" spans="1:9" x14ac:dyDescent="0.3">
      <c r="A58" s="33"/>
      <c r="B58" s="23"/>
      <c r="C58" s="24"/>
      <c r="D58" s="24"/>
      <c r="E58" s="69"/>
      <c r="F58" s="16">
        <v>0</v>
      </c>
      <c r="G58" s="123" cm="1">
        <f t="array" ref="G58">+_xlfn.IFS(C58=Blad1!$D$2,'Basisgegevens Begroting'!$I$28,C58=Blad1!$D$3,'Basisgegevens Begroting'!$G$28,C58=Blad1!$D$4,'Basisgegevens Begroting'!$H$28,C58="",0)</f>
        <v>0</v>
      </c>
      <c r="H58" s="124">
        <f t="shared" si="8"/>
        <v>0</v>
      </c>
      <c r="I58" t="str">
        <f t="shared" si="7"/>
        <v/>
      </c>
    </row>
    <row r="59" spans="1:9" x14ac:dyDescent="0.3">
      <c r="A59" s="33"/>
      <c r="B59" s="23"/>
      <c r="C59" s="24"/>
      <c r="D59" s="23"/>
      <c r="E59" s="70"/>
      <c r="F59" s="16">
        <v>0</v>
      </c>
      <c r="G59" s="123" cm="1">
        <f t="array" ref="G59">+_xlfn.IFS(C59=Blad1!$D$2,'Basisgegevens Begroting'!$I$28,C59=Blad1!$D$3,'Basisgegevens Begroting'!$G$28,C59=Blad1!$D$4,'Basisgegevens Begroting'!$H$28,C59="",0)</f>
        <v>0</v>
      </c>
      <c r="H59" s="124">
        <f t="shared" si="8"/>
        <v>0</v>
      </c>
      <c r="I59" t="str">
        <f t="shared" si="7"/>
        <v/>
      </c>
    </row>
    <row r="60" spans="1:9" x14ac:dyDescent="0.3">
      <c r="A60" s="33"/>
      <c r="B60" s="23"/>
      <c r="C60" s="24"/>
      <c r="D60" s="23"/>
      <c r="E60" s="70"/>
      <c r="F60" s="16">
        <v>0</v>
      </c>
      <c r="G60" s="123" cm="1">
        <f t="array" ref="G60">+_xlfn.IFS(C60=Blad1!$D$2,'Basisgegevens Begroting'!$I$28,C60=Blad1!$D$3,'Basisgegevens Begroting'!$G$28,C60=Blad1!$D$4,'Basisgegevens Begroting'!$H$28,C60="",0)</f>
        <v>0</v>
      </c>
      <c r="H60" s="124">
        <f t="shared" si="8"/>
        <v>0</v>
      </c>
      <c r="I60" t="str">
        <f t="shared" si="7"/>
        <v/>
      </c>
    </row>
    <row r="61" spans="1:9" ht="15" thickBot="1" x14ac:dyDescent="0.35"/>
    <row r="62" spans="1:9" ht="15" thickBot="1" x14ac:dyDescent="0.35">
      <c r="E62" s="36" t="s">
        <v>69</v>
      </c>
      <c r="F62" s="13">
        <f>SUM(F55:F61)</f>
        <v>0</v>
      </c>
      <c r="G62" s="126" t="s">
        <v>69</v>
      </c>
      <c r="H62" s="13">
        <f>SUM(H55:H61)</f>
        <v>0</v>
      </c>
    </row>
    <row r="63" spans="1:9" ht="15" thickBot="1" x14ac:dyDescent="0.35"/>
    <row r="64" spans="1:9" x14ac:dyDescent="0.3">
      <c r="A64" s="31" t="s">
        <v>137</v>
      </c>
      <c r="B64" s="17"/>
      <c r="C64" s="17"/>
      <c r="D64" s="17"/>
      <c r="E64" s="17"/>
      <c r="F64" s="17"/>
      <c r="G64" s="17"/>
    </row>
    <row r="65" spans="1:9" ht="24" x14ac:dyDescent="0.3">
      <c r="A65" s="204" t="s">
        <v>134</v>
      </c>
      <c r="B65" s="9" t="s">
        <v>71</v>
      </c>
      <c r="C65" s="80" t="s">
        <v>63</v>
      </c>
      <c r="D65" s="9" t="s">
        <v>73</v>
      </c>
      <c r="E65" s="168" t="s">
        <v>136</v>
      </c>
      <c r="F65" s="9" t="s">
        <v>29</v>
      </c>
      <c r="G65" s="79" t="str">
        <f>+G54</f>
        <v>Ophoging Subsidie %</v>
      </c>
      <c r="H65" s="79" t="str">
        <f>+H54</f>
        <v>Subsidie</v>
      </c>
    </row>
    <row r="66" spans="1:9" x14ac:dyDescent="0.3">
      <c r="A66" s="24"/>
      <c r="B66" s="24"/>
      <c r="C66" s="24"/>
      <c r="D66" s="24"/>
      <c r="E66" s="175">
        <v>1</v>
      </c>
      <c r="F66" s="16">
        <v>0</v>
      </c>
      <c r="G66" s="123" cm="1">
        <f t="array" ref="G66">+_xlfn.IFS(C66=Blad1!$D$2,'Basisgegevens Begroting'!$I$28,C66=Blad1!$D$3,'Basisgegevens Begroting'!$G$28,C66=Blad1!$D$4,'Basisgegevens Begroting'!$H$28,C66="",0)</f>
        <v>0</v>
      </c>
      <c r="H66" s="124">
        <f>+G66*F66*E66</f>
        <v>0</v>
      </c>
      <c r="I66" t="str">
        <f t="shared" ref="I66:I82" si="9">IF(G66=100%,H66,"")</f>
        <v/>
      </c>
    </row>
    <row r="67" spans="1:9" x14ac:dyDescent="0.3">
      <c r="A67" s="24"/>
      <c r="B67" s="24"/>
      <c r="C67" s="24"/>
      <c r="D67" s="24"/>
      <c r="E67" s="175">
        <v>1</v>
      </c>
      <c r="F67" s="16">
        <v>0</v>
      </c>
      <c r="G67" s="123" cm="1">
        <f t="array" ref="G67">+_xlfn.IFS(C67=Blad1!$D$2,'Basisgegevens Begroting'!$I$28,C67=Blad1!$D$3,'Basisgegevens Begroting'!$G$28,C67=Blad1!$D$4,'Basisgegevens Begroting'!$H$28,C67="",0)</f>
        <v>0</v>
      </c>
      <c r="H67" s="124">
        <f t="shared" ref="H67:H81" si="10">+G67*F67*E67</f>
        <v>0</v>
      </c>
      <c r="I67" t="str">
        <f t="shared" si="9"/>
        <v/>
      </c>
    </row>
    <row r="68" spans="1:9" x14ac:dyDescent="0.3">
      <c r="A68" s="24"/>
      <c r="B68" s="24"/>
      <c r="C68" s="24"/>
      <c r="D68" s="24"/>
      <c r="E68" s="175">
        <v>1</v>
      </c>
      <c r="F68" s="16">
        <v>0</v>
      </c>
      <c r="G68" s="123" cm="1">
        <f t="array" ref="G68">+_xlfn.IFS(C68=Blad1!$D$2,'Basisgegevens Begroting'!$I$28,C68=Blad1!$D$3,'Basisgegevens Begroting'!$G$28,C68=Blad1!$D$4,'Basisgegevens Begroting'!$H$28,C68="",0)</f>
        <v>0</v>
      </c>
      <c r="H68" s="124">
        <f t="shared" si="10"/>
        <v>0</v>
      </c>
      <c r="I68" t="str">
        <f t="shared" si="9"/>
        <v/>
      </c>
    </row>
    <row r="69" spans="1:9" x14ac:dyDescent="0.3">
      <c r="A69" s="24"/>
      <c r="B69" s="24"/>
      <c r="C69" s="24"/>
      <c r="D69" s="24"/>
      <c r="E69" s="175">
        <v>1</v>
      </c>
      <c r="F69" s="16">
        <v>0</v>
      </c>
      <c r="G69" s="123" cm="1">
        <f t="array" ref="G69">+_xlfn.IFS(C69=Blad1!$D$2,'Basisgegevens Begroting'!$I$28,C69=Blad1!$D$3,'Basisgegevens Begroting'!$G$28,C69=Blad1!$D$4,'Basisgegevens Begroting'!$H$28,C69="",0)</f>
        <v>0</v>
      </c>
      <c r="H69" s="124">
        <f t="shared" si="10"/>
        <v>0</v>
      </c>
      <c r="I69" t="str">
        <f t="shared" si="9"/>
        <v/>
      </c>
    </row>
    <row r="70" spans="1:9" x14ac:dyDescent="0.3">
      <c r="A70" s="24"/>
      <c r="B70" s="24"/>
      <c r="C70" s="24"/>
      <c r="D70" s="23"/>
      <c r="E70" s="175">
        <v>1</v>
      </c>
      <c r="F70" s="16">
        <v>0</v>
      </c>
      <c r="G70" s="123" cm="1">
        <f t="array" ref="G70">+_xlfn.IFS(C70=Blad1!$D$2,'Basisgegevens Begroting'!$I$28,C70=Blad1!$D$3,'Basisgegevens Begroting'!$G$28,C70=Blad1!$D$4,'Basisgegevens Begroting'!$H$28,C70="",0)</f>
        <v>0</v>
      </c>
      <c r="H70" s="124">
        <f t="shared" si="10"/>
        <v>0</v>
      </c>
      <c r="I70" t="str">
        <f t="shared" si="9"/>
        <v/>
      </c>
    </row>
    <row r="71" spans="1:9" x14ac:dyDescent="0.3">
      <c r="A71" s="24"/>
      <c r="B71" s="24"/>
      <c r="C71" s="24"/>
      <c r="D71" s="23"/>
      <c r="E71" s="175">
        <v>1</v>
      </c>
      <c r="F71" s="16">
        <v>0</v>
      </c>
      <c r="G71" s="123" cm="1">
        <f t="array" ref="G71">+_xlfn.IFS(C71=Blad1!$D$2,'Basisgegevens Begroting'!$I$28,C71=Blad1!$D$3,'Basisgegevens Begroting'!$G$28,C71=Blad1!$D$4,'Basisgegevens Begroting'!$H$28,C71="",0)</f>
        <v>0</v>
      </c>
      <c r="H71" s="124">
        <f t="shared" si="10"/>
        <v>0</v>
      </c>
      <c r="I71" t="str">
        <f t="shared" si="9"/>
        <v/>
      </c>
    </row>
    <row r="72" spans="1:9" x14ac:dyDescent="0.3">
      <c r="A72" s="24"/>
      <c r="B72" s="24"/>
      <c r="C72" s="24"/>
      <c r="D72" s="23"/>
      <c r="E72" s="175">
        <v>1</v>
      </c>
      <c r="F72" s="16">
        <v>0</v>
      </c>
      <c r="G72" s="123" cm="1">
        <f t="array" ref="G72">+_xlfn.IFS(C72=Blad1!$D$2,'Basisgegevens Begroting'!$I$28,C72=Blad1!$D$3,'Basisgegevens Begroting'!$G$28,C72=Blad1!$D$4,'Basisgegevens Begroting'!$H$28,C72="",0)</f>
        <v>0</v>
      </c>
      <c r="H72" s="124">
        <f t="shared" si="10"/>
        <v>0</v>
      </c>
      <c r="I72" t="str">
        <f t="shared" si="9"/>
        <v/>
      </c>
    </row>
    <row r="73" spans="1:9" x14ac:dyDescent="0.3">
      <c r="A73" s="24"/>
      <c r="B73" s="24"/>
      <c r="C73" s="24"/>
      <c r="D73" s="23"/>
      <c r="E73" s="175">
        <v>1</v>
      </c>
      <c r="F73" s="16">
        <v>0</v>
      </c>
      <c r="G73" s="123" cm="1">
        <f t="array" ref="G73">+_xlfn.IFS(C73=Blad1!$D$2,'Basisgegevens Begroting'!$I$28,C73=Blad1!$D$3,'Basisgegevens Begroting'!$G$28,C73=Blad1!$D$4,'Basisgegevens Begroting'!$H$28,C73="",0)</f>
        <v>0</v>
      </c>
      <c r="H73" s="124">
        <f t="shared" si="10"/>
        <v>0</v>
      </c>
      <c r="I73" t="str">
        <f t="shared" si="9"/>
        <v/>
      </c>
    </row>
    <row r="74" spans="1:9" x14ac:dyDescent="0.3">
      <c r="A74" s="24"/>
      <c r="B74" s="24"/>
      <c r="C74" s="24"/>
      <c r="D74" s="23"/>
      <c r="E74" s="175">
        <v>1</v>
      </c>
      <c r="F74" s="16">
        <v>0</v>
      </c>
      <c r="G74" s="123" cm="1">
        <f t="array" ref="G74">+_xlfn.IFS(C74=Blad1!$D$2,'Basisgegevens Begroting'!$I$28,C74=Blad1!$D$3,'Basisgegevens Begroting'!$G$28,C74=Blad1!$D$4,'Basisgegevens Begroting'!$H$28,C74="",0)</f>
        <v>0</v>
      </c>
      <c r="H74" s="124">
        <f t="shared" si="10"/>
        <v>0</v>
      </c>
      <c r="I74" t="str">
        <f t="shared" si="9"/>
        <v/>
      </c>
    </row>
    <row r="75" spans="1:9" x14ac:dyDescent="0.3">
      <c r="A75" s="24"/>
      <c r="B75" s="24"/>
      <c r="C75" s="24"/>
      <c r="D75" s="23"/>
      <c r="E75" s="175">
        <v>1</v>
      </c>
      <c r="F75" s="16">
        <v>0</v>
      </c>
      <c r="G75" s="123" cm="1">
        <f t="array" ref="G75">+_xlfn.IFS(C75=Blad1!$D$2,'Basisgegevens Begroting'!$I$28,C75=Blad1!$D$3,'Basisgegevens Begroting'!$G$28,C75=Blad1!$D$4,'Basisgegevens Begroting'!$H$28,C75="",0)</f>
        <v>0</v>
      </c>
      <c r="H75" s="124">
        <f t="shared" si="10"/>
        <v>0</v>
      </c>
      <c r="I75" t="str">
        <f t="shared" si="9"/>
        <v/>
      </c>
    </row>
    <row r="76" spans="1:9" x14ac:dyDescent="0.3">
      <c r="A76" s="24"/>
      <c r="B76" s="24"/>
      <c r="C76" s="24"/>
      <c r="D76" s="24"/>
      <c r="E76" s="175">
        <v>1</v>
      </c>
      <c r="F76" s="16">
        <v>0</v>
      </c>
      <c r="G76" s="123" cm="1">
        <f t="array" ref="G76">+_xlfn.IFS(C76=Blad1!$D$2,'Basisgegevens Begroting'!$I$28,C76=Blad1!$D$3,'Basisgegevens Begroting'!$G$28,C76=Blad1!$D$4,'Basisgegevens Begroting'!$H$28,C76="",0)</f>
        <v>0</v>
      </c>
      <c r="H76" s="124">
        <f t="shared" si="10"/>
        <v>0</v>
      </c>
      <c r="I76" t="str">
        <f t="shared" si="9"/>
        <v/>
      </c>
    </row>
    <row r="77" spans="1:9" x14ac:dyDescent="0.3">
      <c r="A77" s="24"/>
      <c r="B77" s="24"/>
      <c r="C77" s="24"/>
      <c r="D77" s="24"/>
      <c r="E77" s="175">
        <v>1</v>
      </c>
      <c r="F77" s="16">
        <v>0</v>
      </c>
      <c r="G77" s="123" cm="1">
        <f t="array" ref="G77">+_xlfn.IFS(C77=Blad1!$D$2,'Basisgegevens Begroting'!$I$28,C77=Blad1!$D$3,'Basisgegevens Begroting'!$G$28,C77=Blad1!$D$4,'Basisgegevens Begroting'!$H$28,C77="",0)</f>
        <v>0</v>
      </c>
      <c r="H77" s="124">
        <f t="shared" si="10"/>
        <v>0</v>
      </c>
      <c r="I77" t="str">
        <f t="shared" si="9"/>
        <v/>
      </c>
    </row>
    <row r="78" spans="1:9" x14ac:dyDescent="0.3">
      <c r="A78" s="24"/>
      <c r="B78" s="24"/>
      <c r="C78" s="24"/>
      <c r="D78" s="24"/>
      <c r="E78" s="175">
        <v>1</v>
      </c>
      <c r="F78" s="16">
        <v>0</v>
      </c>
      <c r="G78" s="123" cm="1">
        <f t="array" ref="G78">+_xlfn.IFS(C78=Blad1!$D$2,'Basisgegevens Begroting'!$I$28,C78=Blad1!$D$3,'Basisgegevens Begroting'!$G$28,C78=Blad1!$D$4,'Basisgegevens Begroting'!$H$28,C78="",0)</f>
        <v>0</v>
      </c>
      <c r="H78" s="124">
        <f t="shared" si="10"/>
        <v>0</v>
      </c>
      <c r="I78" t="str">
        <f t="shared" si="9"/>
        <v/>
      </c>
    </row>
    <row r="79" spans="1:9" x14ac:dyDescent="0.3">
      <c r="A79" s="24"/>
      <c r="B79" s="24"/>
      <c r="C79" s="24"/>
      <c r="D79" s="24"/>
      <c r="E79" s="175">
        <v>1</v>
      </c>
      <c r="F79" s="16">
        <v>0</v>
      </c>
      <c r="G79" s="123" cm="1">
        <f t="array" ref="G79">+_xlfn.IFS(C79=Blad1!$D$2,'Basisgegevens Begroting'!$I$28,C79=Blad1!$D$3,'Basisgegevens Begroting'!$G$28,C79=Blad1!$D$4,'Basisgegevens Begroting'!$H$28,C79="",0)</f>
        <v>0</v>
      </c>
      <c r="H79" s="124">
        <f t="shared" si="10"/>
        <v>0</v>
      </c>
      <c r="I79" t="str">
        <f t="shared" si="9"/>
        <v/>
      </c>
    </row>
    <row r="80" spans="1:9" x14ac:dyDescent="0.3">
      <c r="A80" s="24"/>
      <c r="B80" s="24"/>
      <c r="C80" s="24"/>
      <c r="D80" s="23"/>
      <c r="E80" s="175">
        <v>1</v>
      </c>
      <c r="F80" s="16">
        <v>0</v>
      </c>
      <c r="G80" s="123" cm="1">
        <f t="array" ref="G80">+_xlfn.IFS(C80=Blad1!$D$2,'Basisgegevens Begroting'!$I$28,C80=Blad1!$D$3,'Basisgegevens Begroting'!$G$28,C80=Blad1!$D$4,'Basisgegevens Begroting'!$H$28,C80="",0)</f>
        <v>0</v>
      </c>
      <c r="H80" s="124">
        <f t="shared" si="10"/>
        <v>0</v>
      </c>
      <c r="I80" t="str">
        <f t="shared" si="9"/>
        <v/>
      </c>
    </row>
    <row r="81" spans="1:9" x14ac:dyDescent="0.3">
      <c r="A81" s="24"/>
      <c r="B81" s="24"/>
      <c r="C81" s="24"/>
      <c r="D81" s="23"/>
      <c r="E81" s="175">
        <v>1</v>
      </c>
      <c r="F81" s="16">
        <v>0</v>
      </c>
      <c r="G81" s="123" cm="1">
        <f t="array" ref="G81">+_xlfn.IFS(C81=Blad1!$D$2,'Basisgegevens Begroting'!$I$28,C81=Blad1!$D$3,'Basisgegevens Begroting'!$G$28,C81=Blad1!$D$4,'Basisgegevens Begroting'!$H$28,C81="",0)</f>
        <v>0</v>
      </c>
      <c r="H81" s="124">
        <f t="shared" si="10"/>
        <v>0</v>
      </c>
      <c r="I81" t="str">
        <f t="shared" si="9"/>
        <v/>
      </c>
    </row>
    <row r="82" spans="1:9" ht="15" thickBot="1" x14ac:dyDescent="0.35">
      <c r="A82" s="169"/>
      <c r="B82" s="170"/>
      <c r="C82" s="170"/>
      <c r="D82" s="171"/>
      <c r="I82" t="str">
        <f t="shared" si="9"/>
        <v/>
      </c>
    </row>
    <row r="83" spans="1:9" ht="15" thickBot="1" x14ac:dyDescent="0.35">
      <c r="A83" s="172"/>
      <c r="B83" s="173"/>
      <c r="C83" s="173"/>
      <c r="D83" s="173"/>
      <c r="E83" s="36" t="s">
        <v>69</v>
      </c>
      <c r="F83" s="13">
        <f>SUM(F66:F82)</f>
        <v>0</v>
      </c>
      <c r="G83" s="126" t="s">
        <v>69</v>
      </c>
      <c r="H83" s="13">
        <f>SUM(H66:H82)</f>
        <v>0</v>
      </c>
    </row>
    <row r="86" spans="1:9" x14ac:dyDescent="0.3">
      <c r="E86" s="71" t="s">
        <v>76</v>
      </c>
      <c r="F86" s="50">
        <f>+F51+F30+F22+F62+F83</f>
        <v>0</v>
      </c>
      <c r="H86" s="50">
        <f>+H51+H30+H22+H62+H83</f>
        <v>0</v>
      </c>
      <c r="I86">
        <f>SUM(I5:I82)</f>
        <v>0</v>
      </c>
    </row>
  </sheetData>
  <sheetProtection algorithmName="SHA-512" hashValue="hgBwtJ4Fj94BGDk4nx1o3gb0qPl4cMY9xFC4ROTh2svhaJtSL1J5NoNqOd5/Tm0rOyXzgZrwrb6qkd4eMVbZEA==" saltValue="0hMtb7q7/uNjV+VRwfDz9w==" spinCount="100000" sheet="1" objects="1" scenarios="1"/>
  <conditionalFormatting sqref="E22 G22">
    <cfRule type="cellIs" dxfId="7" priority="12" stopIfTrue="1" operator="equal">
      <formula>"Opslag algemene kosten (50%)"</formula>
    </cfRule>
  </conditionalFormatting>
  <conditionalFormatting sqref="E30">
    <cfRule type="cellIs" dxfId="6" priority="9" stopIfTrue="1" operator="equal">
      <formula>"Opslag algemene kosten (50%)"</formula>
    </cfRule>
  </conditionalFormatting>
  <conditionalFormatting sqref="E51">
    <cfRule type="cellIs" dxfId="5" priority="11" stopIfTrue="1" operator="equal">
      <formula>"Opslag algemene kosten (50%)"</formula>
    </cfRule>
  </conditionalFormatting>
  <conditionalFormatting sqref="E62">
    <cfRule type="cellIs" dxfId="4" priority="2" stopIfTrue="1" operator="equal">
      <formula>"Opslag algemene kosten (50%)"</formula>
    </cfRule>
  </conditionalFormatting>
  <conditionalFormatting sqref="E83">
    <cfRule type="cellIs" dxfId="3" priority="3" stopIfTrue="1" operator="equal">
      <formula>"Opslag algemene kosten (50%)"</formula>
    </cfRule>
  </conditionalFormatting>
  <conditionalFormatting sqref="G51">
    <cfRule type="cellIs" dxfId="2" priority="10" stopIfTrue="1" operator="equal">
      <formula>"Opslag algemene kosten (50%)"</formula>
    </cfRule>
  </conditionalFormatting>
  <conditionalFormatting sqref="G62">
    <cfRule type="cellIs" dxfId="1" priority="1" stopIfTrue="1" operator="equal">
      <formula>"Opslag algemene kosten (50%)"</formula>
    </cfRule>
  </conditionalFormatting>
  <conditionalFormatting sqref="G83">
    <cfRule type="cellIs" dxfId="0"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8797A97A-2109-47F0-9263-EBCD33B96D3C}">
          <x14:formula1>
            <xm:f>Blad1!$D$2:$D$4</xm:f>
          </x14:formula1>
          <xm:sqref>C7:C21 C26:C29 C34:C49 C66:C81 C55:C60</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6E83F-B3C2-45DC-9A78-733B8806D717}">
  <dimension ref="A1"/>
  <sheetViews>
    <sheetView zoomScale="145" zoomScaleNormal="145" workbookViewId="0"/>
  </sheetViews>
  <sheetFormatPr defaultRowHeight="14.4" x14ac:dyDescent="0.3"/>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1614F-0425-4868-88F0-E8C5EDD9A1E2}">
  <dimension ref="A1:AG48"/>
  <sheetViews>
    <sheetView topLeftCell="G1" workbookViewId="0">
      <selection activeCell="O2" sqref="O2"/>
    </sheetView>
  </sheetViews>
  <sheetFormatPr defaultRowHeight="14.4" x14ac:dyDescent="0.3"/>
  <cols>
    <col min="1" max="1" width="9.109375" hidden="1" customWidth="1"/>
    <col min="2" max="2" width="6.88671875" hidden="1" customWidth="1"/>
    <col min="3" max="3" width="2" hidden="1" customWidth="1"/>
    <col min="4" max="4" width="63.88671875" hidden="1" customWidth="1"/>
    <col min="5" max="5" width="13.6640625" hidden="1" customWidth="1"/>
    <col min="6" max="6" width="6.6640625" hidden="1" customWidth="1"/>
    <col min="7" max="7" width="12.109375" customWidth="1"/>
    <col min="8" max="8" width="10.109375" customWidth="1"/>
    <col min="9" max="9" width="5.109375" customWidth="1"/>
    <col min="10" max="10" width="8" bestFit="1" customWidth="1"/>
    <col min="12" max="12" width="72.33203125" bestFit="1" customWidth="1"/>
    <col min="13" max="21" width="12.44140625" bestFit="1" customWidth="1"/>
    <col min="22" max="32" width="13.5546875" bestFit="1" customWidth="1"/>
    <col min="33" max="33" width="6.44140625" bestFit="1" customWidth="1"/>
  </cols>
  <sheetData>
    <row r="1" spans="2:33" ht="17.25" customHeight="1" x14ac:dyDescent="0.3">
      <c r="M1" t="s">
        <v>79</v>
      </c>
      <c r="N1" t="s">
        <v>16</v>
      </c>
      <c r="O1" t="s">
        <v>17</v>
      </c>
      <c r="P1" t="s">
        <v>18</v>
      </c>
      <c r="Q1" t="s">
        <v>19</v>
      </c>
      <c r="R1" t="s">
        <v>20</v>
      </c>
      <c r="S1" t="s">
        <v>21</v>
      </c>
      <c r="T1" t="s">
        <v>22</v>
      </c>
      <c r="U1" t="s">
        <v>23</v>
      </c>
      <c r="V1" t="s">
        <v>24</v>
      </c>
      <c r="W1" t="s">
        <v>112</v>
      </c>
      <c r="X1" t="s">
        <v>113</v>
      </c>
      <c r="Y1" t="s">
        <v>114</v>
      </c>
      <c r="Z1" t="s">
        <v>115</v>
      </c>
      <c r="AA1" t="s">
        <v>116</v>
      </c>
      <c r="AB1" t="s">
        <v>117</v>
      </c>
      <c r="AC1" t="s">
        <v>118</v>
      </c>
      <c r="AD1" t="s">
        <v>119</v>
      </c>
      <c r="AE1" t="s">
        <v>120</v>
      </c>
      <c r="AF1" t="s">
        <v>121</v>
      </c>
      <c r="AG1" t="s">
        <v>76</v>
      </c>
    </row>
    <row r="2" spans="2:33" ht="19.5" customHeight="1" x14ac:dyDescent="0.3">
      <c r="B2" t="s">
        <v>80</v>
      </c>
      <c r="C2">
        <v>1</v>
      </c>
      <c r="D2" t="s">
        <v>141</v>
      </c>
      <c r="E2" s="86">
        <v>1</v>
      </c>
      <c r="L2" t="str">
        <f>+Totaal!B138</f>
        <v>Waarvan Niet-economisch industrieel onderzoek of experimentele ontwikkeling</v>
      </c>
      <c r="M2" s="116">
        <f>+'Kosten Deelnemer 1'!I86</f>
        <v>0</v>
      </c>
      <c r="N2" s="116">
        <f>+'Kosten Deelnemer 2'!I86</f>
        <v>0</v>
      </c>
      <c r="O2" s="116">
        <f>+'Kosten Deelnemer 3'!I86</f>
        <v>0</v>
      </c>
      <c r="P2" s="116">
        <f>+'Kosten Deelnemer 4'!I85</f>
        <v>0</v>
      </c>
      <c r="Q2" s="116">
        <f>+'Kosten Deelnemer 5'!I86</f>
        <v>0</v>
      </c>
      <c r="R2" s="116">
        <f>+'Kosten Deelnemer 6'!I86</f>
        <v>0</v>
      </c>
      <c r="S2" s="116">
        <f>+'Kosten Deelnemer 7'!I86</f>
        <v>0</v>
      </c>
      <c r="T2" s="116">
        <f>+'Kosten Deelnemer 8'!I86</f>
        <v>0</v>
      </c>
      <c r="U2" s="116">
        <f>+'Kosten Deelnemer 9'!I86</f>
        <v>0</v>
      </c>
      <c r="V2" s="116">
        <f>+'Kosten Deelnemer 10'!I86</f>
        <v>0</v>
      </c>
      <c r="W2" s="116">
        <f>+'Kosten Deelnemer 11'!$I$86</f>
        <v>0</v>
      </c>
      <c r="X2" s="116">
        <f>+'Kosten Deelnemer 12'!$I$86</f>
        <v>0</v>
      </c>
      <c r="Y2" s="116">
        <f>+'Kosten Deelnemer 13'!$I$86</f>
        <v>0</v>
      </c>
      <c r="Z2" s="116">
        <f>+'Kosten Deelnemer 14'!$I$86</f>
        <v>0</v>
      </c>
      <c r="AA2" s="116">
        <f>+'Kosten Deelnemer 15'!$I$86</f>
        <v>0</v>
      </c>
      <c r="AB2" s="116">
        <f>+'Kosten Deelnemer 16'!$I$86</f>
        <v>0</v>
      </c>
      <c r="AC2" s="116">
        <f>+'Kosten Deelnemer 17'!$I$86</f>
        <v>0</v>
      </c>
      <c r="AD2" s="116">
        <f>+'Kosten Deelnemer 18'!$I$86</f>
        <v>0</v>
      </c>
      <c r="AE2" s="116">
        <f>+'Kosten Deelnemer 19'!$I$86</f>
        <v>0</v>
      </c>
      <c r="AF2" s="116">
        <f>+'Kosten Deelnemer 20'!$I$86</f>
        <v>0</v>
      </c>
      <c r="AG2" s="137">
        <f>SUM(M2:AF2)</f>
        <v>0</v>
      </c>
    </row>
    <row r="3" spans="2:33" x14ac:dyDescent="0.3">
      <c r="D3" t="s">
        <v>81</v>
      </c>
      <c r="E3" s="86">
        <v>0.25</v>
      </c>
      <c r="L3">
        <f>+Totaal!B142</f>
        <v>0</v>
      </c>
    </row>
    <row r="4" spans="2:33" x14ac:dyDescent="0.3">
      <c r="D4" t="s">
        <v>82</v>
      </c>
      <c r="E4" s="86">
        <v>0.5</v>
      </c>
    </row>
    <row r="6" spans="2:33" x14ac:dyDescent="0.3">
      <c r="E6" s="86"/>
    </row>
    <row r="7" spans="2:33" x14ac:dyDescent="0.3">
      <c r="C7">
        <v>2</v>
      </c>
      <c r="D7" t="s">
        <v>83</v>
      </c>
      <c r="E7" s="86">
        <v>0.1</v>
      </c>
    </row>
    <row r="8" spans="2:33" x14ac:dyDescent="0.3">
      <c r="D8" t="s">
        <v>84</v>
      </c>
      <c r="E8" s="86">
        <v>0.2</v>
      </c>
    </row>
    <row r="10" spans="2:33" x14ac:dyDescent="0.3">
      <c r="D10" t="s">
        <v>85</v>
      </c>
      <c r="E10" s="86">
        <v>0.15</v>
      </c>
    </row>
    <row r="13" spans="2:33" x14ac:dyDescent="0.3">
      <c r="C13">
        <v>3</v>
      </c>
      <c r="D13" t="s">
        <v>86</v>
      </c>
      <c r="E13" s="45">
        <v>0.25</v>
      </c>
      <c r="F13" t="s">
        <v>87</v>
      </c>
      <c r="I13" t="s">
        <v>88</v>
      </c>
    </row>
    <row r="14" spans="2:33" x14ac:dyDescent="0.3">
      <c r="D14" t="s">
        <v>89</v>
      </c>
      <c r="E14" s="45">
        <v>0.25</v>
      </c>
      <c r="F14" t="s">
        <v>90</v>
      </c>
    </row>
    <row r="16" spans="2:33" x14ac:dyDescent="0.3">
      <c r="C16">
        <v>4</v>
      </c>
      <c r="D16" t="s">
        <v>91</v>
      </c>
      <c r="E16" s="88">
        <v>15000000</v>
      </c>
    </row>
    <row r="17" spans="2:7" x14ac:dyDescent="0.3">
      <c r="C17">
        <v>6</v>
      </c>
      <c r="D17" t="s">
        <v>92</v>
      </c>
      <c r="E17" s="88">
        <v>25000</v>
      </c>
      <c r="F17" t="s">
        <v>93</v>
      </c>
    </row>
    <row r="20" spans="2:7" x14ac:dyDescent="0.3">
      <c r="C20">
        <v>5</v>
      </c>
      <c r="D20" t="s">
        <v>94</v>
      </c>
    </row>
    <row r="23" spans="2:7" x14ac:dyDescent="0.3">
      <c r="B23" t="s">
        <v>95</v>
      </c>
      <c r="D23" t="s">
        <v>96</v>
      </c>
      <c r="E23" s="88">
        <v>500000</v>
      </c>
      <c r="F23" t="s">
        <v>97</v>
      </c>
    </row>
    <row r="26" spans="2:7" x14ac:dyDescent="0.3">
      <c r="B26" t="s">
        <v>98</v>
      </c>
      <c r="D26" t="s">
        <v>99</v>
      </c>
      <c r="E26" s="86">
        <v>0.15</v>
      </c>
      <c r="F26" s="87" t="s">
        <v>100</v>
      </c>
      <c r="G26" s="87"/>
    </row>
    <row r="27" spans="2:7" x14ac:dyDescent="0.3">
      <c r="E27" s="86">
        <v>0.5</v>
      </c>
      <c r="F27" s="87" t="s">
        <v>101</v>
      </c>
      <c r="G27" s="87"/>
    </row>
    <row r="28" spans="2:7" x14ac:dyDescent="0.3">
      <c r="E28" s="86">
        <v>0.15</v>
      </c>
      <c r="F28" s="87" t="s">
        <v>102</v>
      </c>
      <c r="G28" s="87"/>
    </row>
    <row r="29" spans="2:7" x14ac:dyDescent="0.3">
      <c r="E29" s="86">
        <v>0.2</v>
      </c>
      <c r="F29" s="87" t="s">
        <v>103</v>
      </c>
    </row>
    <row r="36" spans="4:5" x14ac:dyDescent="0.3">
      <c r="D36" s="114" t="s">
        <v>104</v>
      </c>
      <c r="E36" s="1"/>
    </row>
    <row r="37" spans="4:5" x14ac:dyDescent="0.3">
      <c r="D37" s="39" t="s">
        <v>105</v>
      </c>
      <c r="E37" s="89">
        <v>0.15</v>
      </c>
    </row>
    <row r="38" spans="4:5" x14ac:dyDescent="0.3">
      <c r="D38" s="39" t="s">
        <v>106</v>
      </c>
      <c r="E38" s="90">
        <v>0</v>
      </c>
    </row>
    <row r="39" spans="4:5" x14ac:dyDescent="0.3">
      <c r="D39" s="91">
        <v>0</v>
      </c>
      <c r="E39" s="90">
        <v>0</v>
      </c>
    </row>
    <row r="42" spans="4:5" x14ac:dyDescent="0.3">
      <c r="D42" s="113" t="s">
        <v>107</v>
      </c>
    </row>
    <row r="43" spans="4:5" x14ac:dyDescent="0.3">
      <c r="D43" s="39" t="s">
        <v>108</v>
      </c>
      <c r="E43" s="39">
        <f>COUNTA(Deelnemers[Naam organisatie])</f>
        <v>0</v>
      </c>
    </row>
    <row r="44" spans="4:5" x14ac:dyDescent="0.3">
      <c r="D44" s="39" t="s">
        <v>107</v>
      </c>
      <c r="E44" s="44"/>
    </row>
    <row r="45" spans="4:5" x14ac:dyDescent="0.3">
      <c r="D45" s="39" t="s">
        <v>109</v>
      </c>
      <c r="E45" s="45">
        <v>0.45</v>
      </c>
    </row>
    <row r="46" spans="4:5" x14ac:dyDescent="0.3">
      <c r="D46" s="39" t="s">
        <v>110</v>
      </c>
      <c r="E46" s="45">
        <v>0.35</v>
      </c>
    </row>
    <row r="47" spans="4:5" x14ac:dyDescent="0.3">
      <c r="D47" s="39" t="s">
        <v>15</v>
      </c>
      <c r="E47" s="92">
        <v>0.25</v>
      </c>
    </row>
    <row r="48" spans="4:5" x14ac:dyDescent="0.3">
      <c r="D48" s="39" t="s">
        <v>111</v>
      </c>
      <c r="E48" s="92">
        <v>0.25</v>
      </c>
    </row>
  </sheetData>
  <sheetProtection algorithmName="SHA-512" hashValue="kl2/O16uMiQ5zFiAweqzTjyVa/M0Wldr916hXLAaoezQtFpqbYXMopuRJqnHKAZH7jembqJXhsr9ynXZWR0GwQ==" saltValue="ykP4L+AfZAHWcT1WX/ky9Q==" spinCount="100000" sheet="1" objects="1" scenarios="1"/>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FDA79DD9E65584987E21D6942824CF5" ma:contentTypeVersion="4" ma:contentTypeDescription="Een nieuw document maken." ma:contentTypeScope="" ma:versionID="f98753a41b492ccf9f1435f6410edc63">
  <xsd:schema xmlns:xsd="http://www.w3.org/2001/XMLSchema" xmlns:xs="http://www.w3.org/2001/XMLSchema" xmlns:p="http://schemas.microsoft.com/office/2006/metadata/properties" xmlns:ns2="c1f3eb23-5cc8-4490-a3e3-578e6cd3c1b1" targetNamespace="http://schemas.microsoft.com/office/2006/metadata/properties" ma:root="true" ma:fieldsID="a7f6930680c8322c600ff2e91c374772" ns2:_="">
    <xsd:import namespace="c1f3eb23-5cc8-4490-a3e3-578e6cd3c1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f3eb23-5cc8-4490-a3e3-578e6cd3c1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DB33E9-D459-47DC-B294-4EB5CAF62E3F}">
  <ds:schemaRefs>
    <ds:schemaRef ds:uri="http://schemas.microsoft.com/DataMashup"/>
  </ds:schemaRefs>
</ds:datastoreItem>
</file>

<file path=customXml/itemProps2.xml><?xml version="1.0" encoding="utf-8"?>
<ds:datastoreItem xmlns:ds="http://schemas.openxmlformats.org/officeDocument/2006/customXml" ds:itemID="{EFA75D77-AD3C-4B3F-87AD-9ADE2835984E}">
  <ds:schemaRefs>
    <ds:schemaRef ds:uri="http://schemas.microsoft.com/sharepoint/v3/contenttype/forms"/>
  </ds:schemaRefs>
</ds:datastoreItem>
</file>

<file path=customXml/itemProps3.xml><?xml version="1.0" encoding="utf-8"?>
<ds:datastoreItem xmlns:ds="http://schemas.openxmlformats.org/officeDocument/2006/customXml" ds:itemID="{37320FF5-6D1B-4351-8E26-E897E98DBE99}">
  <ds:schemaRefs>
    <ds:schemaRef ds:uri="http://schemas.openxmlformats.org/package/2006/metadata/core-properties"/>
    <ds:schemaRef ds:uri="http://purl.org/dc/elements/1.1/"/>
    <ds:schemaRef ds:uri="http://purl.org/dc/dcmitype/"/>
    <ds:schemaRef ds:uri="http://schemas.microsoft.com/office/infopath/2007/PartnerControls"/>
    <ds:schemaRef ds:uri="c1f3eb23-5cc8-4490-a3e3-578e6cd3c1b1"/>
    <ds:schemaRef ds:uri="http://purl.org/dc/terms/"/>
    <ds:schemaRef ds:uri="http://schemas.microsoft.com/office/2006/documentManagement/type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A72FC78E-B9D8-41B2-9A9A-CA857BC30F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f3eb23-5cc8-4490-a3e3-578e6cd3c1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81dcdd7-3e43-49fb-ac1e-2321f7e63421}" enabled="1" method="Standard" siteId="{1321633e-f6b9-44e2-a44f-59b9d264ecb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25</vt:i4>
      </vt:variant>
      <vt:variant>
        <vt:lpstr>Benoemde bereiken</vt:lpstr>
      </vt:variant>
      <vt:variant>
        <vt:i4>6</vt:i4>
      </vt:variant>
    </vt:vector>
  </HeadingPairs>
  <TitlesOfParts>
    <vt:vector size="31" baseType="lpstr">
      <vt:lpstr>Toelichting projectkosten</vt:lpstr>
      <vt:lpstr>Basisgegevens Begroting</vt:lpstr>
      <vt:lpstr>Totaal</vt:lpstr>
      <vt:lpstr>Kosten Deelnemer 1</vt:lpstr>
      <vt:lpstr>Kosten Deelnemer 2</vt:lpstr>
      <vt:lpstr>Kosten Deelnemer 3</vt:lpstr>
      <vt:lpstr>Kosten Deelnemer 4</vt:lpstr>
      <vt:lpstr>Kosten Deelnemer 5</vt:lpstr>
      <vt:lpstr>Kosten Deelnemer 6</vt:lpstr>
      <vt:lpstr>Kosten Deelnemer 7</vt:lpstr>
      <vt:lpstr>Kosten Deelnemer 8</vt:lpstr>
      <vt:lpstr>Kosten Deelnemer 9</vt:lpstr>
      <vt:lpstr>Kosten Deelnemer 10</vt:lpstr>
      <vt:lpstr>Kosten Deelnemer 11</vt:lpstr>
      <vt:lpstr>Kosten Deelnemer 12</vt:lpstr>
      <vt:lpstr>Kosten Deelnemer 13</vt:lpstr>
      <vt:lpstr>Kosten Deelnemer 14</vt:lpstr>
      <vt:lpstr>Kosten Deelnemer 15</vt:lpstr>
      <vt:lpstr>Kosten Deelnemer 16</vt:lpstr>
      <vt:lpstr>Kosten Deelnemer 17</vt:lpstr>
      <vt:lpstr>Kosten Deelnemer 18</vt:lpstr>
      <vt:lpstr>Kosten Deelnemer 19</vt:lpstr>
      <vt:lpstr>Kosten Deelnemer 20</vt:lpstr>
      <vt:lpstr>Blad2</vt:lpstr>
      <vt:lpstr>Blad1</vt:lpstr>
      <vt:lpstr>'Basisgegevens Begroting'!Afdrukbereik</vt:lpstr>
      <vt:lpstr>'Kosten Deelnemer 2'!Afdrukbereik</vt:lpstr>
      <vt:lpstr>Totaal!Afdrukbereik</vt:lpstr>
      <vt:lpstr>'Kosten Deelnemer 5'!Gegevens_deelnemers</vt:lpstr>
      <vt:lpstr>'Kosten Deelnemer 8'!Gegevens_deelnemers</vt:lpstr>
      <vt:lpstr>Gegevens_deelnemers</vt:lpstr>
    </vt:vector>
  </TitlesOfParts>
  <Manager/>
  <Company>Ministerie van Economische Zaken en Klimaat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2026-10-21T10:22:14Z</cp:lastPrinted>
  <dcterms:created xsi:type="dcterms:W3CDTF">2024-02-19T14:04:53Z</dcterms:created>
  <dcterms:modified xsi:type="dcterms:W3CDTF">2026-10-22T06:38:48Z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0x0101006FDA79DD9E65584987E21D6942824CF5</vt:lpwstr>
  </property>
</Properties>
</file>