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T:\rvo\IV_Processpecialisten_RB\Opdrachten 2026\Opmaak PDF\Sana\"/>
    </mc:Choice>
  </mc:AlternateContent>
  <xr:revisionPtr revIDLastSave="0" documentId="14_{0AFD202A-C7C9-45C3-BC7A-F773F00FC0DC}" xr6:coauthVersionLast="47" xr6:coauthVersionMax="47" xr10:uidLastSave="{00000000-0000-0000-0000-000000000000}"/>
  <bookViews>
    <workbookView xWindow="-120" yWindow="-120" windowWidth="21840" windowHeight="13020" tabRatio="847" xr2:uid="{00000000-000D-0000-FFFF-FFFF00000000}"/>
  </bookViews>
  <sheets>
    <sheet name="Toelichting" sheetId="34" r:id="rId1"/>
    <sheet name="Toelichting kostenposten " sheetId="52" r:id="rId2"/>
    <sheet name="Financiering" sheetId="32" r:id="rId3"/>
    <sheet name="Mijlpalen begroting" sheetId="33" r:id="rId4"/>
    <sheet name="Totaal begroting" sheetId="17" r:id="rId5"/>
    <sheet name="penvoerder" sheetId="53" r:id="rId6"/>
    <sheet name="deelnemer 1" sheetId="54" r:id="rId7"/>
    <sheet name="deelnemer 2" sheetId="55" r:id="rId8"/>
    <sheet name="deelnemer 3" sheetId="56" r:id="rId9"/>
    <sheet name="deelnemer 4" sheetId="57" r:id="rId10"/>
    <sheet name="deelnemer 5" sheetId="58" r:id="rId11"/>
    <sheet name="deelnemer 6" sheetId="59" r:id="rId12"/>
    <sheet name="deelnemer 7" sheetId="60" r:id="rId13"/>
    <sheet name="deelnemer 8" sheetId="61" r:id="rId14"/>
    <sheet name="deelnemer 9" sheetId="62" r:id="rId15"/>
    <sheet name="deelnemer 10" sheetId="36" r:id="rId16"/>
    <sheet name="deelnemer 11" sheetId="37" r:id="rId17"/>
    <sheet name="deelnemer 12" sheetId="38" r:id="rId18"/>
    <sheet name="deelnemer 13" sheetId="39" r:id="rId19"/>
    <sheet name="deelnemer 14" sheetId="40" r:id="rId20"/>
    <sheet name="deelnemer 15" sheetId="47" r:id="rId21"/>
    <sheet name="deelnemer 16" sheetId="41" r:id="rId22"/>
    <sheet name="deelnemer 17" sheetId="42" r:id="rId23"/>
    <sheet name="deelnemer 18" sheetId="43" r:id="rId24"/>
    <sheet name="deelnemer 19" sheetId="44" r:id="rId25"/>
    <sheet name="deelnemer 20" sheetId="45" r:id="rId26"/>
    <sheet name="deelnemer 21" sheetId="46" r:id="rId27"/>
    <sheet name="deelnemer 22" sheetId="48" r:id="rId28"/>
    <sheet name="deelnemer 23" sheetId="49" r:id="rId29"/>
    <sheet name="deelnemer 24" sheetId="50" r:id="rId30"/>
    <sheet name="deelnemer 25" sheetId="51" r:id="rId31"/>
    <sheet name="Mach, app" sheetId="15" r:id="rId32"/>
  </sheets>
  <definedNames>
    <definedName name="_xlnm.Print_Area" localSheetId="6">'deelnemer 1'!$A$1:$T$89</definedName>
    <definedName name="_xlnm.Print_Area" localSheetId="15">'deelnemer 10'!$A$1:$T$89</definedName>
    <definedName name="_xlnm.Print_Area" localSheetId="16">'deelnemer 11'!$A$1:$T$89</definedName>
    <definedName name="_xlnm.Print_Area" localSheetId="17">'deelnemer 12'!$A$1:$T$89</definedName>
    <definedName name="_xlnm.Print_Area" localSheetId="19">'deelnemer 14'!$A$1:$T$89</definedName>
    <definedName name="_xlnm.Print_Area" localSheetId="7">'deelnemer 2'!$A$1:$T$89</definedName>
    <definedName name="_xlnm.Print_Area" localSheetId="9">'deelnemer 4'!$A$1:$T$89</definedName>
    <definedName name="_xlnm.Print_Area" localSheetId="31">'Mach, app'!$A$1:$K$48</definedName>
    <definedName name="_xlnm.Print_Area" localSheetId="5">penvoerder!$A$1:$T$89</definedName>
    <definedName name="_xlnm.Print_Area" localSheetId="4">'Totaal begroting'!$A$1:$X$44</definedName>
    <definedName name="_xlnm.Print_Area">'deelnemer 10'!$A$1:$T$89</definedName>
    <definedName name="_xlnm.Print_Titles" localSheetId="31">'Mach, app'!$1:$3</definedName>
    <definedName name="Code">"IPCEI260930"</definedName>
    <definedName name="d1_direct">'deelnemer 1'!$C$4</definedName>
    <definedName name="d10_direct">'deelnemer 10'!$C$4</definedName>
    <definedName name="d11_direct">'deelnemer 11'!$C$4</definedName>
    <definedName name="d12_direct">'deelnemer 12'!$C$4</definedName>
    <definedName name="d13_direct">'deelnemer 13'!$C$4</definedName>
    <definedName name="d14_direct">'deelnemer 14'!$C$4</definedName>
    <definedName name="d15_direct">'deelnemer 15'!$C$4</definedName>
    <definedName name="d16_direct">'deelnemer 16'!$C$4</definedName>
    <definedName name="d17_direct">'deelnemer 17'!$C$4</definedName>
    <definedName name="d18_direct">'deelnemer 18'!$C$4</definedName>
    <definedName name="d19_direct">'deelnemer 19'!$C$4</definedName>
    <definedName name="d2_direct">'deelnemer 2'!$C$4</definedName>
    <definedName name="d20_direct">'deelnemer 20'!$C$4</definedName>
    <definedName name="d21_direct">'deelnemer 21'!$C$4</definedName>
    <definedName name="d22_direct">'deelnemer 22'!$C$4</definedName>
    <definedName name="d23_direct">'deelnemer 23'!$C$4</definedName>
    <definedName name="d24_direct">'deelnemer 24'!$C$4</definedName>
    <definedName name="d25_direct">'deelnemer 25'!$C$4</definedName>
    <definedName name="d3_direct">'deelnemer 3'!$C$4</definedName>
    <definedName name="d4_direct">'deelnemer 4'!$C$4</definedName>
    <definedName name="d5_direct">'deelnemer 5'!$C$4</definedName>
    <definedName name="d6_direct">'deelnemer 6'!$C$4</definedName>
    <definedName name="d7_direct">'deelnemer 7'!$C$4</definedName>
    <definedName name="d8_direct">'deelnemer 8'!$C$4</definedName>
    <definedName name="d9_direct">'deelnemer 9'!$C$4</definedName>
    <definedName name="Deelnemer_1">'deelnemer 1'!$C$1</definedName>
    <definedName name="Deelnemer_10">'deelnemer 10'!$C$1</definedName>
    <definedName name="Deelnemer_11">'deelnemer 11'!$C$1</definedName>
    <definedName name="Deelnemer_12">'deelnemer 12'!$C$1</definedName>
    <definedName name="Deelnemer_13">'deelnemer 13'!$C$1</definedName>
    <definedName name="Deelnemer_14">'deelnemer 14'!$C$1</definedName>
    <definedName name="Deelnemer_15">'deelnemer 15'!$C$1</definedName>
    <definedName name="Deelnemer_16">'deelnemer 16'!$C$1</definedName>
    <definedName name="Deelnemer_17">'deelnemer 17'!$C$1</definedName>
    <definedName name="Deelnemer_18">'deelnemer 18'!$C$1</definedName>
    <definedName name="Deelnemer_19">'deelnemer 19'!$C$1</definedName>
    <definedName name="Deelnemer_2">'deelnemer 2'!$C$1</definedName>
    <definedName name="Deelnemer_20">'deelnemer 20'!$C$1</definedName>
    <definedName name="Deelnemer_21">'deelnemer 21'!$C$1</definedName>
    <definedName name="Deelnemer_22">'deelnemer 22'!$C$1</definedName>
    <definedName name="Deelnemer_23">'deelnemer 23'!$C$1</definedName>
    <definedName name="Deelnemer_24">'deelnemer 24'!$C$1</definedName>
    <definedName name="Deelnemer_25">'deelnemer 25'!$C$1</definedName>
    <definedName name="Deelnemer_3">'deelnemer 3'!$C$1</definedName>
    <definedName name="Deelnemer_4">'deelnemer 4'!$C$1</definedName>
    <definedName name="Deelnemer_5">'deelnemer 5'!$C$1</definedName>
    <definedName name="Deelnemer_6">'deelnemer 6'!$C$1</definedName>
    <definedName name="Deelnemer_7">'deelnemer 7'!$C$1</definedName>
    <definedName name="Deelnemer_8">'deelnemer 8'!$C$1</definedName>
    <definedName name="Deelnemer_9">'deelnemer 9'!$C$1</definedName>
    <definedName name="grensoverschrijding">0.1</definedName>
    <definedName name="haalbaarheid">0.5</definedName>
    <definedName name="KB">0.2</definedName>
    <definedName name="KIS">0.8</definedName>
    <definedName name="kostenmethode_1">'deelnemer 1'!$C$22</definedName>
    <definedName name="kostenmethode_10">'deelnemer 10'!$C$22</definedName>
    <definedName name="kostenmethode_11">'deelnemer 11'!$C$22</definedName>
    <definedName name="kostenmethode_12">'deelnemer 12'!$C$22</definedName>
    <definedName name="kostenmethode_13">'deelnemer 13'!$C$22</definedName>
    <definedName name="kostenmethode_14">'deelnemer 14'!$C$22</definedName>
    <definedName name="kostenmethode_15">'deelnemer 15'!$C$22</definedName>
    <definedName name="kostenmethode_16">'deelnemer 16'!$C$22</definedName>
    <definedName name="kostenmethode_17">'deelnemer 17'!$C$22</definedName>
    <definedName name="kostenmethode_18">'deelnemer 18'!$C$22</definedName>
    <definedName name="kostenmethode_19">'deelnemer 19'!$C$22</definedName>
    <definedName name="kostenmethode_2">'deelnemer 2'!$C$22</definedName>
    <definedName name="kostenmethode_20">'deelnemer 20'!$C$22</definedName>
    <definedName name="kostenmethode_21">'deelnemer 21'!$C$22</definedName>
    <definedName name="kostenmethode_22">'deelnemer 22'!$C$22</definedName>
    <definedName name="kostenmethode_23">'deelnemer 23'!$C$22</definedName>
    <definedName name="kostenmethode_24">'deelnemer 24'!$C$22</definedName>
    <definedName name="kostenmethode_25">'deelnemer 25'!$C$22</definedName>
    <definedName name="kostenmethode_3">'deelnemer 3'!$C$22</definedName>
    <definedName name="kostenmethode_4">'deelnemer 4'!$C$22</definedName>
    <definedName name="kostenmethode_5">'deelnemer 5'!$C$22</definedName>
    <definedName name="kostenmethode_6">'deelnemer 6'!$C$22</definedName>
    <definedName name="kostenmethode_7">'deelnemer 7'!$C$22</definedName>
    <definedName name="kostenmethode_8">'deelnemer 8'!$C$22</definedName>
    <definedName name="kostenmethode_9">'deelnemer 9'!$C$22</definedName>
    <definedName name="kostenmethode_pv">penvoerder!$C$22</definedName>
    <definedName name="MB">0.1</definedName>
    <definedName name="onderzoek">0.5</definedName>
    <definedName name="onderzoeksinfrastructuur">0.5</definedName>
    <definedName name="ontwikkeling">0.25</definedName>
    <definedName name="p_direct">penvoerder!$C$4</definedName>
    <definedName name="Penvoerder">penvoerder!$C$1</definedName>
    <definedName name="Projecttitel">penvoerder!$C$2</definedName>
    <definedName name="reductie">0</definedName>
    <definedName name="samenwerking">0.1</definedName>
    <definedName name="Testenexperimenteer">0.25</definedName>
    <definedName name="Testenexperimenteerinfrastructuur_ko">0.2</definedName>
    <definedName name="Testenexperimenteerinfrastructuur_mo">0.1</definedName>
    <definedName name="toepassing">0</definedName>
    <definedName name="type_1">'deelnemer 1'!$C$3</definedName>
    <definedName name="type_10">'deelnemer 10'!$C$3</definedName>
    <definedName name="type_11">'deelnemer 11'!$C$3</definedName>
    <definedName name="type_12">'deelnemer 12'!$C$3</definedName>
    <definedName name="type_13">'deelnemer 13'!$C$3</definedName>
    <definedName name="type_14">'deelnemer 14'!$C$3</definedName>
    <definedName name="type_15">'deelnemer 15'!$C$3</definedName>
    <definedName name="type_16">'deelnemer 16'!$C$3</definedName>
    <definedName name="type_17">'deelnemer 17'!$C$3</definedName>
    <definedName name="type_18">'deelnemer 18'!$C$3</definedName>
    <definedName name="type_19">'deelnemer 19'!$C$3</definedName>
    <definedName name="type_2">'deelnemer 2'!$C$3</definedName>
    <definedName name="type_20">'deelnemer 20'!$C$3</definedName>
    <definedName name="type_21">'deelnemer 21'!$C$3</definedName>
    <definedName name="type_22">'deelnemer 20'!$C$3</definedName>
    <definedName name="type_23">'deelnemer 23'!$C$3</definedName>
    <definedName name="type_24">'deelnemer 24'!$C$3</definedName>
    <definedName name="type_25">'deelnemer 25'!$C$3</definedName>
    <definedName name="type_3">'deelnemer 3'!$C$3</definedName>
    <definedName name="type_4">'deelnemer 4'!$C$3</definedName>
    <definedName name="type_5">'deelnemer 5'!$C$3</definedName>
    <definedName name="type_6">'deelnemer 6'!$C$3</definedName>
    <definedName name="type_7">'deelnemer 7'!$C$3</definedName>
    <definedName name="type_8">'deelnemer 8'!$C$3</definedName>
    <definedName name="type_9">'deelnemer 9'!$C$3</definedName>
    <definedName name="type_penvoerder">penvoerder!$C$3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0" i="54" l="1"/>
  <c r="R22" i="54"/>
  <c r="O22" i="54"/>
  <c r="L22" i="54"/>
  <c r="I22" i="54"/>
  <c r="F22" i="54"/>
  <c r="C50" i="55"/>
  <c r="R22" i="55"/>
  <c r="O22" i="55"/>
  <c r="L22" i="55"/>
  <c r="I22" i="55"/>
  <c r="F22" i="55"/>
  <c r="C50" i="56"/>
  <c r="C50" i="57"/>
  <c r="R22" i="57"/>
  <c r="O22" i="57"/>
  <c r="L22" i="57"/>
  <c r="I22" i="57"/>
  <c r="F22" i="57"/>
  <c r="C50" i="58"/>
  <c r="O22" i="58"/>
  <c r="L22" i="58"/>
  <c r="I22" i="58"/>
  <c r="F22" i="58"/>
  <c r="C50" i="59"/>
  <c r="R22" i="59"/>
  <c r="O22" i="59"/>
  <c r="L22" i="59"/>
  <c r="I22" i="59"/>
  <c r="F22" i="59"/>
  <c r="C50" i="60"/>
  <c r="R22" i="60"/>
  <c r="O22" i="60"/>
  <c r="L22" i="60"/>
  <c r="I22" i="60"/>
  <c r="F22" i="60"/>
  <c r="C50" i="61"/>
  <c r="R22" i="61"/>
  <c r="L22" i="61"/>
  <c r="I22" i="61"/>
  <c r="F22" i="61"/>
  <c r="C50" i="62"/>
  <c r="R22" i="62"/>
  <c r="O22" i="62"/>
  <c r="L22" i="62"/>
  <c r="I22" i="62"/>
  <c r="F22" i="62"/>
  <c r="K6" i="15"/>
  <c r="J6" i="15"/>
  <c r="I6" i="15"/>
  <c r="H6" i="15"/>
  <c r="G6" i="15"/>
  <c r="Q6" i="51"/>
  <c r="N6" i="51"/>
  <c r="K6" i="51"/>
  <c r="H6" i="51"/>
  <c r="E6" i="51"/>
  <c r="D3" i="51"/>
  <c r="Q6" i="50"/>
  <c r="N6" i="50"/>
  <c r="K6" i="50"/>
  <c r="H6" i="50"/>
  <c r="E6" i="50"/>
  <c r="D3" i="50"/>
  <c r="Q6" i="49"/>
  <c r="N6" i="49"/>
  <c r="K6" i="49"/>
  <c r="H6" i="49"/>
  <c r="E6" i="49"/>
  <c r="D3" i="49"/>
  <c r="Q6" i="48"/>
  <c r="N6" i="48"/>
  <c r="K6" i="48"/>
  <c r="H6" i="48"/>
  <c r="E6" i="48"/>
  <c r="D3" i="48"/>
  <c r="Q6" i="46"/>
  <c r="N6" i="46"/>
  <c r="K6" i="46"/>
  <c r="H6" i="46"/>
  <c r="E6" i="46"/>
  <c r="D3" i="46"/>
  <c r="Q6" i="45"/>
  <c r="N6" i="45"/>
  <c r="K6" i="45"/>
  <c r="H6" i="45"/>
  <c r="E6" i="45"/>
  <c r="D3" i="45"/>
  <c r="Q6" i="44"/>
  <c r="N6" i="44"/>
  <c r="K6" i="44"/>
  <c r="H6" i="44"/>
  <c r="E6" i="44"/>
  <c r="D3" i="44"/>
  <c r="Q6" i="43"/>
  <c r="N6" i="43"/>
  <c r="K6" i="43"/>
  <c r="H6" i="43"/>
  <c r="E6" i="43"/>
  <c r="D3" i="43"/>
  <c r="Q6" i="42"/>
  <c r="N6" i="42"/>
  <c r="K6" i="42"/>
  <c r="H6" i="42"/>
  <c r="E6" i="42"/>
  <c r="D3" i="42"/>
  <c r="Q6" i="41"/>
  <c r="N6" i="41"/>
  <c r="K6" i="41"/>
  <c r="H6" i="41"/>
  <c r="E6" i="41"/>
  <c r="D3" i="41"/>
  <c r="Q6" i="47"/>
  <c r="N6" i="47"/>
  <c r="K6" i="47"/>
  <c r="H6" i="47"/>
  <c r="E6" i="47"/>
  <c r="D3" i="47"/>
  <c r="Q6" i="40"/>
  <c r="N6" i="40"/>
  <c r="K6" i="40"/>
  <c r="H6" i="40"/>
  <c r="E6" i="40"/>
  <c r="D3" i="40"/>
  <c r="Q6" i="39"/>
  <c r="N6" i="39"/>
  <c r="K6" i="39"/>
  <c r="H6" i="39"/>
  <c r="E6" i="39"/>
  <c r="D3" i="39"/>
  <c r="Q6" i="38"/>
  <c r="N6" i="38"/>
  <c r="K6" i="38"/>
  <c r="H6" i="38"/>
  <c r="E6" i="38"/>
  <c r="D3" i="38"/>
  <c r="Q6" i="37"/>
  <c r="N6" i="37"/>
  <c r="K6" i="37"/>
  <c r="H6" i="37"/>
  <c r="E6" i="37"/>
  <c r="D3" i="37"/>
  <c r="Q6" i="36"/>
  <c r="N6" i="36"/>
  <c r="K6" i="36"/>
  <c r="H6" i="36"/>
  <c r="E6" i="36"/>
  <c r="D3" i="36"/>
  <c r="Q6" i="62"/>
  <c r="N6" i="62"/>
  <c r="K6" i="62"/>
  <c r="H6" i="62"/>
  <c r="E6" i="62"/>
  <c r="D3" i="62"/>
  <c r="Q6" i="61"/>
  <c r="N6" i="61"/>
  <c r="K6" i="61"/>
  <c r="H6" i="61"/>
  <c r="E6" i="61"/>
  <c r="D3" i="61"/>
  <c r="Q6" i="60"/>
  <c r="N6" i="60"/>
  <c r="K6" i="60"/>
  <c r="H6" i="60"/>
  <c r="E6" i="60"/>
  <c r="D3" i="60"/>
  <c r="Q6" i="59"/>
  <c r="N6" i="59"/>
  <c r="K6" i="59"/>
  <c r="H6" i="59"/>
  <c r="E6" i="59"/>
  <c r="D3" i="59"/>
  <c r="Q6" i="58"/>
  <c r="N6" i="58"/>
  <c r="K6" i="58"/>
  <c r="H6" i="58"/>
  <c r="E6" i="58"/>
  <c r="D3" i="58"/>
  <c r="Q6" i="57"/>
  <c r="N6" i="57"/>
  <c r="K6" i="57"/>
  <c r="H6" i="57"/>
  <c r="E6" i="57"/>
  <c r="D3" i="57"/>
  <c r="Q6" i="56"/>
  <c r="N6" i="56"/>
  <c r="K6" i="56"/>
  <c r="H6" i="56"/>
  <c r="E6" i="56"/>
  <c r="D3" i="56"/>
  <c r="Q6" i="55"/>
  <c r="N6" i="55"/>
  <c r="K6" i="55"/>
  <c r="H6" i="55"/>
  <c r="E6" i="55"/>
  <c r="D3" i="55"/>
  <c r="Q6" i="54"/>
  <c r="N6" i="54"/>
  <c r="K6" i="54"/>
  <c r="H6" i="54"/>
  <c r="E6" i="54"/>
  <c r="D3" i="54"/>
  <c r="T5" i="17"/>
  <c r="P5" i="17"/>
  <c r="M5" i="17"/>
  <c r="I5" i="17"/>
  <c r="F5" i="17"/>
  <c r="R22" i="53"/>
  <c r="O22" i="53"/>
  <c r="L22" i="53"/>
  <c r="I22" i="53"/>
  <c r="F22" i="53"/>
  <c r="C50" i="53"/>
  <c r="H8" i="32"/>
  <c r="F88" i="62"/>
  <c r="H16" i="32" s="1"/>
  <c r="R71" i="62"/>
  <c r="O71" i="62"/>
  <c r="L71" i="62"/>
  <c r="I71" i="62"/>
  <c r="F71" i="62"/>
  <c r="T71" i="62" s="1"/>
  <c r="C51" i="62"/>
  <c r="R48" i="62"/>
  <c r="O48" i="62"/>
  <c r="L48" i="62"/>
  <c r="I48" i="62"/>
  <c r="F48" i="62"/>
  <c r="R34" i="62"/>
  <c r="O34" i="62"/>
  <c r="L34" i="62"/>
  <c r="I34" i="62"/>
  <c r="F34" i="62"/>
  <c r="R33" i="62"/>
  <c r="O33" i="62"/>
  <c r="L33" i="62"/>
  <c r="I33" i="62"/>
  <c r="F33" i="62"/>
  <c r="R32" i="62"/>
  <c r="O32" i="62"/>
  <c r="L32" i="62"/>
  <c r="I32" i="62"/>
  <c r="F32" i="62"/>
  <c r="R31" i="62"/>
  <c r="O31" i="62"/>
  <c r="L31" i="62"/>
  <c r="I31" i="62"/>
  <c r="F31" i="62"/>
  <c r="R30" i="62"/>
  <c r="O30" i="62"/>
  <c r="L30" i="62"/>
  <c r="I30" i="62"/>
  <c r="F30" i="62"/>
  <c r="R29" i="62"/>
  <c r="O29" i="62"/>
  <c r="L29" i="62"/>
  <c r="I29" i="62"/>
  <c r="F29" i="62"/>
  <c r="R28" i="62"/>
  <c r="O28" i="62"/>
  <c r="L28" i="62"/>
  <c r="I28" i="62"/>
  <c r="F28" i="62"/>
  <c r="R27" i="62"/>
  <c r="O27" i="62"/>
  <c r="L27" i="62"/>
  <c r="L35" i="62" s="1"/>
  <c r="I27" i="62"/>
  <c r="F27" i="62"/>
  <c r="R19" i="62"/>
  <c r="O19" i="62"/>
  <c r="L19" i="62"/>
  <c r="I19" i="62"/>
  <c r="F19" i="62"/>
  <c r="R18" i="62"/>
  <c r="O18" i="62"/>
  <c r="L18" i="62"/>
  <c r="I18" i="62"/>
  <c r="F18" i="62"/>
  <c r="R16" i="62"/>
  <c r="O16" i="62"/>
  <c r="L16" i="62"/>
  <c r="I16" i="62"/>
  <c r="F16" i="62"/>
  <c r="R15" i="62"/>
  <c r="O15" i="62"/>
  <c r="L15" i="62"/>
  <c r="I15" i="62"/>
  <c r="F15" i="62"/>
  <c r="R14" i="62"/>
  <c r="O14" i="62"/>
  <c r="L14" i="62"/>
  <c r="I14" i="62"/>
  <c r="F14" i="62"/>
  <c r="R13" i="62"/>
  <c r="O13" i="62"/>
  <c r="L13" i="62"/>
  <c r="I13" i="62"/>
  <c r="F13" i="62"/>
  <c r="R12" i="62"/>
  <c r="O12" i="62"/>
  <c r="L12" i="62"/>
  <c r="I12" i="62"/>
  <c r="F12" i="62"/>
  <c r="R11" i="62"/>
  <c r="O11" i="62"/>
  <c r="L11" i="62"/>
  <c r="I11" i="62"/>
  <c r="F11" i="62"/>
  <c r="R10" i="62"/>
  <c r="O10" i="62"/>
  <c r="L10" i="62"/>
  <c r="I10" i="62"/>
  <c r="F10" i="62"/>
  <c r="R9" i="62"/>
  <c r="O9" i="62"/>
  <c r="L9" i="62"/>
  <c r="I9" i="62"/>
  <c r="F9" i="62"/>
  <c r="R8" i="62"/>
  <c r="O8" i="62"/>
  <c r="L8" i="62"/>
  <c r="I8" i="62"/>
  <c r="I20" i="62" s="1"/>
  <c r="I23" i="62" s="1"/>
  <c r="F8" i="62"/>
  <c r="E1" i="62"/>
  <c r="F88" i="61"/>
  <c r="H15" i="32" s="1"/>
  <c r="R71" i="61"/>
  <c r="O71" i="61"/>
  <c r="L71" i="61"/>
  <c r="I71" i="61"/>
  <c r="F71" i="61"/>
  <c r="T71" i="61" s="1"/>
  <c r="C51" i="61"/>
  <c r="R48" i="61"/>
  <c r="O48" i="61"/>
  <c r="L48" i="61"/>
  <c r="I48" i="61"/>
  <c r="F48" i="61"/>
  <c r="T48" i="61" s="1"/>
  <c r="R34" i="61"/>
  <c r="O34" i="61"/>
  <c r="L34" i="61"/>
  <c r="I34" i="61"/>
  <c r="F34" i="61"/>
  <c r="R33" i="61"/>
  <c r="O33" i="61"/>
  <c r="L33" i="61"/>
  <c r="I33" i="61"/>
  <c r="F33" i="61"/>
  <c r="R32" i="61"/>
  <c r="O32" i="61"/>
  <c r="L32" i="61"/>
  <c r="I32" i="61"/>
  <c r="F32" i="61"/>
  <c r="R31" i="61"/>
  <c r="O31" i="61"/>
  <c r="L31" i="61"/>
  <c r="I31" i="61"/>
  <c r="F31" i="61"/>
  <c r="R30" i="61"/>
  <c r="O30" i="61"/>
  <c r="L30" i="61"/>
  <c r="I30" i="61"/>
  <c r="F30" i="61"/>
  <c r="R29" i="61"/>
  <c r="O29" i="61"/>
  <c r="L29" i="61"/>
  <c r="I29" i="61"/>
  <c r="F29" i="61"/>
  <c r="R28" i="61"/>
  <c r="O28" i="61"/>
  <c r="L28" i="61"/>
  <c r="I28" i="61"/>
  <c r="F28" i="61"/>
  <c r="R27" i="61"/>
  <c r="R35" i="61" s="1"/>
  <c r="O27" i="61"/>
  <c r="O35" i="61" s="1"/>
  <c r="L27" i="61"/>
  <c r="L35" i="61" s="1"/>
  <c r="I27" i="61"/>
  <c r="I35" i="61" s="1"/>
  <c r="F27" i="61"/>
  <c r="F35" i="61" s="1"/>
  <c r="T35" i="61" s="1"/>
  <c r="O22" i="61"/>
  <c r="R19" i="61"/>
  <c r="O19" i="61"/>
  <c r="L19" i="61"/>
  <c r="I19" i="61"/>
  <c r="F19" i="61"/>
  <c r="R18" i="61"/>
  <c r="O18" i="61"/>
  <c r="L18" i="61"/>
  <c r="I18" i="61"/>
  <c r="F18" i="61"/>
  <c r="R16" i="61"/>
  <c r="O16" i="61"/>
  <c r="L16" i="61"/>
  <c r="I16" i="61"/>
  <c r="F16" i="61"/>
  <c r="R15" i="61"/>
  <c r="O15" i="61"/>
  <c r="L15" i="61"/>
  <c r="I15" i="61"/>
  <c r="F15" i="61"/>
  <c r="R14" i="61"/>
  <c r="O14" i="61"/>
  <c r="L14" i="61"/>
  <c r="I14" i="61"/>
  <c r="F14" i="61"/>
  <c r="R13" i="61"/>
  <c r="O13" i="61"/>
  <c r="L13" i="61"/>
  <c r="I13" i="61"/>
  <c r="F13" i="61"/>
  <c r="R12" i="61"/>
  <c r="O12" i="61"/>
  <c r="L12" i="61"/>
  <c r="I12" i="61"/>
  <c r="F12" i="61"/>
  <c r="R11" i="61"/>
  <c r="O11" i="61"/>
  <c r="L11" i="61"/>
  <c r="I11" i="61"/>
  <c r="F11" i="61"/>
  <c r="R10" i="61"/>
  <c r="O10" i="61"/>
  <c r="L10" i="61"/>
  <c r="I10" i="61"/>
  <c r="F10" i="61"/>
  <c r="R9" i="61"/>
  <c r="O9" i="61"/>
  <c r="L9" i="61"/>
  <c r="I9" i="61"/>
  <c r="F9" i="61"/>
  <c r="R8" i="61"/>
  <c r="R20" i="61" s="1"/>
  <c r="R23" i="61" s="1"/>
  <c r="R73" i="61" s="1"/>
  <c r="T16" i="17" s="1"/>
  <c r="O8" i="61"/>
  <c r="O20" i="61" s="1"/>
  <c r="O23" i="61" s="1"/>
  <c r="O73" i="61" s="1"/>
  <c r="P16" i="17" s="1"/>
  <c r="L8" i="61"/>
  <c r="L20" i="61" s="1"/>
  <c r="L23" i="61" s="1"/>
  <c r="L73" i="61" s="1"/>
  <c r="M16" i="17" s="1"/>
  <c r="I8" i="61"/>
  <c r="I20" i="61" s="1"/>
  <c r="I23" i="61" s="1"/>
  <c r="I73" i="61" s="1"/>
  <c r="I16" i="17" s="1"/>
  <c r="F8" i="61"/>
  <c r="F20" i="61" s="1"/>
  <c r="F23" i="61" s="1"/>
  <c r="E1" i="61"/>
  <c r="F88" i="60"/>
  <c r="H14" i="32" s="1"/>
  <c r="R71" i="60"/>
  <c r="O71" i="60"/>
  <c r="L71" i="60"/>
  <c r="I71" i="60"/>
  <c r="F71" i="60"/>
  <c r="T71" i="60" s="1"/>
  <c r="C51" i="60"/>
  <c r="R48" i="60"/>
  <c r="O48" i="60"/>
  <c r="L48" i="60"/>
  <c r="I48" i="60"/>
  <c r="F48" i="60"/>
  <c r="T48" i="60" s="1"/>
  <c r="R34" i="60"/>
  <c r="O34" i="60"/>
  <c r="L34" i="60"/>
  <c r="I34" i="60"/>
  <c r="F34" i="60"/>
  <c r="R33" i="60"/>
  <c r="O33" i="60"/>
  <c r="L33" i="60"/>
  <c r="I33" i="60"/>
  <c r="F33" i="60"/>
  <c r="R32" i="60"/>
  <c r="O32" i="60"/>
  <c r="L32" i="60"/>
  <c r="I32" i="60"/>
  <c r="F32" i="60"/>
  <c r="R31" i="60"/>
  <c r="O31" i="60"/>
  <c r="L31" i="60"/>
  <c r="I31" i="60"/>
  <c r="F31" i="60"/>
  <c r="R30" i="60"/>
  <c r="O30" i="60"/>
  <c r="L30" i="60"/>
  <c r="I30" i="60"/>
  <c r="F30" i="60"/>
  <c r="R29" i="60"/>
  <c r="O29" i="60"/>
  <c r="L29" i="60"/>
  <c r="I29" i="60"/>
  <c r="F29" i="60"/>
  <c r="R28" i="60"/>
  <c r="O28" i="60"/>
  <c r="L28" i="60"/>
  <c r="I28" i="60"/>
  <c r="F28" i="60"/>
  <c r="R27" i="60"/>
  <c r="R35" i="60" s="1"/>
  <c r="O27" i="60"/>
  <c r="O35" i="60" s="1"/>
  <c r="L27" i="60"/>
  <c r="L35" i="60" s="1"/>
  <c r="I27" i="60"/>
  <c r="I35" i="60" s="1"/>
  <c r="F27" i="60"/>
  <c r="F35" i="60" s="1"/>
  <c r="T35" i="60" s="1"/>
  <c r="R19" i="60"/>
  <c r="O19" i="60"/>
  <c r="L19" i="60"/>
  <c r="I19" i="60"/>
  <c r="F19" i="60"/>
  <c r="R18" i="60"/>
  <c r="O18" i="60"/>
  <c r="L18" i="60"/>
  <c r="I18" i="60"/>
  <c r="F18" i="60"/>
  <c r="R16" i="60"/>
  <c r="O16" i="60"/>
  <c r="L16" i="60"/>
  <c r="I16" i="60"/>
  <c r="F16" i="60"/>
  <c r="R15" i="60"/>
  <c r="O15" i="60"/>
  <c r="L15" i="60"/>
  <c r="I15" i="60"/>
  <c r="F15" i="60"/>
  <c r="R14" i="60"/>
  <c r="O14" i="60"/>
  <c r="L14" i="60"/>
  <c r="I14" i="60"/>
  <c r="F14" i="60"/>
  <c r="R13" i="60"/>
  <c r="O13" i="60"/>
  <c r="L13" i="60"/>
  <c r="I13" i="60"/>
  <c r="F13" i="60"/>
  <c r="R12" i="60"/>
  <c r="O12" i="60"/>
  <c r="L12" i="60"/>
  <c r="I12" i="60"/>
  <c r="F12" i="60"/>
  <c r="R11" i="60"/>
  <c r="O11" i="60"/>
  <c r="L11" i="60"/>
  <c r="I11" i="60"/>
  <c r="F11" i="60"/>
  <c r="R10" i="60"/>
  <c r="O10" i="60"/>
  <c r="L10" i="60"/>
  <c r="I10" i="60"/>
  <c r="F10" i="60"/>
  <c r="R9" i="60"/>
  <c r="O9" i="60"/>
  <c r="L9" i="60"/>
  <c r="I9" i="60"/>
  <c r="F9" i="60"/>
  <c r="R8" i="60"/>
  <c r="R20" i="60" s="1"/>
  <c r="R23" i="60" s="1"/>
  <c r="R73" i="60" s="1"/>
  <c r="T15" i="17" s="1"/>
  <c r="O8" i="60"/>
  <c r="O20" i="60" s="1"/>
  <c r="O23" i="60" s="1"/>
  <c r="O73" i="60" s="1"/>
  <c r="P15" i="17" s="1"/>
  <c r="L8" i="60"/>
  <c r="L20" i="60" s="1"/>
  <c r="L23" i="60" s="1"/>
  <c r="L73" i="60" s="1"/>
  <c r="M15" i="17" s="1"/>
  <c r="I8" i="60"/>
  <c r="I20" i="60" s="1"/>
  <c r="I23" i="60" s="1"/>
  <c r="I73" i="60" s="1"/>
  <c r="I15" i="17" s="1"/>
  <c r="F8" i="60"/>
  <c r="F20" i="60" s="1"/>
  <c r="F23" i="60" s="1"/>
  <c r="E1" i="60"/>
  <c r="F88" i="59"/>
  <c r="H13" i="32" s="1"/>
  <c r="R71" i="59"/>
  <c r="O71" i="59"/>
  <c r="L71" i="59"/>
  <c r="I71" i="59"/>
  <c r="F71" i="59"/>
  <c r="T71" i="59" s="1"/>
  <c r="C51" i="59"/>
  <c r="R48" i="59"/>
  <c r="O48" i="59"/>
  <c r="L48" i="59"/>
  <c r="I48" i="59"/>
  <c r="F48" i="59"/>
  <c r="T48" i="59" s="1"/>
  <c r="R34" i="59"/>
  <c r="O34" i="59"/>
  <c r="L34" i="59"/>
  <c r="I34" i="59"/>
  <c r="F34" i="59"/>
  <c r="R33" i="59"/>
  <c r="O33" i="59"/>
  <c r="L33" i="59"/>
  <c r="I33" i="59"/>
  <c r="F33" i="59"/>
  <c r="R32" i="59"/>
  <c r="O32" i="59"/>
  <c r="L32" i="59"/>
  <c r="I32" i="59"/>
  <c r="F32" i="59"/>
  <c r="R31" i="59"/>
  <c r="O31" i="59"/>
  <c r="L31" i="59"/>
  <c r="I31" i="59"/>
  <c r="F31" i="59"/>
  <c r="R30" i="59"/>
  <c r="O30" i="59"/>
  <c r="L30" i="59"/>
  <c r="I30" i="59"/>
  <c r="F30" i="59"/>
  <c r="R29" i="59"/>
  <c r="O29" i="59"/>
  <c r="L29" i="59"/>
  <c r="I29" i="59"/>
  <c r="F29" i="59"/>
  <c r="R28" i="59"/>
  <c r="O28" i="59"/>
  <c r="L28" i="59"/>
  <c r="I28" i="59"/>
  <c r="F28" i="59"/>
  <c r="R27" i="59"/>
  <c r="R35" i="59" s="1"/>
  <c r="O27" i="59"/>
  <c r="O35" i="59" s="1"/>
  <c r="L27" i="59"/>
  <c r="L35" i="59" s="1"/>
  <c r="I27" i="59"/>
  <c r="I35" i="59" s="1"/>
  <c r="F27" i="59"/>
  <c r="F35" i="59" s="1"/>
  <c r="T35" i="59" s="1"/>
  <c r="R19" i="59"/>
  <c r="O19" i="59"/>
  <c r="L19" i="59"/>
  <c r="I19" i="59"/>
  <c r="F19" i="59"/>
  <c r="R18" i="59"/>
  <c r="O18" i="59"/>
  <c r="L18" i="59"/>
  <c r="I18" i="59"/>
  <c r="F18" i="59"/>
  <c r="R16" i="59"/>
  <c r="O16" i="59"/>
  <c r="L16" i="59"/>
  <c r="I16" i="59"/>
  <c r="F16" i="59"/>
  <c r="R15" i="59"/>
  <c r="O15" i="59"/>
  <c r="L15" i="59"/>
  <c r="I15" i="59"/>
  <c r="F15" i="59"/>
  <c r="R14" i="59"/>
  <c r="O14" i="59"/>
  <c r="L14" i="59"/>
  <c r="I14" i="59"/>
  <c r="F14" i="59"/>
  <c r="R13" i="59"/>
  <c r="O13" i="59"/>
  <c r="L13" i="59"/>
  <c r="I13" i="59"/>
  <c r="F13" i="59"/>
  <c r="R12" i="59"/>
  <c r="O12" i="59"/>
  <c r="L12" i="59"/>
  <c r="I12" i="59"/>
  <c r="F12" i="59"/>
  <c r="R11" i="59"/>
  <c r="O11" i="59"/>
  <c r="L11" i="59"/>
  <c r="I11" i="59"/>
  <c r="F11" i="59"/>
  <c r="R10" i="59"/>
  <c r="O10" i="59"/>
  <c r="L10" i="59"/>
  <c r="I10" i="59"/>
  <c r="F10" i="59"/>
  <c r="R9" i="59"/>
  <c r="O9" i="59"/>
  <c r="L9" i="59"/>
  <c r="I9" i="59"/>
  <c r="F9" i="59"/>
  <c r="R8" i="59"/>
  <c r="R20" i="59" s="1"/>
  <c r="R23" i="59" s="1"/>
  <c r="R73" i="59" s="1"/>
  <c r="T14" i="17" s="1"/>
  <c r="O8" i="59"/>
  <c r="O20" i="59" s="1"/>
  <c r="O23" i="59" s="1"/>
  <c r="O73" i="59" s="1"/>
  <c r="P14" i="17" s="1"/>
  <c r="L8" i="59"/>
  <c r="L20" i="59" s="1"/>
  <c r="L23" i="59" s="1"/>
  <c r="L73" i="59" s="1"/>
  <c r="M14" i="17" s="1"/>
  <c r="I8" i="59"/>
  <c r="I20" i="59" s="1"/>
  <c r="I23" i="59" s="1"/>
  <c r="I73" i="59" s="1"/>
  <c r="I14" i="17" s="1"/>
  <c r="F8" i="59"/>
  <c r="F20" i="59" s="1"/>
  <c r="F23" i="59" s="1"/>
  <c r="E1" i="59"/>
  <c r="F88" i="58"/>
  <c r="H12" i="32" s="1"/>
  <c r="R71" i="58"/>
  <c r="O71" i="58"/>
  <c r="L71" i="58"/>
  <c r="I71" i="58"/>
  <c r="F71" i="58"/>
  <c r="T71" i="58" s="1"/>
  <c r="C51" i="58"/>
  <c r="R48" i="58"/>
  <c r="O48" i="58"/>
  <c r="L48" i="58"/>
  <c r="I48" i="58"/>
  <c r="F48" i="58"/>
  <c r="T48" i="58" s="1"/>
  <c r="R34" i="58"/>
  <c r="O34" i="58"/>
  <c r="L34" i="58"/>
  <c r="I34" i="58"/>
  <c r="F34" i="58"/>
  <c r="R33" i="58"/>
  <c r="O33" i="58"/>
  <c r="L33" i="58"/>
  <c r="I33" i="58"/>
  <c r="F33" i="58"/>
  <c r="R32" i="58"/>
  <c r="O32" i="58"/>
  <c r="L32" i="58"/>
  <c r="I32" i="58"/>
  <c r="F32" i="58"/>
  <c r="R31" i="58"/>
  <c r="O31" i="58"/>
  <c r="L31" i="58"/>
  <c r="I31" i="58"/>
  <c r="F31" i="58"/>
  <c r="R30" i="58"/>
  <c r="O30" i="58"/>
  <c r="L30" i="58"/>
  <c r="I30" i="58"/>
  <c r="F30" i="58"/>
  <c r="R29" i="58"/>
  <c r="O29" i="58"/>
  <c r="L29" i="58"/>
  <c r="I29" i="58"/>
  <c r="F29" i="58"/>
  <c r="R28" i="58"/>
  <c r="O28" i="58"/>
  <c r="L28" i="58"/>
  <c r="I28" i="58"/>
  <c r="F28" i="58"/>
  <c r="R27" i="58"/>
  <c r="R35" i="58" s="1"/>
  <c r="O27" i="58"/>
  <c r="O35" i="58" s="1"/>
  <c r="L27" i="58"/>
  <c r="L35" i="58" s="1"/>
  <c r="I27" i="58"/>
  <c r="I35" i="58" s="1"/>
  <c r="F27" i="58"/>
  <c r="F35" i="58" s="1"/>
  <c r="T35" i="58" s="1"/>
  <c r="R22" i="58"/>
  <c r="R19" i="58"/>
  <c r="O19" i="58"/>
  <c r="L19" i="58"/>
  <c r="I19" i="58"/>
  <c r="F19" i="58"/>
  <c r="R18" i="58"/>
  <c r="O18" i="58"/>
  <c r="L18" i="58"/>
  <c r="I18" i="58"/>
  <c r="F18" i="58"/>
  <c r="R16" i="58"/>
  <c r="O16" i="58"/>
  <c r="L16" i="58"/>
  <c r="I16" i="58"/>
  <c r="F16" i="58"/>
  <c r="R15" i="58"/>
  <c r="O15" i="58"/>
  <c r="L15" i="58"/>
  <c r="I15" i="58"/>
  <c r="F15" i="58"/>
  <c r="R14" i="58"/>
  <c r="O14" i="58"/>
  <c r="L14" i="58"/>
  <c r="I14" i="58"/>
  <c r="F14" i="58"/>
  <c r="R13" i="58"/>
  <c r="O13" i="58"/>
  <c r="L13" i="58"/>
  <c r="I13" i="58"/>
  <c r="F13" i="58"/>
  <c r="R12" i="58"/>
  <c r="O12" i="58"/>
  <c r="L12" i="58"/>
  <c r="I12" i="58"/>
  <c r="F12" i="58"/>
  <c r="R11" i="58"/>
  <c r="O11" i="58"/>
  <c r="L11" i="58"/>
  <c r="I11" i="58"/>
  <c r="F11" i="58"/>
  <c r="R10" i="58"/>
  <c r="O10" i="58"/>
  <c r="L10" i="58"/>
  <c r="I10" i="58"/>
  <c r="F10" i="58"/>
  <c r="R9" i="58"/>
  <c r="O9" i="58"/>
  <c r="L9" i="58"/>
  <c r="I9" i="58"/>
  <c r="F9" i="58"/>
  <c r="R8" i="58"/>
  <c r="R20" i="58" s="1"/>
  <c r="R23" i="58" s="1"/>
  <c r="R73" i="58" s="1"/>
  <c r="T13" i="17" s="1"/>
  <c r="O8" i="58"/>
  <c r="O20" i="58" s="1"/>
  <c r="O23" i="58" s="1"/>
  <c r="O73" i="58" s="1"/>
  <c r="P13" i="17" s="1"/>
  <c r="L8" i="58"/>
  <c r="L20" i="58" s="1"/>
  <c r="L23" i="58" s="1"/>
  <c r="L73" i="58" s="1"/>
  <c r="M13" i="17" s="1"/>
  <c r="I8" i="58"/>
  <c r="I20" i="58" s="1"/>
  <c r="I23" i="58" s="1"/>
  <c r="I73" i="58" s="1"/>
  <c r="I13" i="17" s="1"/>
  <c r="F8" i="58"/>
  <c r="F20" i="58" s="1"/>
  <c r="F23" i="58" s="1"/>
  <c r="E1" i="58"/>
  <c r="F88" i="57"/>
  <c r="H11" i="32" s="1"/>
  <c r="R71" i="57"/>
  <c r="O71" i="57"/>
  <c r="L71" i="57"/>
  <c r="I71" i="57"/>
  <c r="F71" i="57"/>
  <c r="T71" i="57" s="1"/>
  <c r="C51" i="57"/>
  <c r="R48" i="57"/>
  <c r="O48" i="57"/>
  <c r="L48" i="57"/>
  <c r="I48" i="57"/>
  <c r="F48" i="57"/>
  <c r="T48" i="57" s="1"/>
  <c r="R34" i="57"/>
  <c r="O34" i="57"/>
  <c r="L34" i="57"/>
  <c r="I34" i="57"/>
  <c r="F34" i="57"/>
  <c r="R33" i="57"/>
  <c r="O33" i="57"/>
  <c r="L33" i="57"/>
  <c r="I33" i="57"/>
  <c r="F33" i="57"/>
  <c r="R32" i="57"/>
  <c r="O32" i="57"/>
  <c r="L32" i="57"/>
  <c r="I32" i="57"/>
  <c r="F32" i="57"/>
  <c r="R31" i="57"/>
  <c r="O31" i="57"/>
  <c r="L31" i="57"/>
  <c r="I31" i="57"/>
  <c r="F31" i="57"/>
  <c r="R30" i="57"/>
  <c r="O30" i="57"/>
  <c r="L30" i="57"/>
  <c r="I30" i="57"/>
  <c r="F30" i="57"/>
  <c r="R29" i="57"/>
  <c r="O29" i="57"/>
  <c r="L29" i="57"/>
  <c r="I29" i="57"/>
  <c r="F29" i="57"/>
  <c r="R28" i="57"/>
  <c r="O28" i="57"/>
  <c r="L28" i="57"/>
  <c r="I28" i="57"/>
  <c r="F28" i="57"/>
  <c r="R27" i="57"/>
  <c r="R35" i="57" s="1"/>
  <c r="O27" i="57"/>
  <c r="O35" i="57" s="1"/>
  <c r="L27" i="57"/>
  <c r="L35" i="57" s="1"/>
  <c r="I27" i="57"/>
  <c r="I35" i="57" s="1"/>
  <c r="F27" i="57"/>
  <c r="F35" i="57" s="1"/>
  <c r="T35" i="57" s="1"/>
  <c r="R19" i="57"/>
  <c r="O19" i="57"/>
  <c r="L19" i="57"/>
  <c r="I19" i="57"/>
  <c r="F19" i="57"/>
  <c r="R18" i="57"/>
  <c r="O18" i="57"/>
  <c r="L18" i="57"/>
  <c r="I18" i="57"/>
  <c r="F18" i="57"/>
  <c r="R16" i="57"/>
  <c r="O16" i="57"/>
  <c r="L16" i="57"/>
  <c r="I16" i="57"/>
  <c r="F16" i="57"/>
  <c r="R15" i="57"/>
  <c r="O15" i="57"/>
  <c r="L15" i="57"/>
  <c r="I15" i="57"/>
  <c r="F15" i="57"/>
  <c r="R14" i="57"/>
  <c r="O14" i="57"/>
  <c r="L14" i="57"/>
  <c r="I14" i="57"/>
  <c r="F14" i="57"/>
  <c r="R13" i="57"/>
  <c r="O13" i="57"/>
  <c r="L13" i="57"/>
  <c r="I13" i="57"/>
  <c r="F13" i="57"/>
  <c r="R12" i="57"/>
  <c r="O12" i="57"/>
  <c r="L12" i="57"/>
  <c r="I12" i="57"/>
  <c r="F12" i="57"/>
  <c r="R11" i="57"/>
  <c r="O11" i="57"/>
  <c r="L11" i="57"/>
  <c r="I11" i="57"/>
  <c r="F11" i="57"/>
  <c r="R10" i="57"/>
  <c r="O10" i="57"/>
  <c r="L10" i="57"/>
  <c r="I10" i="57"/>
  <c r="F10" i="57"/>
  <c r="R9" i="57"/>
  <c r="O9" i="57"/>
  <c r="L9" i="57"/>
  <c r="I9" i="57"/>
  <c r="F9" i="57"/>
  <c r="R8" i="57"/>
  <c r="R20" i="57" s="1"/>
  <c r="R23" i="57" s="1"/>
  <c r="R73" i="57" s="1"/>
  <c r="T12" i="17" s="1"/>
  <c r="O8" i="57"/>
  <c r="O20" i="57" s="1"/>
  <c r="O23" i="57" s="1"/>
  <c r="O73" i="57" s="1"/>
  <c r="P12" i="17" s="1"/>
  <c r="L8" i="57"/>
  <c r="L20" i="57" s="1"/>
  <c r="L23" i="57" s="1"/>
  <c r="L73" i="57" s="1"/>
  <c r="M12" i="17" s="1"/>
  <c r="I8" i="57"/>
  <c r="I20" i="57" s="1"/>
  <c r="I23" i="57" s="1"/>
  <c r="I73" i="57" s="1"/>
  <c r="I12" i="17" s="1"/>
  <c r="F8" i="57"/>
  <c r="F20" i="57" s="1"/>
  <c r="F23" i="57" s="1"/>
  <c r="E1" i="57"/>
  <c r="F88" i="56"/>
  <c r="H10" i="32" s="1"/>
  <c r="R71" i="56"/>
  <c r="O71" i="56"/>
  <c r="L71" i="56"/>
  <c r="I71" i="56"/>
  <c r="F71" i="56"/>
  <c r="T71" i="56" s="1"/>
  <c r="C51" i="56"/>
  <c r="R48" i="56"/>
  <c r="O48" i="56"/>
  <c r="L48" i="56"/>
  <c r="I48" i="56"/>
  <c r="F48" i="56"/>
  <c r="T48" i="56" s="1"/>
  <c r="R34" i="56"/>
  <c r="O34" i="56"/>
  <c r="L34" i="56"/>
  <c r="I34" i="56"/>
  <c r="F34" i="56"/>
  <c r="R33" i="56"/>
  <c r="O33" i="56"/>
  <c r="L33" i="56"/>
  <c r="I33" i="56"/>
  <c r="F33" i="56"/>
  <c r="R32" i="56"/>
  <c r="O32" i="56"/>
  <c r="L32" i="56"/>
  <c r="I32" i="56"/>
  <c r="F32" i="56"/>
  <c r="R31" i="56"/>
  <c r="O31" i="56"/>
  <c r="L31" i="56"/>
  <c r="I31" i="56"/>
  <c r="F31" i="56"/>
  <c r="R30" i="56"/>
  <c r="O30" i="56"/>
  <c r="L30" i="56"/>
  <c r="I30" i="56"/>
  <c r="F30" i="56"/>
  <c r="R29" i="56"/>
  <c r="O29" i="56"/>
  <c r="L29" i="56"/>
  <c r="I29" i="56"/>
  <c r="F29" i="56"/>
  <c r="R28" i="56"/>
  <c r="O28" i="56"/>
  <c r="L28" i="56"/>
  <c r="I28" i="56"/>
  <c r="F28" i="56"/>
  <c r="R27" i="56"/>
  <c r="R35" i="56" s="1"/>
  <c r="O27" i="56"/>
  <c r="O35" i="56" s="1"/>
  <c r="L27" i="56"/>
  <c r="L35" i="56" s="1"/>
  <c r="I27" i="56"/>
  <c r="I35" i="56" s="1"/>
  <c r="F27" i="56"/>
  <c r="F35" i="56" s="1"/>
  <c r="T35" i="56" s="1"/>
  <c r="R22" i="56" a="1"/>
  <c r="R22" i="56" s="1"/>
  <c r="O22" i="56" a="1"/>
  <c r="O22" i="56" s="1"/>
  <c r="L22" i="56" a="1"/>
  <c r="L22" i="56" s="1"/>
  <c r="I22" i="56" a="1"/>
  <c r="I22" i="56" s="1"/>
  <c r="F22" i="56" a="1"/>
  <c r="F22" i="56" s="1"/>
  <c r="R19" i="56"/>
  <c r="O19" i="56"/>
  <c r="L19" i="56"/>
  <c r="I19" i="56"/>
  <c r="F19" i="56"/>
  <c r="R18" i="56"/>
  <c r="O18" i="56"/>
  <c r="L18" i="56"/>
  <c r="I18" i="56"/>
  <c r="F18" i="56"/>
  <c r="R16" i="56"/>
  <c r="O16" i="56"/>
  <c r="L16" i="56"/>
  <c r="I16" i="56"/>
  <c r="F16" i="56"/>
  <c r="R15" i="56"/>
  <c r="O15" i="56"/>
  <c r="L15" i="56"/>
  <c r="I15" i="56"/>
  <c r="F15" i="56"/>
  <c r="R14" i="56"/>
  <c r="O14" i="56"/>
  <c r="L14" i="56"/>
  <c r="I14" i="56"/>
  <c r="F14" i="56"/>
  <c r="R13" i="56"/>
  <c r="O13" i="56"/>
  <c r="L13" i="56"/>
  <c r="I13" i="56"/>
  <c r="F13" i="56"/>
  <c r="R12" i="56"/>
  <c r="O12" i="56"/>
  <c r="L12" i="56"/>
  <c r="I12" i="56"/>
  <c r="F12" i="56"/>
  <c r="R11" i="56"/>
  <c r="O11" i="56"/>
  <c r="L11" i="56"/>
  <c r="I11" i="56"/>
  <c r="F11" i="56"/>
  <c r="R10" i="56"/>
  <c r="O10" i="56"/>
  <c r="L10" i="56"/>
  <c r="I10" i="56"/>
  <c r="F10" i="56"/>
  <c r="R9" i="56"/>
  <c r="O9" i="56"/>
  <c r="L9" i="56"/>
  <c r="I9" i="56"/>
  <c r="F9" i="56"/>
  <c r="R8" i="56"/>
  <c r="R20" i="56" s="1"/>
  <c r="R23" i="56" s="1"/>
  <c r="R73" i="56" s="1"/>
  <c r="T11" i="17" s="1"/>
  <c r="O8" i="56"/>
  <c r="O20" i="56" s="1"/>
  <c r="O23" i="56" s="1"/>
  <c r="O73" i="56" s="1"/>
  <c r="P11" i="17" s="1"/>
  <c r="L8" i="56"/>
  <c r="L20" i="56" s="1"/>
  <c r="L23" i="56" s="1"/>
  <c r="L73" i="56" s="1"/>
  <c r="M11" i="17" s="1"/>
  <c r="I8" i="56"/>
  <c r="I20" i="56" s="1"/>
  <c r="I23" i="56" s="1"/>
  <c r="I73" i="56" s="1"/>
  <c r="I11" i="17" s="1"/>
  <c r="F8" i="56"/>
  <c r="F20" i="56" s="1"/>
  <c r="F23" i="56" s="1"/>
  <c r="E1" i="56"/>
  <c r="F88" i="55"/>
  <c r="H9" i="32" s="1"/>
  <c r="R71" i="55"/>
  <c r="O71" i="55"/>
  <c r="L71" i="55"/>
  <c r="I71" i="55"/>
  <c r="F71" i="55"/>
  <c r="T71" i="55" s="1"/>
  <c r="C51" i="55"/>
  <c r="R48" i="55"/>
  <c r="O48" i="55"/>
  <c r="L48" i="55"/>
  <c r="I48" i="55"/>
  <c r="F48" i="55"/>
  <c r="T48" i="55" s="1"/>
  <c r="R34" i="55"/>
  <c r="O34" i="55"/>
  <c r="L34" i="55"/>
  <c r="I34" i="55"/>
  <c r="F34" i="55"/>
  <c r="R33" i="55"/>
  <c r="O33" i="55"/>
  <c r="L33" i="55"/>
  <c r="I33" i="55"/>
  <c r="F33" i="55"/>
  <c r="R32" i="55"/>
  <c r="O32" i="55"/>
  <c r="L32" i="55"/>
  <c r="I32" i="55"/>
  <c r="F32" i="55"/>
  <c r="R31" i="55"/>
  <c r="O31" i="55"/>
  <c r="L31" i="55"/>
  <c r="I31" i="55"/>
  <c r="F31" i="55"/>
  <c r="R30" i="55"/>
  <c r="O30" i="55"/>
  <c r="L30" i="55"/>
  <c r="I30" i="55"/>
  <c r="F30" i="55"/>
  <c r="R29" i="55"/>
  <c r="O29" i="55"/>
  <c r="L29" i="55"/>
  <c r="I29" i="55"/>
  <c r="F29" i="55"/>
  <c r="R28" i="55"/>
  <c r="O28" i="55"/>
  <c r="L28" i="55"/>
  <c r="I28" i="55"/>
  <c r="F28" i="55"/>
  <c r="R27" i="55"/>
  <c r="R35" i="55" s="1"/>
  <c r="O27" i="55"/>
  <c r="O35" i="55" s="1"/>
  <c r="L27" i="55"/>
  <c r="L35" i="55" s="1"/>
  <c r="I27" i="55"/>
  <c r="I35" i="55" s="1"/>
  <c r="F27" i="55"/>
  <c r="F35" i="55" s="1"/>
  <c r="T35" i="55" s="1"/>
  <c r="R19" i="55"/>
  <c r="O19" i="55"/>
  <c r="L19" i="55"/>
  <c r="I19" i="55"/>
  <c r="F19" i="55"/>
  <c r="R18" i="55"/>
  <c r="O18" i="55"/>
  <c r="L18" i="55"/>
  <c r="I18" i="55"/>
  <c r="F18" i="55"/>
  <c r="R16" i="55"/>
  <c r="O16" i="55"/>
  <c r="L16" i="55"/>
  <c r="I16" i="55"/>
  <c r="F16" i="55"/>
  <c r="R15" i="55"/>
  <c r="O15" i="55"/>
  <c r="L15" i="55"/>
  <c r="I15" i="55"/>
  <c r="F15" i="55"/>
  <c r="R14" i="55"/>
  <c r="O14" i="55"/>
  <c r="L14" i="55"/>
  <c r="I14" i="55"/>
  <c r="F14" i="55"/>
  <c r="R13" i="55"/>
  <c r="O13" i="55"/>
  <c r="L13" i="55"/>
  <c r="I13" i="55"/>
  <c r="F13" i="55"/>
  <c r="R12" i="55"/>
  <c r="O12" i="55"/>
  <c r="L12" i="55"/>
  <c r="I12" i="55"/>
  <c r="F12" i="55"/>
  <c r="R11" i="55"/>
  <c r="O11" i="55"/>
  <c r="L11" i="55"/>
  <c r="I11" i="55"/>
  <c r="F11" i="55"/>
  <c r="R10" i="55"/>
  <c r="O10" i="55"/>
  <c r="L10" i="55"/>
  <c r="I10" i="55"/>
  <c r="F10" i="55"/>
  <c r="R9" i="55"/>
  <c r="O9" i="55"/>
  <c r="L9" i="55"/>
  <c r="I9" i="55"/>
  <c r="F9" i="55"/>
  <c r="R8" i="55"/>
  <c r="R20" i="55" s="1"/>
  <c r="R23" i="55" s="1"/>
  <c r="R73" i="55" s="1"/>
  <c r="T10" i="17" s="1"/>
  <c r="O8" i="55"/>
  <c r="O20" i="55" s="1"/>
  <c r="O23" i="55" s="1"/>
  <c r="O73" i="55" s="1"/>
  <c r="P10" i="17" s="1"/>
  <c r="L8" i="55"/>
  <c r="L20" i="55" s="1"/>
  <c r="L23" i="55" s="1"/>
  <c r="L73" i="55" s="1"/>
  <c r="M10" i="17" s="1"/>
  <c r="I8" i="55"/>
  <c r="I20" i="55" s="1"/>
  <c r="I23" i="55" s="1"/>
  <c r="I73" i="55" s="1"/>
  <c r="I10" i="17" s="1"/>
  <c r="F8" i="55"/>
  <c r="F20" i="55" s="1"/>
  <c r="F23" i="55" s="1"/>
  <c r="E1" i="55"/>
  <c r="F88" i="54"/>
  <c r="R71" i="54"/>
  <c r="O71" i="54"/>
  <c r="L71" i="54"/>
  <c r="I71" i="54"/>
  <c r="F71" i="54"/>
  <c r="T71" i="54" s="1"/>
  <c r="C51" i="54"/>
  <c r="R48" i="54"/>
  <c r="O48" i="54"/>
  <c r="L48" i="54"/>
  <c r="I48" i="54"/>
  <c r="F48" i="54"/>
  <c r="T48" i="54" s="1"/>
  <c r="R34" i="54"/>
  <c r="O34" i="54"/>
  <c r="L34" i="54"/>
  <c r="I34" i="54"/>
  <c r="F34" i="54"/>
  <c r="R33" i="54"/>
  <c r="O33" i="54"/>
  <c r="L33" i="54"/>
  <c r="I33" i="54"/>
  <c r="F33" i="54"/>
  <c r="R32" i="54"/>
  <c r="O32" i="54"/>
  <c r="L32" i="54"/>
  <c r="I32" i="54"/>
  <c r="F32" i="54"/>
  <c r="R31" i="54"/>
  <c r="O31" i="54"/>
  <c r="L31" i="54"/>
  <c r="I31" i="54"/>
  <c r="F31" i="54"/>
  <c r="R30" i="54"/>
  <c r="O30" i="54"/>
  <c r="L30" i="54"/>
  <c r="I30" i="54"/>
  <c r="F30" i="54"/>
  <c r="R29" i="54"/>
  <c r="O29" i="54"/>
  <c r="L29" i="54"/>
  <c r="I29" i="54"/>
  <c r="F29" i="54"/>
  <c r="R28" i="54"/>
  <c r="O28" i="54"/>
  <c r="L28" i="54"/>
  <c r="I28" i="54"/>
  <c r="F28" i="54"/>
  <c r="R27" i="54"/>
  <c r="R35" i="54" s="1"/>
  <c r="O27" i="54"/>
  <c r="O35" i="54" s="1"/>
  <c r="L27" i="54"/>
  <c r="L35" i="54" s="1"/>
  <c r="I27" i="54"/>
  <c r="I35" i="54" s="1"/>
  <c r="F27" i="54"/>
  <c r="F35" i="54" s="1"/>
  <c r="T35" i="54" s="1"/>
  <c r="R19" i="54"/>
  <c r="O19" i="54"/>
  <c r="L19" i="54"/>
  <c r="I19" i="54"/>
  <c r="F19" i="54"/>
  <c r="R18" i="54"/>
  <c r="O18" i="54"/>
  <c r="L18" i="54"/>
  <c r="I18" i="54"/>
  <c r="F18" i="54"/>
  <c r="R16" i="54"/>
  <c r="O16" i="54"/>
  <c r="L16" i="54"/>
  <c r="I16" i="54"/>
  <c r="F16" i="54"/>
  <c r="R15" i="54"/>
  <c r="O15" i="54"/>
  <c r="L15" i="54"/>
  <c r="I15" i="54"/>
  <c r="F15" i="54"/>
  <c r="R14" i="54"/>
  <c r="O14" i="54"/>
  <c r="L14" i="54"/>
  <c r="I14" i="54"/>
  <c r="F14" i="54"/>
  <c r="R13" i="54"/>
  <c r="O13" i="54"/>
  <c r="L13" i="54"/>
  <c r="I13" i="54"/>
  <c r="F13" i="54"/>
  <c r="R12" i="54"/>
  <c r="O12" i="54"/>
  <c r="L12" i="54"/>
  <c r="I12" i="54"/>
  <c r="F12" i="54"/>
  <c r="R11" i="54"/>
  <c r="O11" i="54"/>
  <c r="L11" i="54"/>
  <c r="I11" i="54"/>
  <c r="F11" i="54"/>
  <c r="R10" i="54"/>
  <c r="O10" i="54"/>
  <c r="L10" i="54"/>
  <c r="I10" i="54"/>
  <c r="F10" i="54"/>
  <c r="R9" i="54"/>
  <c r="O9" i="54"/>
  <c r="L9" i="54"/>
  <c r="I9" i="54"/>
  <c r="F9" i="54"/>
  <c r="R8" i="54"/>
  <c r="R20" i="54" s="1"/>
  <c r="R23" i="54" s="1"/>
  <c r="R73" i="54" s="1"/>
  <c r="T9" i="17" s="1"/>
  <c r="O8" i="54"/>
  <c r="O20" i="54" s="1"/>
  <c r="O23" i="54" s="1"/>
  <c r="O73" i="54" s="1"/>
  <c r="P9" i="17" s="1"/>
  <c r="L8" i="54"/>
  <c r="L20" i="54" s="1"/>
  <c r="L23" i="54" s="1"/>
  <c r="L73" i="54" s="1"/>
  <c r="M9" i="17" s="1"/>
  <c r="I8" i="54"/>
  <c r="I20" i="54" s="1"/>
  <c r="I23" i="54" s="1"/>
  <c r="I73" i="54" s="1"/>
  <c r="I9" i="17" s="1"/>
  <c r="F8" i="54"/>
  <c r="F20" i="54" s="1"/>
  <c r="F23" i="54" s="1"/>
  <c r="E1" i="54"/>
  <c r="F88" i="53"/>
  <c r="H7" i="32" s="1"/>
  <c r="R71" i="53"/>
  <c r="O71" i="53"/>
  <c r="L71" i="53"/>
  <c r="I71" i="53"/>
  <c r="F71" i="53"/>
  <c r="T71" i="53" s="1"/>
  <c r="C51" i="53"/>
  <c r="R48" i="53"/>
  <c r="O48" i="53"/>
  <c r="L48" i="53"/>
  <c r="I48" i="53"/>
  <c r="F48" i="53"/>
  <c r="T48" i="53" s="1"/>
  <c r="R34" i="53"/>
  <c r="O34" i="53"/>
  <c r="L34" i="53"/>
  <c r="I34" i="53"/>
  <c r="F34" i="53"/>
  <c r="R33" i="53"/>
  <c r="O33" i="53"/>
  <c r="L33" i="53"/>
  <c r="I33" i="53"/>
  <c r="F33" i="53"/>
  <c r="R32" i="53"/>
  <c r="O32" i="53"/>
  <c r="L32" i="53"/>
  <c r="I32" i="53"/>
  <c r="F32" i="53"/>
  <c r="R31" i="53"/>
  <c r="O31" i="53"/>
  <c r="L31" i="53"/>
  <c r="I31" i="53"/>
  <c r="F31" i="53"/>
  <c r="R30" i="53"/>
  <c r="O30" i="53"/>
  <c r="L30" i="53"/>
  <c r="I30" i="53"/>
  <c r="F30" i="53"/>
  <c r="R29" i="53"/>
  <c r="O29" i="53"/>
  <c r="L29" i="53"/>
  <c r="I29" i="53"/>
  <c r="F29" i="53"/>
  <c r="R28" i="53"/>
  <c r="O28" i="53"/>
  <c r="L28" i="53"/>
  <c r="I28" i="53"/>
  <c r="F28" i="53"/>
  <c r="R27" i="53"/>
  <c r="R35" i="53" s="1"/>
  <c r="O27" i="53"/>
  <c r="O35" i="53" s="1"/>
  <c r="L27" i="53"/>
  <c r="L35" i="53" s="1"/>
  <c r="I27" i="53"/>
  <c r="I35" i="53" s="1"/>
  <c r="F27" i="53"/>
  <c r="F35" i="53" s="1"/>
  <c r="T35" i="53" s="1"/>
  <c r="R19" i="53"/>
  <c r="O19" i="53"/>
  <c r="L19" i="53"/>
  <c r="I19" i="53"/>
  <c r="F19" i="53"/>
  <c r="R18" i="53"/>
  <c r="O18" i="53"/>
  <c r="L18" i="53"/>
  <c r="I18" i="53"/>
  <c r="F18" i="53"/>
  <c r="R16" i="53"/>
  <c r="O16" i="53"/>
  <c r="L16" i="53"/>
  <c r="I16" i="53"/>
  <c r="F16" i="53"/>
  <c r="R15" i="53"/>
  <c r="O15" i="53"/>
  <c r="L15" i="53"/>
  <c r="I15" i="53"/>
  <c r="F15" i="53"/>
  <c r="R14" i="53"/>
  <c r="O14" i="53"/>
  <c r="L14" i="53"/>
  <c r="I14" i="53"/>
  <c r="F14" i="53"/>
  <c r="R13" i="53"/>
  <c r="O13" i="53"/>
  <c r="L13" i="53"/>
  <c r="I13" i="53"/>
  <c r="F13" i="53"/>
  <c r="R12" i="53"/>
  <c r="O12" i="53"/>
  <c r="L12" i="53"/>
  <c r="I12" i="53"/>
  <c r="F12" i="53"/>
  <c r="R11" i="53"/>
  <c r="O11" i="53"/>
  <c r="L11" i="53"/>
  <c r="I11" i="53"/>
  <c r="F11" i="53"/>
  <c r="R10" i="53"/>
  <c r="O10" i="53"/>
  <c r="L10" i="53"/>
  <c r="I10" i="53"/>
  <c r="F10" i="53"/>
  <c r="R9" i="53"/>
  <c r="O9" i="53"/>
  <c r="L9" i="53"/>
  <c r="I9" i="53"/>
  <c r="F9" i="53"/>
  <c r="R8" i="53"/>
  <c r="R20" i="53" s="1"/>
  <c r="R23" i="53" s="1"/>
  <c r="R73" i="53" s="1"/>
  <c r="T8" i="17" s="1"/>
  <c r="O8" i="53"/>
  <c r="O20" i="53" s="1"/>
  <c r="O23" i="53" s="1"/>
  <c r="O73" i="53" s="1"/>
  <c r="P8" i="17" s="1"/>
  <c r="L8" i="53"/>
  <c r="L20" i="53" s="1"/>
  <c r="L23" i="53" s="1"/>
  <c r="L73" i="53" s="1"/>
  <c r="M8" i="17" s="1"/>
  <c r="I8" i="53"/>
  <c r="I20" i="53" s="1"/>
  <c r="I23" i="53" s="1"/>
  <c r="I73" i="53" s="1"/>
  <c r="I8" i="17" s="1"/>
  <c r="F8" i="53"/>
  <c r="F20" i="53" s="1"/>
  <c r="F23" i="53" s="1"/>
  <c r="E1" i="53"/>
  <c r="F22" i="36"/>
  <c r="C50" i="49"/>
  <c r="C50" i="48"/>
  <c r="C50" i="46"/>
  <c r="C50" i="45"/>
  <c r="C50" i="44"/>
  <c r="C50" i="43"/>
  <c r="C50" i="42"/>
  <c r="C50" i="41"/>
  <c r="C50" i="47"/>
  <c r="C50" i="40"/>
  <c r="C50" i="39"/>
  <c r="C50" i="38"/>
  <c r="C50" i="37"/>
  <c r="C50" i="36"/>
  <c r="C50" i="50"/>
  <c r="C50" i="51"/>
  <c r="R22" i="44"/>
  <c r="O22" i="44"/>
  <c r="I22" i="44"/>
  <c r="F22" i="44"/>
  <c r="O22" i="49"/>
  <c r="L22" i="49"/>
  <c r="I22" i="49"/>
  <c r="F22" i="49"/>
  <c r="R22" i="49"/>
  <c r="O22" i="50"/>
  <c r="L22" i="50"/>
  <c r="I22" i="50"/>
  <c r="F22" i="50"/>
  <c r="R22" i="50"/>
  <c r="A64" i="15"/>
  <c r="A78" i="15" a="1"/>
  <c r="A78" i="15" s="1"/>
  <c r="A77" i="15" a="1"/>
  <c r="A77" i="15" s="1"/>
  <c r="A76" i="15" a="1"/>
  <c r="A76" i="15" s="1"/>
  <c r="A75" i="15" a="1"/>
  <c r="A75" i="15" s="1"/>
  <c r="A74" i="15" a="1"/>
  <c r="A74" i="15" s="1"/>
  <c r="A73" i="15" a="1"/>
  <c r="A73" i="15" s="1"/>
  <c r="A72" i="15" a="1"/>
  <c r="A72" i="15" s="1"/>
  <c r="A71" i="15" a="1"/>
  <c r="A71" i="15" s="1"/>
  <c r="A70" i="15" a="1"/>
  <c r="A70" i="15" s="1"/>
  <c r="A69" i="15" a="1"/>
  <c r="A69" i="15" s="1"/>
  <c r="A68" i="15" a="1"/>
  <c r="A68" i="15" s="1"/>
  <c r="A67" i="15" a="1"/>
  <c r="A67" i="15" s="1"/>
  <c r="A66" i="15"/>
  <c r="A65" i="15"/>
  <c r="A63" i="15"/>
  <c r="A62" i="15"/>
  <c r="O20" i="62" l="1"/>
  <c r="O23" i="62" s="1"/>
  <c r="F35" i="62"/>
  <c r="R35" i="62"/>
  <c r="T48" i="62"/>
  <c r="L20" i="62"/>
  <c r="L23" i="62" s="1"/>
  <c r="L73" i="62" s="1"/>
  <c r="M17" i="17" s="1"/>
  <c r="O35" i="62"/>
  <c r="F20" i="62"/>
  <c r="F23" i="62" s="1"/>
  <c r="F73" i="62" s="1"/>
  <c r="R20" i="62"/>
  <c r="R23" i="62" s="1"/>
  <c r="I35" i="62"/>
  <c r="I73" i="62" s="1"/>
  <c r="I17" i="17" s="1"/>
  <c r="E54" i="53"/>
  <c r="E37" i="53"/>
  <c r="E25" i="53"/>
  <c r="H54" i="53"/>
  <c r="H37" i="53"/>
  <c r="H25" i="53"/>
  <c r="K54" i="53"/>
  <c r="K37" i="53"/>
  <c r="K25" i="53"/>
  <c r="N54" i="53"/>
  <c r="N37" i="53"/>
  <c r="N25" i="53"/>
  <c r="Q54" i="53"/>
  <c r="Q37" i="53"/>
  <c r="Q25" i="53"/>
  <c r="F73" i="53"/>
  <c r="T23" i="53"/>
  <c r="E54" i="54"/>
  <c r="E37" i="54"/>
  <c r="E25" i="54"/>
  <c r="H54" i="54"/>
  <c r="H37" i="54"/>
  <c r="H25" i="54"/>
  <c r="K54" i="54"/>
  <c r="K37" i="54"/>
  <c r="K25" i="54"/>
  <c r="N54" i="54"/>
  <c r="N37" i="54"/>
  <c r="N25" i="54"/>
  <c r="Q54" i="54"/>
  <c r="Q37" i="54"/>
  <c r="Q25" i="54"/>
  <c r="F73" i="54"/>
  <c r="T23" i="54"/>
  <c r="E54" i="55"/>
  <c r="E37" i="55"/>
  <c r="E25" i="55"/>
  <c r="H54" i="55"/>
  <c r="H37" i="55"/>
  <c r="H25" i="55"/>
  <c r="K54" i="55"/>
  <c r="K37" i="55"/>
  <c r="K25" i="55"/>
  <c r="N54" i="55"/>
  <c r="N37" i="55"/>
  <c r="N25" i="55"/>
  <c r="Q54" i="55"/>
  <c r="Q37" i="55"/>
  <c r="Q25" i="55"/>
  <c r="F73" i="55"/>
  <c r="T23" i="55"/>
  <c r="E54" i="56"/>
  <c r="E37" i="56"/>
  <c r="E25" i="56"/>
  <c r="H54" i="56"/>
  <c r="H37" i="56"/>
  <c r="H25" i="56"/>
  <c r="K54" i="56"/>
  <c r="K37" i="56"/>
  <c r="K25" i="56"/>
  <c r="N54" i="56"/>
  <c r="N37" i="56"/>
  <c r="N25" i="56"/>
  <c r="Q54" i="56"/>
  <c r="Q37" i="56"/>
  <c r="Q25" i="56"/>
  <c r="F73" i="56"/>
  <c r="T23" i="56"/>
  <c r="E54" i="57"/>
  <c r="E37" i="57"/>
  <c r="E25" i="57"/>
  <c r="H54" i="57"/>
  <c r="H37" i="57"/>
  <c r="H25" i="57"/>
  <c r="K54" i="57"/>
  <c r="K37" i="57"/>
  <c r="K25" i="57"/>
  <c r="N54" i="57"/>
  <c r="N37" i="57"/>
  <c r="N25" i="57"/>
  <c r="Q54" i="57"/>
  <c r="Q37" i="57"/>
  <c r="Q25" i="57"/>
  <c r="F73" i="57"/>
  <c r="T23" i="57"/>
  <c r="E54" i="58"/>
  <c r="E37" i="58"/>
  <c r="E25" i="58"/>
  <c r="H54" i="58"/>
  <c r="H37" i="58"/>
  <c r="H25" i="58"/>
  <c r="K54" i="58"/>
  <c r="K37" i="58"/>
  <c r="K25" i="58"/>
  <c r="N54" i="58"/>
  <c r="N37" i="58"/>
  <c r="N25" i="58"/>
  <c r="Q54" i="58"/>
  <c r="Q37" i="58"/>
  <c r="Q25" i="58"/>
  <c r="F73" i="58"/>
  <c r="T23" i="58"/>
  <c r="E54" i="59"/>
  <c r="E37" i="59"/>
  <c r="E25" i="59"/>
  <c r="H54" i="59"/>
  <c r="H37" i="59"/>
  <c r="H25" i="59"/>
  <c r="K54" i="59"/>
  <c r="K37" i="59"/>
  <c r="K25" i="59"/>
  <c r="N54" i="59"/>
  <c r="N37" i="59"/>
  <c r="N25" i="59"/>
  <c r="Q54" i="59"/>
  <c r="Q37" i="59"/>
  <c r="Q25" i="59"/>
  <c r="F73" i="59"/>
  <c r="T23" i="59"/>
  <c r="E54" i="60"/>
  <c r="E37" i="60"/>
  <c r="E25" i="60"/>
  <c r="H54" i="60"/>
  <c r="H37" i="60"/>
  <c r="H25" i="60"/>
  <c r="K54" i="60"/>
  <c r="K37" i="60"/>
  <c r="K25" i="60"/>
  <c r="N54" i="60"/>
  <c r="N37" i="60"/>
  <c r="N25" i="60"/>
  <c r="Q54" i="60"/>
  <c r="Q37" i="60"/>
  <c r="Q25" i="60"/>
  <c r="F73" i="60"/>
  <c r="T23" i="60"/>
  <c r="E54" i="61"/>
  <c r="E37" i="61"/>
  <c r="E25" i="61"/>
  <c r="H54" i="61"/>
  <c r="H37" i="61"/>
  <c r="H25" i="61"/>
  <c r="K54" i="61"/>
  <c r="K37" i="61"/>
  <c r="K25" i="61"/>
  <c r="N54" i="61"/>
  <c r="N37" i="61"/>
  <c r="N25" i="61"/>
  <c r="Q54" i="61"/>
  <c r="Q37" i="61"/>
  <c r="Q25" i="61"/>
  <c r="F73" i="61"/>
  <c r="T23" i="61"/>
  <c r="E54" i="62"/>
  <c r="E37" i="62"/>
  <c r="E25" i="62"/>
  <c r="H54" i="62"/>
  <c r="H37" i="62"/>
  <c r="H25" i="62"/>
  <c r="K54" i="62"/>
  <c r="K37" i="62"/>
  <c r="K25" i="62"/>
  <c r="N54" i="62"/>
  <c r="N37" i="62"/>
  <c r="N25" i="62"/>
  <c r="Q54" i="62"/>
  <c r="Q37" i="62"/>
  <c r="Q25" i="62"/>
  <c r="T23" i="62"/>
  <c r="M47" i="33"/>
  <c r="M48" i="33"/>
  <c r="M49" i="33"/>
  <c r="M50" i="33"/>
  <c r="M37" i="33"/>
  <c r="M38" i="33"/>
  <c r="M39" i="33"/>
  <c r="M40" i="33"/>
  <c r="M41" i="33"/>
  <c r="M42" i="33"/>
  <c r="M43" i="33"/>
  <c r="M44" i="33"/>
  <c r="M45" i="33"/>
  <c r="M46" i="33"/>
  <c r="M51" i="33"/>
  <c r="C29" i="17" a="1"/>
  <c r="C29" i="17" s="1"/>
  <c r="E33" i="17"/>
  <c r="D33" i="17"/>
  <c r="E32" i="17"/>
  <c r="D32" i="17"/>
  <c r="E31" i="17"/>
  <c r="D31" i="17"/>
  <c r="E30" i="17"/>
  <c r="D30" i="17"/>
  <c r="E29" i="17"/>
  <c r="D29" i="17"/>
  <c r="E28" i="17"/>
  <c r="D28" i="17"/>
  <c r="E27" i="17"/>
  <c r="D27" i="17"/>
  <c r="E26" i="17"/>
  <c r="D26" i="17"/>
  <c r="E25" i="17"/>
  <c r="D25" i="17"/>
  <c r="E24" i="17"/>
  <c r="D24" i="17"/>
  <c r="E23" i="17"/>
  <c r="D23" i="17"/>
  <c r="E22" i="17"/>
  <c r="D22" i="17"/>
  <c r="E21" i="17"/>
  <c r="D21" i="17"/>
  <c r="E20" i="17"/>
  <c r="D20" i="17"/>
  <c r="E19" i="17"/>
  <c r="D19" i="17"/>
  <c r="E18" i="17"/>
  <c r="D18" i="17"/>
  <c r="C23" i="17" a="1"/>
  <c r="C23" i="17" s="1"/>
  <c r="C26" i="17" a="1"/>
  <c r="C26" i="17" s="1"/>
  <c r="C27" i="17" a="1"/>
  <c r="C27" i="17" s="1"/>
  <c r="C28" i="17" a="1"/>
  <c r="C28" i="17" s="1"/>
  <c r="C30" i="17" a="1"/>
  <c r="C30" i="17" s="1"/>
  <c r="C31" i="17" a="1"/>
  <c r="C31" i="17" s="1"/>
  <c r="C32" i="17" a="1"/>
  <c r="C32" i="17" s="1"/>
  <c r="C33" i="17" a="1"/>
  <c r="C33" i="17" s="1"/>
  <c r="C20" i="17" a="1"/>
  <c r="C20" i="17" s="1"/>
  <c r="C19" i="17" a="1"/>
  <c r="C19" i="17" s="1"/>
  <c r="C18" i="17" a="1"/>
  <c r="C18" i="17" s="1"/>
  <c r="B31" i="17" a="1"/>
  <c r="B31" i="17"/>
  <c r="B30" i="17" a="1"/>
  <c r="B30" i="17" s="1"/>
  <c r="B22" i="17" a="1"/>
  <c r="B22" i="17"/>
  <c r="B23" i="17" a="1"/>
  <c r="B23" i="17" s="1"/>
  <c r="B24" i="17" a="1"/>
  <c r="B24" i="17" s="1"/>
  <c r="B25" i="17" a="1"/>
  <c r="B25" i="17" s="1"/>
  <c r="B29" i="17" a="1"/>
  <c r="B29" i="17"/>
  <c r="B28" i="17" a="1"/>
  <c r="B28" i="17" s="1"/>
  <c r="B32" i="17" a="1"/>
  <c r="B32" i="17" s="1"/>
  <c r="B33" i="17" a="1"/>
  <c r="B33" i="17" s="1"/>
  <c r="B32" i="32" s="1"/>
  <c r="B27" i="17" a="1"/>
  <c r="B27" i="17" s="1"/>
  <c r="B26" i="17" a="1"/>
  <c r="B26" i="17" s="1"/>
  <c r="B21" i="17"/>
  <c r="B20" i="17"/>
  <c r="B19" i="17"/>
  <c r="B18" i="17" a="1"/>
  <c r="B18" i="17" s="1"/>
  <c r="R71" i="38"/>
  <c r="O71" i="38"/>
  <c r="L71" i="38"/>
  <c r="I71" i="38"/>
  <c r="F71" i="38"/>
  <c r="C51" i="38"/>
  <c r="R48" i="38"/>
  <c r="O48" i="38"/>
  <c r="L48" i="38"/>
  <c r="I48" i="38"/>
  <c r="F48" i="38"/>
  <c r="T48" i="38" s="1"/>
  <c r="R34" i="38"/>
  <c r="O34" i="38"/>
  <c r="L34" i="38"/>
  <c r="I34" i="38"/>
  <c r="F34" i="38"/>
  <c r="R33" i="38"/>
  <c r="O33" i="38"/>
  <c r="L33" i="38"/>
  <c r="I33" i="38"/>
  <c r="F33" i="38"/>
  <c r="R32" i="38"/>
  <c r="O32" i="38"/>
  <c r="L32" i="38"/>
  <c r="I32" i="38"/>
  <c r="F32" i="38"/>
  <c r="R31" i="38"/>
  <c r="O31" i="38"/>
  <c r="L31" i="38"/>
  <c r="I31" i="38"/>
  <c r="F31" i="38"/>
  <c r="R30" i="38"/>
  <c r="O30" i="38"/>
  <c r="L30" i="38"/>
  <c r="I30" i="38"/>
  <c r="F30" i="38"/>
  <c r="R29" i="38"/>
  <c r="O29" i="38"/>
  <c r="L29" i="38"/>
  <c r="I29" i="38"/>
  <c r="F29" i="38"/>
  <c r="R28" i="38"/>
  <c r="O28" i="38"/>
  <c r="L28" i="38"/>
  <c r="I28" i="38"/>
  <c r="F28" i="38"/>
  <c r="R27" i="38"/>
  <c r="R35" i="38" s="1"/>
  <c r="O27" i="38"/>
  <c r="O35" i="38" s="1"/>
  <c r="L27" i="38"/>
  <c r="L35" i="38" s="1"/>
  <c r="I27" i="38"/>
  <c r="I35" i="38" s="1"/>
  <c r="F27" i="38"/>
  <c r="F35" i="38" s="1"/>
  <c r="T35" i="38" s="1"/>
  <c r="R19" i="38"/>
  <c r="O19" i="38"/>
  <c r="L19" i="38"/>
  <c r="I19" i="38"/>
  <c r="F19" i="38"/>
  <c r="R18" i="38"/>
  <c r="O18" i="38"/>
  <c r="L18" i="38"/>
  <c r="I18" i="38"/>
  <c r="F18" i="38"/>
  <c r="R16" i="38"/>
  <c r="O16" i="38"/>
  <c r="L16" i="38"/>
  <c r="I16" i="38"/>
  <c r="F16" i="38"/>
  <c r="R15" i="38"/>
  <c r="O15" i="38"/>
  <c r="L15" i="38"/>
  <c r="I15" i="38"/>
  <c r="F15" i="38"/>
  <c r="R14" i="38"/>
  <c r="O14" i="38"/>
  <c r="L14" i="38"/>
  <c r="I14" i="38"/>
  <c r="F14" i="38"/>
  <c r="R13" i="38"/>
  <c r="O13" i="38"/>
  <c r="L13" i="38"/>
  <c r="I13" i="38"/>
  <c r="F13" i="38"/>
  <c r="R12" i="38"/>
  <c r="O12" i="38"/>
  <c r="L12" i="38"/>
  <c r="I12" i="38"/>
  <c r="F12" i="38"/>
  <c r="R11" i="38"/>
  <c r="O11" i="38"/>
  <c r="L11" i="38"/>
  <c r="I11" i="38"/>
  <c r="F11" i="38"/>
  <c r="R10" i="38"/>
  <c r="O10" i="38"/>
  <c r="L10" i="38"/>
  <c r="I10" i="38"/>
  <c r="F10" i="38"/>
  <c r="R9" i="38"/>
  <c r="O9" i="38"/>
  <c r="L9" i="38"/>
  <c r="I9" i="38"/>
  <c r="F9" i="38"/>
  <c r="R8" i="38"/>
  <c r="O8" i="38"/>
  <c r="L8" i="38"/>
  <c r="I8" i="38"/>
  <c r="F8" i="38"/>
  <c r="E1" i="38"/>
  <c r="R71" i="39"/>
  <c r="O71" i="39"/>
  <c r="L71" i="39"/>
  <c r="I71" i="39"/>
  <c r="F71" i="39"/>
  <c r="C51" i="39"/>
  <c r="R48" i="39"/>
  <c r="O48" i="39"/>
  <c r="L48" i="39"/>
  <c r="I48" i="39"/>
  <c r="F48" i="39"/>
  <c r="T48" i="39" s="1"/>
  <c r="R34" i="39"/>
  <c r="O34" i="39"/>
  <c r="L34" i="39"/>
  <c r="I34" i="39"/>
  <c r="F34" i="39"/>
  <c r="R33" i="39"/>
  <c r="O33" i="39"/>
  <c r="L33" i="39"/>
  <c r="I33" i="39"/>
  <c r="F33" i="39"/>
  <c r="R32" i="39"/>
  <c r="O32" i="39"/>
  <c r="L32" i="39"/>
  <c r="I32" i="39"/>
  <c r="F32" i="39"/>
  <c r="R31" i="39"/>
  <c r="O31" i="39"/>
  <c r="L31" i="39"/>
  <c r="I31" i="39"/>
  <c r="F31" i="39"/>
  <c r="R30" i="39"/>
  <c r="O30" i="39"/>
  <c r="L30" i="39"/>
  <c r="I30" i="39"/>
  <c r="F30" i="39"/>
  <c r="R29" i="39"/>
  <c r="O29" i="39"/>
  <c r="L29" i="39"/>
  <c r="I29" i="39"/>
  <c r="F29" i="39"/>
  <c r="R28" i="39"/>
  <c r="O28" i="39"/>
  <c r="L28" i="39"/>
  <c r="I28" i="39"/>
  <c r="F28" i="39"/>
  <c r="R27" i="39"/>
  <c r="R35" i="39" s="1"/>
  <c r="O27" i="39"/>
  <c r="O35" i="39" s="1"/>
  <c r="L27" i="39"/>
  <c r="L35" i="39" s="1"/>
  <c r="I27" i="39"/>
  <c r="I35" i="39" s="1"/>
  <c r="F27" i="39"/>
  <c r="F35" i="39" s="1"/>
  <c r="T35" i="39" s="1"/>
  <c r="R19" i="39"/>
  <c r="O19" i="39"/>
  <c r="L19" i="39"/>
  <c r="I19" i="39"/>
  <c r="F19" i="39"/>
  <c r="R18" i="39"/>
  <c r="O18" i="39"/>
  <c r="L18" i="39"/>
  <c r="I18" i="39"/>
  <c r="F18" i="39"/>
  <c r="R16" i="39"/>
  <c r="O16" i="39"/>
  <c r="L16" i="39"/>
  <c r="I16" i="39"/>
  <c r="F16" i="39"/>
  <c r="R15" i="39"/>
  <c r="O15" i="39"/>
  <c r="L15" i="39"/>
  <c r="I15" i="39"/>
  <c r="F15" i="39"/>
  <c r="R14" i="39"/>
  <c r="O14" i="39"/>
  <c r="L14" i="39"/>
  <c r="I14" i="39"/>
  <c r="F14" i="39"/>
  <c r="R13" i="39"/>
  <c r="O13" i="39"/>
  <c r="L13" i="39"/>
  <c r="I13" i="39"/>
  <c r="F13" i="39"/>
  <c r="R12" i="39"/>
  <c r="O12" i="39"/>
  <c r="L12" i="39"/>
  <c r="I12" i="39"/>
  <c r="F12" i="39"/>
  <c r="R11" i="39"/>
  <c r="O11" i="39"/>
  <c r="L11" i="39"/>
  <c r="I11" i="39"/>
  <c r="F11" i="39"/>
  <c r="R10" i="39"/>
  <c r="O10" i="39"/>
  <c r="L10" i="39"/>
  <c r="I10" i="39"/>
  <c r="F10" i="39"/>
  <c r="R9" i="39"/>
  <c r="O9" i="39"/>
  <c r="L9" i="39"/>
  <c r="I9" i="39"/>
  <c r="F9" i="39"/>
  <c r="R8" i="39"/>
  <c r="O8" i="39"/>
  <c r="L8" i="39"/>
  <c r="I8" i="39"/>
  <c r="F8" i="39"/>
  <c r="E1" i="39"/>
  <c r="R71" i="40"/>
  <c r="O71" i="40"/>
  <c r="L71" i="40"/>
  <c r="I71" i="40"/>
  <c r="F71" i="40"/>
  <c r="C51" i="40"/>
  <c r="R48" i="40"/>
  <c r="O48" i="40"/>
  <c r="L48" i="40"/>
  <c r="I48" i="40"/>
  <c r="F48" i="40"/>
  <c r="T48" i="40" s="1"/>
  <c r="R34" i="40"/>
  <c r="O34" i="40"/>
  <c r="L34" i="40"/>
  <c r="I34" i="40"/>
  <c r="F34" i="40"/>
  <c r="R33" i="40"/>
  <c r="O33" i="40"/>
  <c r="L33" i="40"/>
  <c r="I33" i="40"/>
  <c r="F33" i="40"/>
  <c r="R32" i="40"/>
  <c r="O32" i="40"/>
  <c r="L32" i="40"/>
  <c r="I32" i="40"/>
  <c r="F32" i="40"/>
  <c r="R31" i="40"/>
  <c r="O31" i="40"/>
  <c r="L31" i="40"/>
  <c r="I31" i="40"/>
  <c r="F31" i="40"/>
  <c r="R30" i="40"/>
  <c r="O30" i="40"/>
  <c r="L30" i="40"/>
  <c r="I30" i="40"/>
  <c r="F30" i="40"/>
  <c r="R29" i="40"/>
  <c r="O29" i="40"/>
  <c r="L29" i="40"/>
  <c r="I29" i="40"/>
  <c r="F29" i="40"/>
  <c r="R28" i="40"/>
  <c r="O28" i="40"/>
  <c r="L28" i="40"/>
  <c r="I28" i="40"/>
  <c r="F28" i="40"/>
  <c r="R27" i="40"/>
  <c r="R35" i="40" s="1"/>
  <c r="O27" i="40"/>
  <c r="O35" i="40" s="1"/>
  <c r="L27" i="40"/>
  <c r="L35" i="40" s="1"/>
  <c r="I27" i="40"/>
  <c r="I35" i="40" s="1"/>
  <c r="F27" i="40"/>
  <c r="F35" i="40" s="1"/>
  <c r="T35" i="40" s="1"/>
  <c r="R19" i="40"/>
  <c r="O19" i="40"/>
  <c r="L19" i="40"/>
  <c r="I19" i="40"/>
  <c r="F19" i="40"/>
  <c r="R18" i="40"/>
  <c r="O18" i="40"/>
  <c r="L18" i="40"/>
  <c r="I18" i="40"/>
  <c r="F18" i="40"/>
  <c r="R16" i="40"/>
  <c r="O16" i="40"/>
  <c r="L16" i="40"/>
  <c r="I16" i="40"/>
  <c r="F16" i="40"/>
  <c r="R15" i="40"/>
  <c r="O15" i="40"/>
  <c r="L15" i="40"/>
  <c r="I15" i="40"/>
  <c r="F15" i="40"/>
  <c r="R14" i="40"/>
  <c r="O14" i="40"/>
  <c r="L14" i="40"/>
  <c r="I14" i="40"/>
  <c r="F14" i="40"/>
  <c r="R13" i="40"/>
  <c r="O13" i="40"/>
  <c r="L13" i="40"/>
  <c r="I13" i="40"/>
  <c r="F13" i="40"/>
  <c r="R12" i="40"/>
  <c r="O12" i="40"/>
  <c r="L12" i="40"/>
  <c r="I12" i="40"/>
  <c r="F12" i="40"/>
  <c r="R11" i="40"/>
  <c r="O11" i="40"/>
  <c r="L11" i="40"/>
  <c r="I11" i="40"/>
  <c r="F11" i="40"/>
  <c r="R10" i="40"/>
  <c r="O10" i="40"/>
  <c r="L10" i="40"/>
  <c r="I10" i="40"/>
  <c r="F10" i="40"/>
  <c r="R9" i="40"/>
  <c r="O9" i="40"/>
  <c r="L9" i="40"/>
  <c r="I9" i="40"/>
  <c r="F9" i="40"/>
  <c r="R8" i="40"/>
  <c r="O8" i="40"/>
  <c r="L8" i="40"/>
  <c r="I8" i="40"/>
  <c r="F8" i="40"/>
  <c r="E1" i="40"/>
  <c r="R71" i="47"/>
  <c r="O71" i="47"/>
  <c r="L71" i="47"/>
  <c r="I71" i="47"/>
  <c r="F71" i="47"/>
  <c r="C51" i="47"/>
  <c r="R48" i="47"/>
  <c r="O48" i="47"/>
  <c r="L48" i="47"/>
  <c r="I48" i="47"/>
  <c r="F48" i="47"/>
  <c r="T48" i="47" s="1"/>
  <c r="R34" i="47"/>
  <c r="O34" i="47"/>
  <c r="L34" i="47"/>
  <c r="I34" i="47"/>
  <c r="F34" i="47"/>
  <c r="R33" i="47"/>
  <c r="O33" i="47"/>
  <c r="L33" i="47"/>
  <c r="I33" i="47"/>
  <c r="F33" i="47"/>
  <c r="R32" i="47"/>
  <c r="O32" i="47"/>
  <c r="L32" i="47"/>
  <c r="I32" i="47"/>
  <c r="F32" i="47"/>
  <c r="R31" i="47"/>
  <c r="O31" i="47"/>
  <c r="L31" i="47"/>
  <c r="I31" i="47"/>
  <c r="F31" i="47"/>
  <c r="R30" i="47"/>
  <c r="O30" i="47"/>
  <c r="L30" i="47"/>
  <c r="I30" i="47"/>
  <c r="F30" i="47"/>
  <c r="R29" i="47"/>
  <c r="O29" i="47"/>
  <c r="L29" i="47"/>
  <c r="I29" i="47"/>
  <c r="F29" i="47"/>
  <c r="R28" i="47"/>
  <c r="O28" i="47"/>
  <c r="L28" i="47"/>
  <c r="I28" i="47"/>
  <c r="F28" i="47"/>
  <c r="R27" i="47"/>
  <c r="R35" i="47" s="1"/>
  <c r="O27" i="47"/>
  <c r="O35" i="47" s="1"/>
  <c r="L27" i="47"/>
  <c r="L35" i="47" s="1"/>
  <c r="I27" i="47"/>
  <c r="I35" i="47" s="1"/>
  <c r="F27" i="47"/>
  <c r="F35" i="47" s="1"/>
  <c r="T35" i="47" s="1"/>
  <c r="R19" i="47"/>
  <c r="O19" i="47"/>
  <c r="L19" i="47"/>
  <c r="I19" i="47"/>
  <c r="F19" i="47"/>
  <c r="R18" i="47"/>
  <c r="O18" i="47"/>
  <c r="L18" i="47"/>
  <c r="I18" i="47"/>
  <c r="F18" i="47"/>
  <c r="R16" i="47"/>
  <c r="O16" i="47"/>
  <c r="L16" i="47"/>
  <c r="I16" i="47"/>
  <c r="F16" i="47"/>
  <c r="R15" i="47"/>
  <c r="O15" i="47"/>
  <c r="L15" i="47"/>
  <c r="I15" i="47"/>
  <c r="F15" i="47"/>
  <c r="R14" i="47"/>
  <c r="O14" i="47"/>
  <c r="L14" i="47"/>
  <c r="I14" i="47"/>
  <c r="F14" i="47"/>
  <c r="R13" i="47"/>
  <c r="O13" i="47"/>
  <c r="L13" i="47"/>
  <c r="I13" i="47"/>
  <c r="F13" i="47"/>
  <c r="R12" i="47"/>
  <c r="O12" i="47"/>
  <c r="L12" i="47"/>
  <c r="I12" i="47"/>
  <c r="F12" i="47"/>
  <c r="R11" i="47"/>
  <c r="O11" i="47"/>
  <c r="L11" i="47"/>
  <c r="I11" i="47"/>
  <c r="F11" i="47"/>
  <c r="R10" i="47"/>
  <c r="O10" i="47"/>
  <c r="L10" i="47"/>
  <c r="I10" i="47"/>
  <c r="F10" i="47"/>
  <c r="R9" i="47"/>
  <c r="O9" i="47"/>
  <c r="L9" i="47"/>
  <c r="I9" i="47"/>
  <c r="F9" i="47"/>
  <c r="R8" i="47"/>
  <c r="O8" i="47"/>
  <c r="L8" i="47"/>
  <c r="I8" i="47"/>
  <c r="F8" i="47"/>
  <c r="E1" i="47"/>
  <c r="R71" i="41"/>
  <c r="O71" i="41"/>
  <c r="L71" i="41"/>
  <c r="I71" i="41"/>
  <c r="F71" i="41"/>
  <c r="C51" i="41"/>
  <c r="R48" i="41"/>
  <c r="O48" i="41"/>
  <c r="L48" i="41"/>
  <c r="I48" i="41"/>
  <c r="F48" i="41"/>
  <c r="T48" i="41" s="1"/>
  <c r="R34" i="41"/>
  <c r="O34" i="41"/>
  <c r="L34" i="41"/>
  <c r="I34" i="41"/>
  <c r="F34" i="41"/>
  <c r="R33" i="41"/>
  <c r="O33" i="41"/>
  <c r="L33" i="41"/>
  <c r="I33" i="41"/>
  <c r="F33" i="41"/>
  <c r="R32" i="41"/>
  <c r="O32" i="41"/>
  <c r="L32" i="41"/>
  <c r="I32" i="41"/>
  <c r="F32" i="41"/>
  <c r="R31" i="41"/>
  <c r="O31" i="41"/>
  <c r="L31" i="41"/>
  <c r="I31" i="41"/>
  <c r="F31" i="41"/>
  <c r="R30" i="41"/>
  <c r="O30" i="41"/>
  <c r="L30" i="41"/>
  <c r="I30" i="41"/>
  <c r="F30" i="41"/>
  <c r="R29" i="41"/>
  <c r="O29" i="41"/>
  <c r="L29" i="41"/>
  <c r="I29" i="41"/>
  <c r="F29" i="41"/>
  <c r="R28" i="41"/>
  <c r="O28" i="41"/>
  <c r="L28" i="41"/>
  <c r="I28" i="41"/>
  <c r="F28" i="41"/>
  <c r="R27" i="41"/>
  <c r="R35" i="41" s="1"/>
  <c r="O27" i="41"/>
  <c r="O35" i="41" s="1"/>
  <c r="L27" i="41"/>
  <c r="L35" i="41" s="1"/>
  <c r="I27" i="41"/>
  <c r="I35" i="41" s="1"/>
  <c r="F27" i="41"/>
  <c r="F35" i="41" s="1"/>
  <c r="T35" i="41" s="1"/>
  <c r="R19" i="41"/>
  <c r="O19" i="41"/>
  <c r="L19" i="41"/>
  <c r="I19" i="41"/>
  <c r="F19" i="41"/>
  <c r="R18" i="41"/>
  <c r="O18" i="41"/>
  <c r="L18" i="41"/>
  <c r="I18" i="41"/>
  <c r="F18" i="41"/>
  <c r="R16" i="41"/>
  <c r="O16" i="41"/>
  <c r="L16" i="41"/>
  <c r="I16" i="41"/>
  <c r="F16" i="41"/>
  <c r="R15" i="41"/>
  <c r="O15" i="41"/>
  <c r="L15" i="41"/>
  <c r="I15" i="41"/>
  <c r="F15" i="41"/>
  <c r="R14" i="41"/>
  <c r="O14" i="41"/>
  <c r="L14" i="41"/>
  <c r="I14" i="41"/>
  <c r="F14" i="41"/>
  <c r="R13" i="41"/>
  <c r="O13" i="41"/>
  <c r="L13" i="41"/>
  <c r="I13" i="41"/>
  <c r="F13" i="41"/>
  <c r="R12" i="41"/>
  <c r="O12" i="41"/>
  <c r="L12" i="41"/>
  <c r="I12" i="41"/>
  <c r="F12" i="41"/>
  <c r="R11" i="41"/>
  <c r="O11" i="41"/>
  <c r="L11" i="41"/>
  <c r="I11" i="41"/>
  <c r="F11" i="41"/>
  <c r="R10" i="41"/>
  <c r="O10" i="41"/>
  <c r="L10" i="41"/>
  <c r="I10" i="41"/>
  <c r="F10" i="41"/>
  <c r="R9" i="41"/>
  <c r="O9" i="41"/>
  <c r="L9" i="41"/>
  <c r="I9" i="41"/>
  <c r="F9" i="41"/>
  <c r="R8" i="41"/>
  <c r="O8" i="41"/>
  <c r="L8" i="41"/>
  <c r="I8" i="41"/>
  <c r="F8" i="41"/>
  <c r="E1" i="41"/>
  <c r="R71" i="42"/>
  <c r="O71" i="42"/>
  <c r="L71" i="42"/>
  <c r="I71" i="42"/>
  <c r="F71" i="42"/>
  <c r="C51" i="42"/>
  <c r="R48" i="42"/>
  <c r="O48" i="42"/>
  <c r="L48" i="42"/>
  <c r="I48" i="42"/>
  <c r="F48" i="42"/>
  <c r="T48" i="42" s="1"/>
  <c r="R34" i="42"/>
  <c r="O34" i="42"/>
  <c r="L34" i="42"/>
  <c r="I34" i="42"/>
  <c r="F34" i="42"/>
  <c r="R33" i="42"/>
  <c r="O33" i="42"/>
  <c r="L33" i="42"/>
  <c r="I33" i="42"/>
  <c r="F33" i="42"/>
  <c r="R32" i="42"/>
  <c r="O32" i="42"/>
  <c r="L32" i="42"/>
  <c r="I32" i="42"/>
  <c r="F32" i="42"/>
  <c r="R31" i="42"/>
  <c r="O31" i="42"/>
  <c r="L31" i="42"/>
  <c r="I31" i="42"/>
  <c r="F31" i="42"/>
  <c r="R30" i="42"/>
  <c r="O30" i="42"/>
  <c r="L30" i="42"/>
  <c r="I30" i="42"/>
  <c r="F30" i="42"/>
  <c r="R29" i="42"/>
  <c r="O29" i="42"/>
  <c r="L29" i="42"/>
  <c r="I29" i="42"/>
  <c r="F29" i="42"/>
  <c r="R28" i="42"/>
  <c r="O28" i="42"/>
  <c r="L28" i="42"/>
  <c r="I28" i="42"/>
  <c r="F28" i="42"/>
  <c r="R27" i="42"/>
  <c r="R35" i="42" s="1"/>
  <c r="O27" i="42"/>
  <c r="O35" i="42" s="1"/>
  <c r="L27" i="42"/>
  <c r="L35" i="42" s="1"/>
  <c r="I27" i="42"/>
  <c r="I35" i="42" s="1"/>
  <c r="F27" i="42"/>
  <c r="F35" i="42" s="1"/>
  <c r="T35" i="42" s="1"/>
  <c r="R19" i="42"/>
  <c r="O19" i="42"/>
  <c r="L19" i="42"/>
  <c r="I19" i="42"/>
  <c r="F19" i="42"/>
  <c r="R18" i="42"/>
  <c r="O18" i="42"/>
  <c r="L18" i="42"/>
  <c r="I18" i="42"/>
  <c r="F18" i="42"/>
  <c r="R16" i="42"/>
  <c r="O16" i="42"/>
  <c r="L16" i="42"/>
  <c r="I16" i="42"/>
  <c r="F16" i="42"/>
  <c r="R15" i="42"/>
  <c r="O15" i="42"/>
  <c r="L15" i="42"/>
  <c r="I15" i="42"/>
  <c r="F15" i="42"/>
  <c r="R14" i="42"/>
  <c r="O14" i="42"/>
  <c r="L14" i="42"/>
  <c r="I14" i="42"/>
  <c r="F14" i="42"/>
  <c r="R13" i="42"/>
  <c r="O13" i="42"/>
  <c r="L13" i="42"/>
  <c r="I13" i="42"/>
  <c r="F13" i="42"/>
  <c r="R12" i="42"/>
  <c r="O12" i="42"/>
  <c r="L12" i="42"/>
  <c r="I12" i="42"/>
  <c r="F12" i="42"/>
  <c r="R11" i="42"/>
  <c r="O11" i="42"/>
  <c r="L11" i="42"/>
  <c r="I11" i="42"/>
  <c r="F11" i="42"/>
  <c r="R10" i="42"/>
  <c r="O10" i="42"/>
  <c r="L10" i="42"/>
  <c r="I10" i="42"/>
  <c r="F10" i="42"/>
  <c r="R9" i="42"/>
  <c r="O9" i="42"/>
  <c r="L9" i="42"/>
  <c r="I9" i="42"/>
  <c r="F9" i="42"/>
  <c r="R8" i="42"/>
  <c r="O8" i="42"/>
  <c r="L8" i="42"/>
  <c r="I8" i="42"/>
  <c r="F8" i="42"/>
  <c r="E1" i="42"/>
  <c r="R71" i="43"/>
  <c r="O71" i="43"/>
  <c r="L71" i="43"/>
  <c r="I71" i="43"/>
  <c r="F71" i="43"/>
  <c r="C51" i="43"/>
  <c r="R48" i="43"/>
  <c r="O48" i="43"/>
  <c r="L48" i="43"/>
  <c r="I48" i="43"/>
  <c r="F48" i="43"/>
  <c r="T48" i="43" s="1"/>
  <c r="R34" i="43"/>
  <c r="O34" i="43"/>
  <c r="L34" i="43"/>
  <c r="I34" i="43"/>
  <c r="F34" i="43"/>
  <c r="R33" i="43"/>
  <c r="O33" i="43"/>
  <c r="L33" i="43"/>
  <c r="I33" i="43"/>
  <c r="F33" i="43"/>
  <c r="R32" i="43"/>
  <c r="O32" i="43"/>
  <c r="L32" i="43"/>
  <c r="I32" i="43"/>
  <c r="F32" i="43"/>
  <c r="R31" i="43"/>
  <c r="O31" i="43"/>
  <c r="L31" i="43"/>
  <c r="I31" i="43"/>
  <c r="F31" i="43"/>
  <c r="R30" i="43"/>
  <c r="O30" i="43"/>
  <c r="L30" i="43"/>
  <c r="I30" i="43"/>
  <c r="F30" i="43"/>
  <c r="R29" i="43"/>
  <c r="O29" i="43"/>
  <c r="L29" i="43"/>
  <c r="I29" i="43"/>
  <c r="F29" i="43"/>
  <c r="R28" i="43"/>
  <c r="O28" i="43"/>
  <c r="L28" i="43"/>
  <c r="I28" i="43"/>
  <c r="F28" i="43"/>
  <c r="R27" i="43"/>
  <c r="R35" i="43" s="1"/>
  <c r="O27" i="43"/>
  <c r="O35" i="43" s="1"/>
  <c r="L27" i="43"/>
  <c r="L35" i="43" s="1"/>
  <c r="I27" i="43"/>
  <c r="I35" i="43" s="1"/>
  <c r="F27" i="43"/>
  <c r="F35" i="43" s="1"/>
  <c r="T35" i="43" s="1"/>
  <c r="R19" i="43"/>
  <c r="O19" i="43"/>
  <c r="L19" i="43"/>
  <c r="I19" i="43"/>
  <c r="F19" i="43"/>
  <c r="R18" i="43"/>
  <c r="O18" i="43"/>
  <c r="L18" i="43"/>
  <c r="I18" i="43"/>
  <c r="F18" i="43"/>
  <c r="R16" i="43"/>
  <c r="O16" i="43"/>
  <c r="L16" i="43"/>
  <c r="I16" i="43"/>
  <c r="F16" i="43"/>
  <c r="R15" i="43"/>
  <c r="O15" i="43"/>
  <c r="L15" i="43"/>
  <c r="I15" i="43"/>
  <c r="F15" i="43"/>
  <c r="R14" i="43"/>
  <c r="O14" i="43"/>
  <c r="L14" i="43"/>
  <c r="I14" i="43"/>
  <c r="F14" i="43"/>
  <c r="R13" i="43"/>
  <c r="O13" i="43"/>
  <c r="L13" i="43"/>
  <c r="I13" i="43"/>
  <c r="F13" i="43"/>
  <c r="R12" i="43"/>
  <c r="O12" i="43"/>
  <c r="L12" i="43"/>
  <c r="I12" i="43"/>
  <c r="F12" i="43"/>
  <c r="R11" i="43"/>
  <c r="O11" i="43"/>
  <c r="L11" i="43"/>
  <c r="I11" i="43"/>
  <c r="F11" i="43"/>
  <c r="R10" i="43"/>
  <c r="O10" i="43"/>
  <c r="L10" i="43"/>
  <c r="I10" i="43"/>
  <c r="F10" i="43"/>
  <c r="R9" i="43"/>
  <c r="O9" i="43"/>
  <c r="L9" i="43"/>
  <c r="I9" i="43"/>
  <c r="F9" i="43"/>
  <c r="R8" i="43"/>
  <c r="O8" i="43"/>
  <c r="L8" i="43"/>
  <c r="I8" i="43"/>
  <c r="F8" i="43"/>
  <c r="E1" i="43"/>
  <c r="R71" i="44"/>
  <c r="O71" i="44"/>
  <c r="L71" i="44"/>
  <c r="I71" i="44"/>
  <c r="F71" i="44"/>
  <c r="C51" i="44"/>
  <c r="R48" i="44"/>
  <c r="O48" i="44"/>
  <c r="L48" i="44"/>
  <c r="I48" i="44"/>
  <c r="F48" i="44"/>
  <c r="T48" i="44" s="1"/>
  <c r="R34" i="44"/>
  <c r="O34" i="44"/>
  <c r="L34" i="44"/>
  <c r="I34" i="44"/>
  <c r="F34" i="44"/>
  <c r="R33" i="44"/>
  <c r="O33" i="44"/>
  <c r="L33" i="44"/>
  <c r="I33" i="44"/>
  <c r="F33" i="44"/>
  <c r="R32" i="44"/>
  <c r="O32" i="44"/>
  <c r="L32" i="44"/>
  <c r="I32" i="44"/>
  <c r="F32" i="44"/>
  <c r="R31" i="44"/>
  <c r="O31" i="44"/>
  <c r="L31" i="44"/>
  <c r="I31" i="44"/>
  <c r="F31" i="44"/>
  <c r="R30" i="44"/>
  <c r="O30" i="44"/>
  <c r="L30" i="44"/>
  <c r="I30" i="44"/>
  <c r="F30" i="44"/>
  <c r="R29" i="44"/>
  <c r="O29" i="44"/>
  <c r="L29" i="44"/>
  <c r="I29" i="44"/>
  <c r="F29" i="44"/>
  <c r="R28" i="44"/>
  <c r="O28" i="44"/>
  <c r="L28" i="44"/>
  <c r="I28" i="44"/>
  <c r="F28" i="44"/>
  <c r="R27" i="44"/>
  <c r="R35" i="44" s="1"/>
  <c r="O27" i="44"/>
  <c r="O35" i="44" s="1"/>
  <c r="L27" i="44"/>
  <c r="L35" i="44" s="1"/>
  <c r="I27" i="44"/>
  <c r="I35" i="44" s="1"/>
  <c r="F27" i="44"/>
  <c r="F35" i="44" s="1"/>
  <c r="T35" i="44" s="1"/>
  <c r="R19" i="44"/>
  <c r="O19" i="44"/>
  <c r="L19" i="44"/>
  <c r="I19" i="44"/>
  <c r="F19" i="44"/>
  <c r="R18" i="44"/>
  <c r="O18" i="44"/>
  <c r="L18" i="44"/>
  <c r="I18" i="44"/>
  <c r="F18" i="44"/>
  <c r="R16" i="44"/>
  <c r="O16" i="44"/>
  <c r="L16" i="44"/>
  <c r="I16" i="44"/>
  <c r="F16" i="44"/>
  <c r="R15" i="44"/>
  <c r="O15" i="44"/>
  <c r="L15" i="44"/>
  <c r="I15" i="44"/>
  <c r="F15" i="44"/>
  <c r="R14" i="44"/>
  <c r="O14" i="44"/>
  <c r="L14" i="44"/>
  <c r="I14" i="44"/>
  <c r="F14" i="44"/>
  <c r="R13" i="44"/>
  <c r="O13" i="44"/>
  <c r="L13" i="44"/>
  <c r="I13" i="44"/>
  <c r="F13" i="44"/>
  <c r="R12" i="44"/>
  <c r="O12" i="44"/>
  <c r="L12" i="44"/>
  <c r="I12" i="44"/>
  <c r="F12" i="44"/>
  <c r="R11" i="44"/>
  <c r="O11" i="44"/>
  <c r="L11" i="44"/>
  <c r="I11" i="44"/>
  <c r="F11" i="44"/>
  <c r="R10" i="44"/>
  <c r="O10" i="44"/>
  <c r="L10" i="44"/>
  <c r="I10" i="44"/>
  <c r="F10" i="44"/>
  <c r="R9" i="44"/>
  <c r="O9" i="44"/>
  <c r="L9" i="44"/>
  <c r="I9" i="44"/>
  <c r="F9" i="44"/>
  <c r="R8" i="44"/>
  <c r="O8" i="44"/>
  <c r="L8" i="44"/>
  <c r="L22" i="44" s="1"/>
  <c r="I8" i="44"/>
  <c r="F8" i="44"/>
  <c r="E1" i="44"/>
  <c r="R71" i="45"/>
  <c r="O71" i="45"/>
  <c r="L71" i="45"/>
  <c r="I71" i="45"/>
  <c r="F71" i="45"/>
  <c r="C51" i="45"/>
  <c r="R48" i="45"/>
  <c r="O48" i="45"/>
  <c r="L48" i="45"/>
  <c r="I48" i="45"/>
  <c r="F48" i="45"/>
  <c r="T48" i="45" s="1"/>
  <c r="R34" i="45"/>
  <c r="O34" i="45"/>
  <c r="L34" i="45"/>
  <c r="I34" i="45"/>
  <c r="F34" i="45"/>
  <c r="R33" i="45"/>
  <c r="O33" i="45"/>
  <c r="L33" i="45"/>
  <c r="I33" i="45"/>
  <c r="F33" i="45"/>
  <c r="R32" i="45"/>
  <c r="O32" i="45"/>
  <c r="L32" i="45"/>
  <c r="I32" i="45"/>
  <c r="F32" i="45"/>
  <c r="R31" i="45"/>
  <c r="O31" i="45"/>
  <c r="L31" i="45"/>
  <c r="I31" i="45"/>
  <c r="F31" i="45"/>
  <c r="R30" i="45"/>
  <c r="O30" i="45"/>
  <c r="L30" i="45"/>
  <c r="I30" i="45"/>
  <c r="F30" i="45"/>
  <c r="R29" i="45"/>
  <c r="O29" i="45"/>
  <c r="L29" i="45"/>
  <c r="I29" i="45"/>
  <c r="F29" i="45"/>
  <c r="R28" i="45"/>
  <c r="O28" i="45"/>
  <c r="L28" i="45"/>
  <c r="I28" i="45"/>
  <c r="F28" i="45"/>
  <c r="R27" i="45"/>
  <c r="R35" i="45" s="1"/>
  <c r="O27" i="45"/>
  <c r="O35" i="45" s="1"/>
  <c r="L27" i="45"/>
  <c r="L35" i="45" s="1"/>
  <c r="I27" i="45"/>
  <c r="I35" i="45" s="1"/>
  <c r="F27" i="45"/>
  <c r="F35" i="45" s="1"/>
  <c r="T35" i="45" s="1"/>
  <c r="R19" i="45"/>
  <c r="O19" i="45"/>
  <c r="L19" i="45"/>
  <c r="I19" i="45"/>
  <c r="F19" i="45"/>
  <c r="R18" i="45"/>
  <c r="O18" i="45"/>
  <c r="L18" i="45"/>
  <c r="I18" i="45"/>
  <c r="F18" i="45"/>
  <c r="R16" i="45"/>
  <c r="O16" i="45"/>
  <c r="L16" i="45"/>
  <c r="I16" i="45"/>
  <c r="F16" i="45"/>
  <c r="R15" i="45"/>
  <c r="O15" i="45"/>
  <c r="L15" i="45"/>
  <c r="I15" i="45"/>
  <c r="F15" i="45"/>
  <c r="R14" i="45"/>
  <c r="O14" i="45"/>
  <c r="L14" i="45"/>
  <c r="I14" i="45"/>
  <c r="F14" i="45"/>
  <c r="R13" i="45"/>
  <c r="O13" i="45"/>
  <c r="L13" i="45"/>
  <c r="I13" i="45"/>
  <c r="F13" i="45"/>
  <c r="R12" i="45"/>
  <c r="O12" i="45"/>
  <c r="L12" i="45"/>
  <c r="I12" i="45"/>
  <c r="F12" i="45"/>
  <c r="R11" i="45"/>
  <c r="O11" i="45"/>
  <c r="L11" i="45"/>
  <c r="I11" i="45"/>
  <c r="F11" i="45"/>
  <c r="R10" i="45"/>
  <c r="O10" i="45"/>
  <c r="L10" i="45"/>
  <c r="I10" i="45"/>
  <c r="F10" i="45"/>
  <c r="R9" i="45"/>
  <c r="O9" i="45"/>
  <c r="L9" i="45"/>
  <c r="I9" i="45"/>
  <c r="F9" i="45"/>
  <c r="R8" i="45"/>
  <c r="R22" i="45" s="1"/>
  <c r="O8" i="45"/>
  <c r="O22" i="45" s="1"/>
  <c r="L8" i="45"/>
  <c r="L22" i="45" s="1"/>
  <c r="I8" i="45"/>
  <c r="I22" i="45" s="1"/>
  <c r="F8" i="45"/>
  <c r="F22" i="45" s="1"/>
  <c r="E1" i="45"/>
  <c r="R71" i="46"/>
  <c r="O71" i="46"/>
  <c r="L71" i="46"/>
  <c r="I71" i="46"/>
  <c r="F71" i="46"/>
  <c r="C51" i="46"/>
  <c r="R48" i="46"/>
  <c r="O48" i="46"/>
  <c r="L48" i="46"/>
  <c r="I48" i="46"/>
  <c r="F48" i="46"/>
  <c r="R34" i="46"/>
  <c r="O34" i="46"/>
  <c r="L34" i="46"/>
  <c r="I34" i="46"/>
  <c r="F34" i="46"/>
  <c r="R33" i="46"/>
  <c r="O33" i="46"/>
  <c r="L33" i="46"/>
  <c r="I33" i="46"/>
  <c r="F33" i="46"/>
  <c r="R32" i="46"/>
  <c r="O32" i="46"/>
  <c r="L32" i="46"/>
  <c r="I32" i="46"/>
  <c r="F32" i="46"/>
  <c r="R31" i="46"/>
  <c r="O31" i="46"/>
  <c r="L31" i="46"/>
  <c r="I31" i="46"/>
  <c r="F31" i="46"/>
  <c r="R30" i="46"/>
  <c r="O30" i="46"/>
  <c r="L30" i="46"/>
  <c r="I30" i="46"/>
  <c r="F30" i="46"/>
  <c r="R29" i="46"/>
  <c r="O29" i="46"/>
  <c r="L29" i="46"/>
  <c r="I29" i="46"/>
  <c r="F29" i="46"/>
  <c r="R28" i="46"/>
  <c r="O28" i="46"/>
  <c r="L28" i="46"/>
  <c r="I28" i="46"/>
  <c r="F28" i="46"/>
  <c r="R27" i="46"/>
  <c r="R35" i="46" s="1"/>
  <c r="O27" i="46"/>
  <c r="O35" i="46" s="1"/>
  <c r="L27" i="46"/>
  <c r="L35" i="46" s="1"/>
  <c r="I27" i="46"/>
  <c r="I35" i="46" s="1"/>
  <c r="F27" i="46"/>
  <c r="F35" i="46" s="1"/>
  <c r="T35" i="46" s="1"/>
  <c r="R19" i="46"/>
  <c r="O19" i="46"/>
  <c r="L19" i="46"/>
  <c r="I19" i="46"/>
  <c r="F19" i="46"/>
  <c r="R18" i="46"/>
  <c r="O18" i="46"/>
  <c r="L18" i="46"/>
  <c r="I18" i="46"/>
  <c r="F18" i="46"/>
  <c r="R16" i="46"/>
  <c r="O16" i="46"/>
  <c r="L16" i="46"/>
  <c r="I16" i="46"/>
  <c r="F16" i="46"/>
  <c r="R15" i="46"/>
  <c r="O15" i="46"/>
  <c r="L15" i="46"/>
  <c r="I15" i="46"/>
  <c r="F15" i="46"/>
  <c r="R14" i="46"/>
  <c r="O14" i="46"/>
  <c r="L14" i="46"/>
  <c r="I14" i="46"/>
  <c r="F14" i="46"/>
  <c r="R13" i="46"/>
  <c r="O13" i="46"/>
  <c r="L13" i="46"/>
  <c r="I13" i="46"/>
  <c r="F13" i="46"/>
  <c r="R12" i="46"/>
  <c r="O12" i="46"/>
  <c r="L12" i="46"/>
  <c r="I12" i="46"/>
  <c r="F12" i="46"/>
  <c r="R11" i="46"/>
  <c r="O11" i="46"/>
  <c r="L11" i="46"/>
  <c r="I11" i="46"/>
  <c r="F11" i="46"/>
  <c r="R10" i="46"/>
  <c r="O10" i="46"/>
  <c r="L10" i="46"/>
  <c r="I10" i="46"/>
  <c r="F10" i="46"/>
  <c r="R9" i="46"/>
  <c r="O9" i="46"/>
  <c r="L9" i="46"/>
  <c r="I9" i="46"/>
  <c r="F9" i="46"/>
  <c r="R8" i="46"/>
  <c r="O8" i="46"/>
  <c r="L8" i="46"/>
  <c r="I8" i="46"/>
  <c r="F8" i="46"/>
  <c r="E1" i="46"/>
  <c r="R71" i="48"/>
  <c r="O71" i="48"/>
  <c r="L71" i="48"/>
  <c r="I71" i="48"/>
  <c r="F71" i="48"/>
  <c r="C51" i="48"/>
  <c r="R48" i="48"/>
  <c r="O48" i="48"/>
  <c r="L48" i="48"/>
  <c r="I48" i="48"/>
  <c r="F48" i="48"/>
  <c r="T48" i="48" s="1"/>
  <c r="R34" i="48"/>
  <c r="O34" i="48"/>
  <c r="L34" i="48"/>
  <c r="I34" i="48"/>
  <c r="F34" i="48"/>
  <c r="R33" i="48"/>
  <c r="O33" i="48"/>
  <c r="L33" i="48"/>
  <c r="I33" i="48"/>
  <c r="F33" i="48"/>
  <c r="R32" i="48"/>
  <c r="O32" i="48"/>
  <c r="L32" i="48"/>
  <c r="I32" i="48"/>
  <c r="F32" i="48"/>
  <c r="R31" i="48"/>
  <c r="O31" i="48"/>
  <c r="L31" i="48"/>
  <c r="I31" i="48"/>
  <c r="F31" i="48"/>
  <c r="R30" i="48"/>
  <c r="O30" i="48"/>
  <c r="L30" i="48"/>
  <c r="I30" i="48"/>
  <c r="F30" i="48"/>
  <c r="R29" i="48"/>
  <c r="O29" i="48"/>
  <c r="L29" i="48"/>
  <c r="I29" i="48"/>
  <c r="F29" i="48"/>
  <c r="R28" i="48"/>
  <c r="O28" i="48"/>
  <c r="L28" i="48"/>
  <c r="I28" i="48"/>
  <c r="F28" i="48"/>
  <c r="R27" i="48"/>
  <c r="R35" i="48" s="1"/>
  <c r="O27" i="48"/>
  <c r="O35" i="48" s="1"/>
  <c r="L27" i="48"/>
  <c r="L35" i="48" s="1"/>
  <c r="I27" i="48"/>
  <c r="I35" i="48" s="1"/>
  <c r="F27" i="48"/>
  <c r="F35" i="48" s="1"/>
  <c r="T35" i="48" s="1"/>
  <c r="R19" i="48"/>
  <c r="O19" i="48"/>
  <c r="L19" i="48"/>
  <c r="I19" i="48"/>
  <c r="F19" i="48"/>
  <c r="R18" i="48"/>
  <c r="O18" i="48"/>
  <c r="L18" i="48"/>
  <c r="I18" i="48"/>
  <c r="F18" i="48"/>
  <c r="R16" i="48"/>
  <c r="O16" i="48"/>
  <c r="L16" i="48"/>
  <c r="I16" i="48"/>
  <c r="F16" i="48"/>
  <c r="R15" i="48"/>
  <c r="O15" i="48"/>
  <c r="L15" i="48"/>
  <c r="I15" i="48"/>
  <c r="F15" i="48"/>
  <c r="R14" i="48"/>
  <c r="O14" i="48"/>
  <c r="L14" i="48"/>
  <c r="I14" i="48"/>
  <c r="F14" i="48"/>
  <c r="R13" i="48"/>
  <c r="O13" i="48"/>
  <c r="L13" i="48"/>
  <c r="I13" i="48"/>
  <c r="F13" i="48"/>
  <c r="R12" i="48"/>
  <c r="O12" i="48"/>
  <c r="L12" i="48"/>
  <c r="I12" i="48"/>
  <c r="F12" i="48"/>
  <c r="R11" i="48"/>
  <c r="O11" i="48"/>
  <c r="L11" i="48"/>
  <c r="I11" i="48"/>
  <c r="F11" i="48"/>
  <c r="R10" i="48"/>
  <c r="O10" i="48"/>
  <c r="L10" i="48"/>
  <c r="I10" i="48"/>
  <c r="F10" i="48"/>
  <c r="R9" i="48"/>
  <c r="O9" i="48"/>
  <c r="L9" i="48"/>
  <c r="I9" i="48"/>
  <c r="F9" i="48"/>
  <c r="R8" i="48"/>
  <c r="O8" i="48"/>
  <c r="L8" i="48"/>
  <c r="I8" i="48"/>
  <c r="F8" i="48"/>
  <c r="E1" i="48"/>
  <c r="R71" i="49"/>
  <c r="O71" i="49"/>
  <c r="L71" i="49"/>
  <c r="I71" i="49"/>
  <c r="F71" i="49"/>
  <c r="C51" i="49"/>
  <c r="R48" i="49"/>
  <c r="O48" i="49"/>
  <c r="L48" i="49"/>
  <c r="I48" i="49"/>
  <c r="F48" i="49"/>
  <c r="T48" i="49" s="1"/>
  <c r="R34" i="49"/>
  <c r="O34" i="49"/>
  <c r="L34" i="49"/>
  <c r="I34" i="49"/>
  <c r="F34" i="49"/>
  <c r="R33" i="49"/>
  <c r="O33" i="49"/>
  <c r="L33" i="49"/>
  <c r="I33" i="49"/>
  <c r="F33" i="49"/>
  <c r="R32" i="49"/>
  <c r="O32" i="49"/>
  <c r="L32" i="49"/>
  <c r="I32" i="49"/>
  <c r="F32" i="49"/>
  <c r="R31" i="49"/>
  <c r="O31" i="49"/>
  <c r="L31" i="49"/>
  <c r="I31" i="49"/>
  <c r="F31" i="49"/>
  <c r="R30" i="49"/>
  <c r="O30" i="49"/>
  <c r="L30" i="49"/>
  <c r="I30" i="49"/>
  <c r="F30" i="49"/>
  <c r="R29" i="49"/>
  <c r="O29" i="49"/>
  <c r="L29" i="49"/>
  <c r="I29" i="49"/>
  <c r="F29" i="49"/>
  <c r="R28" i="49"/>
  <c r="O28" i="49"/>
  <c r="L28" i="49"/>
  <c r="I28" i="49"/>
  <c r="F28" i="49"/>
  <c r="R27" i="49"/>
  <c r="R35" i="49" s="1"/>
  <c r="O27" i="49"/>
  <c r="O35" i="49" s="1"/>
  <c r="L27" i="49"/>
  <c r="L35" i="49" s="1"/>
  <c r="I27" i="49"/>
  <c r="I35" i="49" s="1"/>
  <c r="F27" i="49"/>
  <c r="F35" i="49" s="1"/>
  <c r="T35" i="49" s="1"/>
  <c r="R19" i="49"/>
  <c r="O19" i="49"/>
  <c r="L19" i="49"/>
  <c r="I19" i="49"/>
  <c r="F19" i="49"/>
  <c r="R18" i="49"/>
  <c r="O18" i="49"/>
  <c r="L18" i="49"/>
  <c r="I18" i="49"/>
  <c r="F18" i="49"/>
  <c r="R16" i="49"/>
  <c r="O16" i="49"/>
  <c r="L16" i="49"/>
  <c r="I16" i="49"/>
  <c r="F16" i="49"/>
  <c r="R15" i="49"/>
  <c r="O15" i="49"/>
  <c r="L15" i="49"/>
  <c r="I15" i="49"/>
  <c r="F15" i="49"/>
  <c r="R14" i="49"/>
  <c r="O14" i="49"/>
  <c r="L14" i="49"/>
  <c r="I14" i="49"/>
  <c r="F14" i="49"/>
  <c r="R13" i="49"/>
  <c r="O13" i="49"/>
  <c r="L13" i="49"/>
  <c r="I13" i="49"/>
  <c r="F13" i="49"/>
  <c r="R12" i="49"/>
  <c r="O12" i="49"/>
  <c r="L12" i="49"/>
  <c r="I12" i="49"/>
  <c r="F12" i="49"/>
  <c r="R11" i="49"/>
  <c r="O11" i="49"/>
  <c r="L11" i="49"/>
  <c r="I11" i="49"/>
  <c r="F11" i="49"/>
  <c r="R10" i="49"/>
  <c r="O10" i="49"/>
  <c r="L10" i="49"/>
  <c r="I10" i="49"/>
  <c r="F10" i="49"/>
  <c r="R9" i="49"/>
  <c r="O9" i="49"/>
  <c r="L9" i="49"/>
  <c r="I9" i="49"/>
  <c r="F9" i="49"/>
  <c r="R8" i="49"/>
  <c r="O8" i="49"/>
  <c r="L8" i="49"/>
  <c r="I8" i="49"/>
  <c r="F8" i="49"/>
  <c r="E1" i="49"/>
  <c r="R71" i="50"/>
  <c r="O71" i="50"/>
  <c r="L71" i="50"/>
  <c r="I71" i="50"/>
  <c r="F71" i="50"/>
  <c r="C51" i="50"/>
  <c r="R48" i="50"/>
  <c r="O48" i="50"/>
  <c r="L48" i="50"/>
  <c r="I48" i="50"/>
  <c r="F48" i="50"/>
  <c r="T48" i="50" s="1"/>
  <c r="R34" i="50"/>
  <c r="O34" i="50"/>
  <c r="L34" i="50"/>
  <c r="I34" i="50"/>
  <c r="F34" i="50"/>
  <c r="R33" i="50"/>
  <c r="O33" i="50"/>
  <c r="L33" i="50"/>
  <c r="I33" i="50"/>
  <c r="F33" i="50"/>
  <c r="R32" i="50"/>
  <c r="O32" i="50"/>
  <c r="L32" i="50"/>
  <c r="I32" i="50"/>
  <c r="F32" i="50"/>
  <c r="R31" i="50"/>
  <c r="O31" i="50"/>
  <c r="L31" i="50"/>
  <c r="I31" i="50"/>
  <c r="F31" i="50"/>
  <c r="R30" i="50"/>
  <c r="O30" i="50"/>
  <c r="L30" i="50"/>
  <c r="I30" i="50"/>
  <c r="F30" i="50"/>
  <c r="R29" i="50"/>
  <c r="O29" i="50"/>
  <c r="L29" i="50"/>
  <c r="I29" i="50"/>
  <c r="F29" i="50"/>
  <c r="R28" i="50"/>
  <c r="O28" i="50"/>
  <c r="L28" i="50"/>
  <c r="I28" i="50"/>
  <c r="F28" i="50"/>
  <c r="R27" i="50"/>
  <c r="R35" i="50" s="1"/>
  <c r="O27" i="50"/>
  <c r="O35" i="50" s="1"/>
  <c r="L27" i="50"/>
  <c r="L35" i="50" s="1"/>
  <c r="I27" i="50"/>
  <c r="I35" i="50" s="1"/>
  <c r="F27" i="50"/>
  <c r="F35" i="50" s="1"/>
  <c r="T35" i="50" s="1"/>
  <c r="R19" i="50"/>
  <c r="O19" i="50"/>
  <c r="L19" i="50"/>
  <c r="I19" i="50"/>
  <c r="F19" i="50"/>
  <c r="R18" i="50"/>
  <c r="O18" i="50"/>
  <c r="L18" i="50"/>
  <c r="I18" i="50"/>
  <c r="F18" i="50"/>
  <c r="R16" i="50"/>
  <c r="O16" i="50"/>
  <c r="L16" i="50"/>
  <c r="I16" i="50"/>
  <c r="F16" i="50"/>
  <c r="R15" i="50"/>
  <c r="O15" i="50"/>
  <c r="L15" i="50"/>
  <c r="I15" i="50"/>
  <c r="F15" i="50"/>
  <c r="R14" i="50"/>
  <c r="O14" i="50"/>
  <c r="L14" i="50"/>
  <c r="I14" i="50"/>
  <c r="F14" i="50"/>
  <c r="R13" i="50"/>
  <c r="O13" i="50"/>
  <c r="L13" i="50"/>
  <c r="I13" i="50"/>
  <c r="F13" i="50"/>
  <c r="R12" i="50"/>
  <c r="O12" i="50"/>
  <c r="L12" i="50"/>
  <c r="I12" i="50"/>
  <c r="F12" i="50"/>
  <c r="R11" i="50"/>
  <c r="O11" i="50"/>
  <c r="L11" i="50"/>
  <c r="I11" i="50"/>
  <c r="F11" i="50"/>
  <c r="R10" i="50"/>
  <c r="O10" i="50"/>
  <c r="L10" i="50"/>
  <c r="I10" i="50"/>
  <c r="F10" i="50"/>
  <c r="R9" i="50"/>
  <c r="O9" i="50"/>
  <c r="L9" i="50"/>
  <c r="I9" i="50"/>
  <c r="F9" i="50"/>
  <c r="R8" i="50"/>
  <c r="O8" i="50"/>
  <c r="L8" i="50"/>
  <c r="I8" i="50"/>
  <c r="F8" i="50"/>
  <c r="E1" i="50"/>
  <c r="R71" i="51"/>
  <c r="O71" i="51"/>
  <c r="L71" i="51"/>
  <c r="I71" i="51"/>
  <c r="F71" i="51"/>
  <c r="C51" i="51"/>
  <c r="R48" i="51"/>
  <c r="O48" i="51"/>
  <c r="L48" i="51"/>
  <c r="I48" i="51"/>
  <c r="F48" i="51"/>
  <c r="T48" i="51" s="1"/>
  <c r="R34" i="51"/>
  <c r="O34" i="51"/>
  <c r="L34" i="51"/>
  <c r="I34" i="51"/>
  <c r="F34" i="51"/>
  <c r="R33" i="51"/>
  <c r="O33" i="51"/>
  <c r="L33" i="51"/>
  <c r="I33" i="51"/>
  <c r="F33" i="51"/>
  <c r="R32" i="51"/>
  <c r="O32" i="51"/>
  <c r="L32" i="51"/>
  <c r="I32" i="51"/>
  <c r="F32" i="51"/>
  <c r="R31" i="51"/>
  <c r="O31" i="51"/>
  <c r="L31" i="51"/>
  <c r="I31" i="51"/>
  <c r="F31" i="51"/>
  <c r="R30" i="51"/>
  <c r="O30" i="51"/>
  <c r="L30" i="51"/>
  <c r="I30" i="51"/>
  <c r="F30" i="51"/>
  <c r="R29" i="51"/>
  <c r="O29" i="51"/>
  <c r="L29" i="51"/>
  <c r="I29" i="51"/>
  <c r="F29" i="51"/>
  <c r="R28" i="51"/>
  <c r="O28" i="51"/>
  <c r="L28" i="51"/>
  <c r="I28" i="51"/>
  <c r="F28" i="51"/>
  <c r="R27" i="51"/>
  <c r="R35" i="51" s="1"/>
  <c r="O27" i="51"/>
  <c r="O35" i="51" s="1"/>
  <c r="L27" i="51"/>
  <c r="L35" i="51" s="1"/>
  <c r="I27" i="51"/>
  <c r="I35" i="51" s="1"/>
  <c r="F27" i="51"/>
  <c r="F35" i="51" s="1"/>
  <c r="T35" i="51" s="1"/>
  <c r="R19" i="51"/>
  <c r="O19" i="51"/>
  <c r="L19" i="51"/>
  <c r="I19" i="51"/>
  <c r="F19" i="51"/>
  <c r="R18" i="51"/>
  <c r="O18" i="51"/>
  <c r="L18" i="51"/>
  <c r="I18" i="51"/>
  <c r="F18" i="51"/>
  <c r="R16" i="51"/>
  <c r="O16" i="51"/>
  <c r="L16" i="51"/>
  <c r="I16" i="51"/>
  <c r="F16" i="51"/>
  <c r="R15" i="51"/>
  <c r="O15" i="51"/>
  <c r="L15" i="51"/>
  <c r="I15" i="51"/>
  <c r="F15" i="51"/>
  <c r="R14" i="51"/>
  <c r="O14" i="51"/>
  <c r="L14" i="51"/>
  <c r="I14" i="51"/>
  <c r="F14" i="51"/>
  <c r="R13" i="51"/>
  <c r="O13" i="51"/>
  <c r="L13" i="51"/>
  <c r="I13" i="51"/>
  <c r="F13" i="51"/>
  <c r="R12" i="51"/>
  <c r="O12" i="51"/>
  <c r="L12" i="51"/>
  <c r="I12" i="51"/>
  <c r="F12" i="51"/>
  <c r="R11" i="51"/>
  <c r="O11" i="51"/>
  <c r="L11" i="51"/>
  <c r="I11" i="51"/>
  <c r="F11" i="51"/>
  <c r="R10" i="51"/>
  <c r="O10" i="51"/>
  <c r="L10" i="51"/>
  <c r="I10" i="51"/>
  <c r="F10" i="51"/>
  <c r="R9" i="51"/>
  <c r="O9" i="51"/>
  <c r="L9" i="51"/>
  <c r="I9" i="51"/>
  <c r="F9" i="51"/>
  <c r="R8" i="51"/>
  <c r="O8" i="51"/>
  <c r="L8" i="51"/>
  <c r="I8" i="51"/>
  <c r="F8" i="51"/>
  <c r="E1" i="51"/>
  <c r="R71" i="37"/>
  <c r="O71" i="37"/>
  <c r="L71" i="37"/>
  <c r="I71" i="37"/>
  <c r="F71" i="37"/>
  <c r="C51" i="37"/>
  <c r="R48" i="37"/>
  <c r="O48" i="37"/>
  <c r="L48" i="37"/>
  <c r="I48" i="37"/>
  <c r="F48" i="37"/>
  <c r="T48" i="37" s="1"/>
  <c r="R34" i="37"/>
  <c r="O34" i="37"/>
  <c r="L34" i="37"/>
  <c r="I34" i="37"/>
  <c r="F34" i="37"/>
  <c r="R33" i="37"/>
  <c r="O33" i="37"/>
  <c r="L33" i="37"/>
  <c r="I33" i="37"/>
  <c r="F33" i="37"/>
  <c r="R32" i="37"/>
  <c r="O32" i="37"/>
  <c r="L32" i="37"/>
  <c r="I32" i="37"/>
  <c r="F32" i="37"/>
  <c r="R31" i="37"/>
  <c r="O31" i="37"/>
  <c r="L31" i="37"/>
  <c r="I31" i="37"/>
  <c r="F31" i="37"/>
  <c r="R30" i="37"/>
  <c r="O30" i="37"/>
  <c r="L30" i="37"/>
  <c r="I30" i="37"/>
  <c r="F30" i="37"/>
  <c r="R29" i="37"/>
  <c r="O29" i="37"/>
  <c r="L29" i="37"/>
  <c r="I29" i="37"/>
  <c r="F29" i="37"/>
  <c r="R28" i="37"/>
  <c r="O28" i="37"/>
  <c r="L28" i="37"/>
  <c r="I28" i="37"/>
  <c r="F28" i="37"/>
  <c r="R27" i="37"/>
  <c r="R35" i="37" s="1"/>
  <c r="O27" i="37"/>
  <c r="O35" i="37" s="1"/>
  <c r="L27" i="37"/>
  <c r="L35" i="37" s="1"/>
  <c r="I27" i="37"/>
  <c r="I35" i="37" s="1"/>
  <c r="F27" i="37"/>
  <c r="F35" i="37" s="1"/>
  <c r="T35" i="37" s="1"/>
  <c r="R19" i="37"/>
  <c r="O19" i="37"/>
  <c r="L19" i="37"/>
  <c r="I19" i="37"/>
  <c r="F19" i="37"/>
  <c r="R18" i="37"/>
  <c r="O18" i="37"/>
  <c r="L18" i="37"/>
  <c r="I18" i="37"/>
  <c r="F18" i="37"/>
  <c r="R16" i="37"/>
  <c r="O16" i="37"/>
  <c r="L16" i="37"/>
  <c r="I16" i="37"/>
  <c r="F16" i="37"/>
  <c r="R15" i="37"/>
  <c r="O15" i="37"/>
  <c r="L15" i="37"/>
  <c r="I15" i="37"/>
  <c r="F15" i="37"/>
  <c r="R14" i="37"/>
  <c r="O14" i="37"/>
  <c r="L14" i="37"/>
  <c r="I14" i="37"/>
  <c r="F14" i="37"/>
  <c r="R13" i="37"/>
  <c r="O13" i="37"/>
  <c r="L13" i="37"/>
  <c r="I13" i="37"/>
  <c r="F13" i="37"/>
  <c r="R12" i="37"/>
  <c r="O12" i="37"/>
  <c r="L12" i="37"/>
  <c r="I12" i="37"/>
  <c r="F12" i="37"/>
  <c r="R11" i="37"/>
  <c r="O11" i="37"/>
  <c r="L11" i="37"/>
  <c r="I11" i="37"/>
  <c r="F11" i="37"/>
  <c r="R10" i="37"/>
  <c r="O10" i="37"/>
  <c r="L10" i="37"/>
  <c r="I10" i="37"/>
  <c r="F10" i="37"/>
  <c r="R9" i="37"/>
  <c r="O9" i="37"/>
  <c r="L9" i="37"/>
  <c r="I9" i="37"/>
  <c r="F9" i="37"/>
  <c r="R8" i="37"/>
  <c r="O8" i="37"/>
  <c r="L8" i="37"/>
  <c r="I8" i="37"/>
  <c r="F8" i="37"/>
  <c r="E1" i="37"/>
  <c r="R71" i="36"/>
  <c r="O71" i="36"/>
  <c r="L71" i="36"/>
  <c r="I71" i="36"/>
  <c r="F71" i="36"/>
  <c r="C51" i="36"/>
  <c r="R48" i="36"/>
  <c r="O48" i="36"/>
  <c r="L48" i="36"/>
  <c r="I48" i="36"/>
  <c r="F48" i="36"/>
  <c r="T48" i="36" s="1"/>
  <c r="R34" i="36"/>
  <c r="O34" i="36"/>
  <c r="L34" i="36"/>
  <c r="I34" i="36"/>
  <c r="F34" i="36"/>
  <c r="R33" i="36"/>
  <c r="O33" i="36"/>
  <c r="L33" i="36"/>
  <c r="I33" i="36"/>
  <c r="F33" i="36"/>
  <c r="R32" i="36"/>
  <c r="O32" i="36"/>
  <c r="L32" i="36"/>
  <c r="I32" i="36"/>
  <c r="F32" i="36"/>
  <c r="R31" i="36"/>
  <c r="O31" i="36"/>
  <c r="L31" i="36"/>
  <c r="I31" i="36"/>
  <c r="F31" i="36"/>
  <c r="R30" i="36"/>
  <c r="O30" i="36"/>
  <c r="L30" i="36"/>
  <c r="I30" i="36"/>
  <c r="F30" i="36"/>
  <c r="R29" i="36"/>
  <c r="O29" i="36"/>
  <c r="L29" i="36"/>
  <c r="I29" i="36"/>
  <c r="F29" i="36"/>
  <c r="R28" i="36"/>
  <c r="O28" i="36"/>
  <c r="L28" i="36"/>
  <c r="I28" i="36"/>
  <c r="F28" i="36"/>
  <c r="R27" i="36"/>
  <c r="R35" i="36" s="1"/>
  <c r="O27" i="36"/>
  <c r="O35" i="36" s="1"/>
  <c r="L27" i="36"/>
  <c r="L35" i="36" s="1"/>
  <c r="I27" i="36"/>
  <c r="I35" i="36" s="1"/>
  <c r="F27" i="36"/>
  <c r="F35" i="36" s="1"/>
  <c r="T35" i="36" s="1"/>
  <c r="R19" i="36"/>
  <c r="O19" i="36"/>
  <c r="L19" i="36"/>
  <c r="I19" i="36"/>
  <c r="F19" i="36"/>
  <c r="R18" i="36"/>
  <c r="O18" i="36"/>
  <c r="L18" i="36"/>
  <c r="I18" i="36"/>
  <c r="F18" i="36"/>
  <c r="R16" i="36"/>
  <c r="O16" i="36"/>
  <c r="L16" i="36"/>
  <c r="I16" i="36"/>
  <c r="F16" i="36"/>
  <c r="R15" i="36"/>
  <c r="O15" i="36"/>
  <c r="L15" i="36"/>
  <c r="I15" i="36"/>
  <c r="F15" i="36"/>
  <c r="R14" i="36"/>
  <c r="O14" i="36"/>
  <c r="L14" i="36"/>
  <c r="I14" i="36"/>
  <c r="F14" i="36"/>
  <c r="R13" i="36"/>
  <c r="O13" i="36"/>
  <c r="L13" i="36"/>
  <c r="I13" i="36"/>
  <c r="F13" i="36"/>
  <c r="R12" i="36"/>
  <c r="O12" i="36"/>
  <c r="L12" i="36"/>
  <c r="I12" i="36"/>
  <c r="F12" i="36"/>
  <c r="R11" i="36"/>
  <c r="O11" i="36"/>
  <c r="L11" i="36"/>
  <c r="I11" i="36"/>
  <c r="F11" i="36"/>
  <c r="R10" i="36"/>
  <c r="O10" i="36"/>
  <c r="L10" i="36"/>
  <c r="I10" i="36"/>
  <c r="F10" i="36"/>
  <c r="R9" i="36"/>
  <c r="O9" i="36"/>
  <c r="L9" i="36"/>
  <c r="I9" i="36"/>
  <c r="F9" i="36"/>
  <c r="R8" i="36"/>
  <c r="O8" i="36"/>
  <c r="L8" i="36"/>
  <c r="I8" i="36"/>
  <c r="F8" i="36"/>
  <c r="E1" i="36"/>
  <c r="T35" i="62" l="1"/>
  <c r="O73" i="62"/>
  <c r="P17" i="17" s="1"/>
  <c r="R73" i="62"/>
  <c r="T17" i="17" s="1"/>
  <c r="T73" i="56"/>
  <c r="F11" i="17"/>
  <c r="T73" i="54"/>
  <c r="F9" i="17"/>
  <c r="T73" i="55"/>
  <c r="F10" i="17"/>
  <c r="T73" i="57"/>
  <c r="F12" i="17"/>
  <c r="T73" i="58"/>
  <c r="F13" i="17"/>
  <c r="T73" i="59"/>
  <c r="F14" i="17"/>
  <c r="T73" i="60"/>
  <c r="F15" i="17"/>
  <c r="T73" i="61"/>
  <c r="F16" i="17"/>
  <c r="T73" i="62"/>
  <c r="F17" i="17"/>
  <c r="T73" i="53"/>
  <c r="F8" i="17"/>
  <c r="I22" i="36"/>
  <c r="O22" i="38" a="1"/>
  <c r="O22" i="38" s="1"/>
  <c r="I22" i="47"/>
  <c r="O22" i="41"/>
  <c r="T71" i="51"/>
  <c r="T71" i="46"/>
  <c r="T71" i="42"/>
  <c r="T71" i="39"/>
  <c r="T71" i="50"/>
  <c r="T71" i="45"/>
  <c r="T71" i="41"/>
  <c r="T71" i="38"/>
  <c r="T71" i="36"/>
  <c r="T71" i="49"/>
  <c r="T71" i="47"/>
  <c r="T71" i="37"/>
  <c r="T71" i="43"/>
  <c r="T71" i="40"/>
  <c r="L22" i="47"/>
  <c r="O22" i="36"/>
  <c r="I22" i="37"/>
  <c r="I22" i="48"/>
  <c r="I22" i="43"/>
  <c r="O22" i="47"/>
  <c r="I22" i="40"/>
  <c r="F22" i="48"/>
  <c r="F22" i="43"/>
  <c r="R22" i="41"/>
  <c r="F22" i="40"/>
  <c r="R22" i="38" a="1"/>
  <c r="R22" i="38" s="1"/>
  <c r="R22" i="36"/>
  <c r="L22" i="37"/>
  <c r="F22" i="51"/>
  <c r="L22" i="48"/>
  <c r="F22" i="46"/>
  <c r="L22" i="43"/>
  <c r="F22" i="42"/>
  <c r="R22" i="47"/>
  <c r="L22" i="40"/>
  <c r="F22" i="39" a="1"/>
  <c r="F22" i="39" s="1"/>
  <c r="O22" i="43"/>
  <c r="I22" i="42"/>
  <c r="O22" i="40"/>
  <c r="I22" i="39" a="1"/>
  <c r="I22" i="39" s="1"/>
  <c r="F22" i="37"/>
  <c r="I22" i="46"/>
  <c r="R22" i="37"/>
  <c r="L22" i="51"/>
  <c r="R22" i="48"/>
  <c r="L22" i="46"/>
  <c r="R22" i="43"/>
  <c r="L22" i="42"/>
  <c r="F22" i="41"/>
  <c r="R22" i="40"/>
  <c r="L22" i="39" a="1"/>
  <c r="L22" i="39" s="1"/>
  <c r="F22" i="38" a="1"/>
  <c r="F22" i="38" s="1"/>
  <c r="O22" i="37"/>
  <c r="I22" i="51"/>
  <c r="O22" i="48"/>
  <c r="O22" i="51"/>
  <c r="O22" i="46"/>
  <c r="O22" i="42"/>
  <c r="I22" i="41"/>
  <c r="O22" i="39" a="1"/>
  <c r="O22" i="39" s="1"/>
  <c r="I22" i="38" a="1"/>
  <c r="I22" i="38" s="1"/>
  <c r="L22" i="36"/>
  <c r="R22" i="51"/>
  <c r="R22" i="46"/>
  <c r="R22" i="42"/>
  <c r="L22" i="41"/>
  <c r="F22" i="47"/>
  <c r="R22" i="39" a="1"/>
  <c r="R22" i="39" s="1"/>
  <c r="L22" i="38" a="1"/>
  <c r="L22" i="38" s="1"/>
  <c r="T48" i="46"/>
  <c r="T71" i="44"/>
  <c r="T71" i="48"/>
  <c r="B17" i="32"/>
  <c r="B37" i="33"/>
  <c r="B18" i="32"/>
  <c r="B38" i="33"/>
  <c r="B19" i="32"/>
  <c r="B39" i="33"/>
  <c r="B20" i="32"/>
  <c r="B40" i="33"/>
  <c r="B31" i="32"/>
  <c r="B51" i="33"/>
  <c r="B22" i="32"/>
  <c r="B42" i="33"/>
  <c r="B21" i="32"/>
  <c r="B41" i="33"/>
  <c r="B23" i="32"/>
  <c r="B43" i="33"/>
  <c r="B30" i="32"/>
  <c r="B50" i="33"/>
  <c r="B29" i="32"/>
  <c r="B49" i="33"/>
  <c r="B28" i="32"/>
  <c r="B48" i="33"/>
  <c r="B27" i="32"/>
  <c r="B47" i="33"/>
  <c r="B26" i="32"/>
  <c r="B46" i="33"/>
  <c r="B25" i="32"/>
  <c r="B45" i="33"/>
  <c r="B24" i="32"/>
  <c r="B44" i="33"/>
  <c r="C22" i="17" a="1"/>
  <c r="C22" i="17" s="1"/>
  <c r="C21" i="17" a="1"/>
  <c r="C21" i="17" s="1"/>
  <c r="E54" i="37"/>
  <c r="E37" i="37"/>
  <c r="E25" i="37"/>
  <c r="H54" i="37"/>
  <c r="H37" i="37"/>
  <c r="H25" i="37"/>
  <c r="K54" i="37"/>
  <c r="K37" i="37"/>
  <c r="K25" i="37"/>
  <c r="N54" i="37"/>
  <c r="N37" i="37"/>
  <c r="N25" i="37"/>
  <c r="Q54" i="37"/>
  <c r="Q37" i="37"/>
  <c r="Q25" i="37"/>
  <c r="F20" i="37"/>
  <c r="I20" i="37"/>
  <c r="L20" i="37"/>
  <c r="O20" i="37"/>
  <c r="R20" i="37"/>
  <c r="E54" i="51"/>
  <c r="E37" i="51"/>
  <c r="E25" i="51"/>
  <c r="H54" i="51"/>
  <c r="H37" i="51"/>
  <c r="H25" i="51"/>
  <c r="K54" i="51"/>
  <c r="K37" i="51"/>
  <c r="K25" i="51"/>
  <c r="N54" i="51"/>
  <c r="N37" i="51"/>
  <c r="N25" i="51"/>
  <c r="Q54" i="51"/>
  <c r="Q37" i="51"/>
  <c r="Q25" i="51"/>
  <c r="F20" i="51"/>
  <c r="F23" i="51" s="1"/>
  <c r="I20" i="51"/>
  <c r="L20" i="51"/>
  <c r="L23" i="51" s="1"/>
  <c r="L73" i="51" s="1"/>
  <c r="M33" i="17" s="1"/>
  <c r="O33" i="17" s="1"/>
  <c r="O20" i="51"/>
  <c r="O23" i="51" s="1"/>
  <c r="O73" i="51" s="1"/>
  <c r="P33" i="17" s="1"/>
  <c r="R20" i="51"/>
  <c r="R23" i="51" s="1"/>
  <c r="R73" i="51" s="1"/>
  <c r="T33" i="17" s="1"/>
  <c r="V33" i="17" s="1"/>
  <c r="E54" i="50"/>
  <c r="E37" i="50"/>
  <c r="E25" i="50"/>
  <c r="H54" i="50"/>
  <c r="H37" i="50"/>
  <c r="H25" i="50"/>
  <c r="K54" i="50"/>
  <c r="K37" i="50"/>
  <c r="K25" i="50"/>
  <c r="N54" i="50"/>
  <c r="N37" i="50"/>
  <c r="N25" i="50"/>
  <c r="Q54" i="50"/>
  <c r="Q37" i="50"/>
  <c r="Q25" i="50"/>
  <c r="F20" i="50"/>
  <c r="F23" i="50" s="1"/>
  <c r="I20" i="50"/>
  <c r="I23" i="50" s="1"/>
  <c r="I73" i="50" s="1"/>
  <c r="I32" i="17" s="1"/>
  <c r="K32" i="17" s="1"/>
  <c r="L20" i="50"/>
  <c r="L23" i="50" s="1"/>
  <c r="L73" i="50" s="1"/>
  <c r="M32" i="17" s="1"/>
  <c r="O32" i="17" s="1"/>
  <c r="O20" i="50"/>
  <c r="O23" i="50" s="1"/>
  <c r="O73" i="50" s="1"/>
  <c r="P32" i="17" s="1"/>
  <c r="R20" i="50"/>
  <c r="R23" i="50" s="1"/>
  <c r="R73" i="50" s="1"/>
  <c r="T32" i="17" s="1"/>
  <c r="V32" i="17" s="1"/>
  <c r="E54" i="49"/>
  <c r="E37" i="49"/>
  <c r="E25" i="49"/>
  <c r="H54" i="49"/>
  <c r="H37" i="49"/>
  <c r="H25" i="49"/>
  <c r="K54" i="49"/>
  <c r="K37" i="49"/>
  <c r="K25" i="49"/>
  <c r="N54" i="49"/>
  <c r="N37" i="49"/>
  <c r="N25" i="49"/>
  <c r="Q54" i="49"/>
  <c r="Q37" i="49"/>
  <c r="Q25" i="49"/>
  <c r="F20" i="49"/>
  <c r="F23" i="49" s="1"/>
  <c r="I20" i="49"/>
  <c r="I23" i="49" s="1"/>
  <c r="I73" i="49" s="1"/>
  <c r="I31" i="17" s="1"/>
  <c r="K31" i="17" s="1"/>
  <c r="L20" i="49"/>
  <c r="L23" i="49" s="1"/>
  <c r="L73" i="49" s="1"/>
  <c r="M31" i="17" s="1"/>
  <c r="O31" i="17" s="1"/>
  <c r="O20" i="49"/>
  <c r="O23" i="49" s="1"/>
  <c r="O73" i="49" s="1"/>
  <c r="P31" i="17" s="1"/>
  <c r="S31" i="17" s="1"/>
  <c r="R20" i="49"/>
  <c r="R23" i="49" s="1"/>
  <c r="R73" i="49" s="1"/>
  <c r="T31" i="17" s="1"/>
  <c r="V31" i="17" s="1"/>
  <c r="E54" i="48"/>
  <c r="E37" i="48"/>
  <c r="E25" i="48"/>
  <c r="H54" i="48"/>
  <c r="H37" i="48"/>
  <c r="H25" i="48"/>
  <c r="K54" i="48"/>
  <c r="K37" i="48"/>
  <c r="K25" i="48"/>
  <c r="N54" i="48"/>
  <c r="N37" i="48"/>
  <c r="N25" i="48"/>
  <c r="Q54" i="48"/>
  <c r="Q37" i="48"/>
  <c r="Q25" i="48"/>
  <c r="F20" i="48"/>
  <c r="I20" i="48"/>
  <c r="I23" i="48" s="1"/>
  <c r="I73" i="48" s="1"/>
  <c r="I30" i="17" s="1"/>
  <c r="K30" i="17" s="1"/>
  <c r="L20" i="48"/>
  <c r="O20" i="48"/>
  <c r="O23" i="48" s="1"/>
  <c r="O73" i="48" s="1"/>
  <c r="P30" i="17" s="1"/>
  <c r="S30" i="17" s="1"/>
  <c r="R20" i="48"/>
  <c r="R23" i="48" s="1"/>
  <c r="R73" i="48" s="1"/>
  <c r="T30" i="17" s="1"/>
  <c r="V30" i="17" s="1"/>
  <c r="E54" i="46"/>
  <c r="E37" i="46"/>
  <c r="E25" i="46"/>
  <c r="H54" i="46"/>
  <c r="H37" i="46"/>
  <c r="H25" i="46"/>
  <c r="K54" i="46"/>
  <c r="K37" i="46"/>
  <c r="K25" i="46"/>
  <c r="N54" i="46"/>
  <c r="N37" i="46"/>
  <c r="N25" i="46"/>
  <c r="Q54" i="46"/>
  <c r="Q37" i="46"/>
  <c r="Q25" i="46"/>
  <c r="F20" i="46"/>
  <c r="F23" i="46" s="1"/>
  <c r="I20" i="46"/>
  <c r="I23" i="46" s="1"/>
  <c r="I73" i="46" s="1"/>
  <c r="I29" i="17" s="1"/>
  <c r="K29" i="17" s="1"/>
  <c r="L20" i="46"/>
  <c r="O20" i="46"/>
  <c r="O23" i="46" s="1"/>
  <c r="O73" i="46" s="1"/>
  <c r="P29" i="17" s="1"/>
  <c r="S29" i="17" s="1"/>
  <c r="R20" i="46"/>
  <c r="R23" i="46" s="1"/>
  <c r="R73" i="46" s="1"/>
  <c r="T29" i="17" s="1"/>
  <c r="V29" i="17" s="1"/>
  <c r="E54" i="45"/>
  <c r="E37" i="45"/>
  <c r="E25" i="45"/>
  <c r="H54" i="45"/>
  <c r="H37" i="45"/>
  <c r="H25" i="45"/>
  <c r="K54" i="45"/>
  <c r="K37" i="45"/>
  <c r="K25" i="45"/>
  <c r="N54" i="45"/>
  <c r="N37" i="45"/>
  <c r="N25" i="45"/>
  <c r="Q54" i="45"/>
  <c r="Q37" i="45"/>
  <c r="Q25" i="45"/>
  <c r="F20" i="45"/>
  <c r="F23" i="45" s="1"/>
  <c r="I20" i="45"/>
  <c r="I23" i="45" s="1"/>
  <c r="I73" i="45" s="1"/>
  <c r="I28" i="17" s="1"/>
  <c r="K28" i="17" s="1"/>
  <c r="L20" i="45"/>
  <c r="L23" i="45" s="1"/>
  <c r="L73" i="45" s="1"/>
  <c r="M28" i="17" s="1"/>
  <c r="O28" i="17" s="1"/>
  <c r="O20" i="45"/>
  <c r="O23" i="45" s="1"/>
  <c r="O73" i="45" s="1"/>
  <c r="P28" i="17" s="1"/>
  <c r="S28" i="17" s="1"/>
  <c r="R20" i="45"/>
  <c r="R23" i="45" s="1"/>
  <c r="R73" i="45" s="1"/>
  <c r="T28" i="17" s="1"/>
  <c r="V28" i="17" s="1"/>
  <c r="E54" i="44"/>
  <c r="E37" i="44"/>
  <c r="E25" i="44"/>
  <c r="H54" i="44"/>
  <c r="H37" i="44"/>
  <c r="H25" i="44"/>
  <c r="K54" i="44"/>
  <c r="K37" i="44"/>
  <c r="K25" i="44"/>
  <c r="N54" i="44"/>
  <c r="N37" i="44"/>
  <c r="N25" i="44"/>
  <c r="Q54" i="44"/>
  <c r="Q37" i="44"/>
  <c r="Q25" i="44"/>
  <c r="F20" i="44"/>
  <c r="I20" i="44"/>
  <c r="L20" i="44"/>
  <c r="O20" i="44"/>
  <c r="R20" i="44"/>
  <c r="R23" i="44" s="1"/>
  <c r="R73" i="44" s="1"/>
  <c r="T27" i="17" s="1"/>
  <c r="V27" i="17" s="1"/>
  <c r="E54" i="43"/>
  <c r="E37" i="43"/>
  <c r="E25" i="43"/>
  <c r="H54" i="43"/>
  <c r="H37" i="43"/>
  <c r="H25" i="43"/>
  <c r="K54" i="43"/>
  <c r="K37" i="43"/>
  <c r="K25" i="43"/>
  <c r="N54" i="43"/>
  <c r="N37" i="43"/>
  <c r="N25" i="43"/>
  <c r="Q54" i="43"/>
  <c r="Q37" i="43"/>
  <c r="Q25" i="43"/>
  <c r="F20" i="43"/>
  <c r="I20" i="43"/>
  <c r="L20" i="43"/>
  <c r="O20" i="43"/>
  <c r="R20" i="43"/>
  <c r="E54" i="42"/>
  <c r="E37" i="42"/>
  <c r="E25" i="42"/>
  <c r="H54" i="42"/>
  <c r="H37" i="42"/>
  <c r="H25" i="42"/>
  <c r="K54" i="42"/>
  <c r="K37" i="42"/>
  <c r="K25" i="42"/>
  <c r="N54" i="42"/>
  <c r="N37" i="42"/>
  <c r="N25" i="42"/>
  <c r="Q54" i="42"/>
  <c r="Q37" i="42"/>
  <c r="Q25" i="42"/>
  <c r="F20" i="42"/>
  <c r="I20" i="42"/>
  <c r="L20" i="42"/>
  <c r="O20" i="42"/>
  <c r="R20" i="42"/>
  <c r="E54" i="41"/>
  <c r="E37" i="41"/>
  <c r="E25" i="41"/>
  <c r="H54" i="41"/>
  <c r="H37" i="41"/>
  <c r="H25" i="41"/>
  <c r="K54" i="41"/>
  <c r="K37" i="41"/>
  <c r="K25" i="41"/>
  <c r="N54" i="41"/>
  <c r="N37" i="41"/>
  <c r="N25" i="41"/>
  <c r="Q54" i="41"/>
  <c r="Q37" i="41"/>
  <c r="Q25" i="41"/>
  <c r="F20" i="41"/>
  <c r="I20" i="41"/>
  <c r="L20" i="41"/>
  <c r="O20" i="41"/>
  <c r="R20" i="41"/>
  <c r="E54" i="47"/>
  <c r="E37" i="47"/>
  <c r="E25" i="47"/>
  <c r="H54" i="47"/>
  <c r="H37" i="47"/>
  <c r="H25" i="47"/>
  <c r="K54" i="47"/>
  <c r="K37" i="47"/>
  <c r="K25" i="47"/>
  <c r="N54" i="47"/>
  <c r="N37" i="47"/>
  <c r="N25" i="47"/>
  <c r="Q54" i="47"/>
  <c r="Q37" i="47"/>
  <c r="Q25" i="47"/>
  <c r="F20" i="47"/>
  <c r="I20" i="47"/>
  <c r="L20" i="47"/>
  <c r="O20" i="47"/>
  <c r="R20" i="47"/>
  <c r="E54" i="40"/>
  <c r="E37" i="40"/>
  <c r="E25" i="40"/>
  <c r="H54" i="40"/>
  <c r="H37" i="40"/>
  <c r="H25" i="40"/>
  <c r="K54" i="40"/>
  <c r="K37" i="40"/>
  <c r="K25" i="40"/>
  <c r="N54" i="40"/>
  <c r="N37" i="40"/>
  <c r="N25" i="40"/>
  <c r="Q54" i="40"/>
  <c r="Q37" i="40"/>
  <c r="Q25" i="40"/>
  <c r="F20" i="40"/>
  <c r="F23" i="40" s="1"/>
  <c r="I20" i="40"/>
  <c r="L20" i="40"/>
  <c r="O20" i="40"/>
  <c r="R20" i="40"/>
  <c r="E54" i="39"/>
  <c r="E37" i="39"/>
  <c r="E25" i="39"/>
  <c r="H54" i="39"/>
  <c r="H37" i="39"/>
  <c r="H25" i="39"/>
  <c r="K54" i="39"/>
  <c r="K37" i="39"/>
  <c r="K25" i="39"/>
  <c r="N54" i="39"/>
  <c r="N37" i="39"/>
  <c r="N25" i="39"/>
  <c r="Q54" i="39"/>
  <c r="Q37" i="39"/>
  <c r="Q25" i="39"/>
  <c r="F20" i="39"/>
  <c r="I20" i="39"/>
  <c r="L20" i="39"/>
  <c r="O20" i="39"/>
  <c r="R20" i="39"/>
  <c r="E54" i="38"/>
  <c r="E37" i="38"/>
  <c r="E25" i="38"/>
  <c r="H54" i="38"/>
  <c r="H37" i="38"/>
  <c r="H25" i="38"/>
  <c r="K54" i="38"/>
  <c r="K37" i="38"/>
  <c r="K25" i="38"/>
  <c r="N54" i="38"/>
  <c r="N37" i="38"/>
  <c r="N25" i="38"/>
  <c r="Q54" i="38"/>
  <c r="Q37" i="38"/>
  <c r="Q25" i="38"/>
  <c r="F20" i="38"/>
  <c r="I20" i="38"/>
  <c r="L20" i="38"/>
  <c r="O20" i="38"/>
  <c r="R20" i="38"/>
  <c r="E54" i="36"/>
  <c r="E37" i="36"/>
  <c r="E25" i="36"/>
  <c r="H54" i="36"/>
  <c r="H37" i="36"/>
  <c r="H25" i="36"/>
  <c r="K54" i="36"/>
  <c r="K37" i="36"/>
  <c r="K25" i="36"/>
  <c r="N54" i="36"/>
  <c r="N37" i="36"/>
  <c r="N25" i="36"/>
  <c r="Q54" i="36"/>
  <c r="Q37" i="36"/>
  <c r="Q25" i="36"/>
  <c r="F20" i="36"/>
  <c r="F23" i="36" s="1"/>
  <c r="I20" i="36"/>
  <c r="L20" i="36"/>
  <c r="O20" i="36"/>
  <c r="R20" i="36"/>
  <c r="F78" i="56" l="1"/>
  <c r="C10" i="32"/>
  <c r="F78" i="54"/>
  <c r="C8" i="32"/>
  <c r="F78" i="55"/>
  <c r="C9" i="32"/>
  <c r="F78" i="57"/>
  <c r="C11" i="32"/>
  <c r="F78" i="58"/>
  <c r="C12" i="32"/>
  <c r="F78" i="59"/>
  <c r="C13" i="32"/>
  <c r="F78" i="60"/>
  <c r="C14" i="32"/>
  <c r="F78" i="61"/>
  <c r="C15" i="32"/>
  <c r="F78" i="62"/>
  <c r="C16" i="32"/>
  <c r="F78" i="53"/>
  <c r="C7" i="32"/>
  <c r="O23" i="43"/>
  <c r="O73" i="43" s="1"/>
  <c r="P26" i="17" s="1"/>
  <c r="L23" i="41"/>
  <c r="L73" i="41" s="1"/>
  <c r="M24" i="17" s="1"/>
  <c r="I23" i="36"/>
  <c r="I73" i="36" s="1"/>
  <c r="I18" i="17" s="1"/>
  <c r="R23" i="36"/>
  <c r="R73" i="36" s="1"/>
  <c r="I23" i="40"/>
  <c r="I73" i="40" s="1"/>
  <c r="I22" i="17" s="1"/>
  <c r="L23" i="48"/>
  <c r="L73" i="48" s="1"/>
  <c r="M30" i="17" s="1"/>
  <c r="O30" i="17" s="1"/>
  <c r="F23" i="48"/>
  <c r="I23" i="51"/>
  <c r="I73" i="51" s="1"/>
  <c r="I33" i="17" s="1"/>
  <c r="K33" i="17" s="1"/>
  <c r="I23" i="41"/>
  <c r="I73" i="41" s="1"/>
  <c r="I24" i="17" s="1"/>
  <c r="L23" i="46"/>
  <c r="L73" i="46" s="1"/>
  <c r="M29" i="17" s="1"/>
  <c r="O29" i="17" s="1"/>
  <c r="K22" i="17"/>
  <c r="R23" i="40"/>
  <c r="R73" i="40" s="1"/>
  <c r="T22" i="17" s="1"/>
  <c r="V22" i="17" s="1"/>
  <c r="R23" i="42"/>
  <c r="R73" i="42" s="1"/>
  <c r="T25" i="17" s="1"/>
  <c r="O23" i="47"/>
  <c r="O73" i="47" s="1"/>
  <c r="P23" i="17" s="1"/>
  <c r="S23" i="17" s="1"/>
  <c r="L23" i="42"/>
  <c r="L73" i="42" s="1"/>
  <c r="M25" i="17" s="1"/>
  <c r="L23" i="43"/>
  <c r="L73" i="43" s="1"/>
  <c r="M26" i="17" s="1"/>
  <c r="O26" i="17" s="1"/>
  <c r="I23" i="47"/>
  <c r="I73" i="47" s="1"/>
  <c r="I23" i="17" s="1"/>
  <c r="K23" i="17" s="1"/>
  <c r="F23" i="42"/>
  <c r="F73" i="42" s="1"/>
  <c r="R23" i="47"/>
  <c r="R73" i="47" s="1"/>
  <c r="T23" i="17" s="1"/>
  <c r="V23" i="17" s="1"/>
  <c r="F23" i="47"/>
  <c r="F73" i="47" s="1"/>
  <c r="I23" i="42"/>
  <c r="I73" i="42" s="1"/>
  <c r="I25" i="17" s="1"/>
  <c r="O23" i="40"/>
  <c r="O73" i="40" s="1"/>
  <c r="P22" i="17" s="1"/>
  <c r="R22" i="17" s="1"/>
  <c r="R23" i="41"/>
  <c r="R73" i="41" s="1"/>
  <c r="T24" i="17" s="1"/>
  <c r="F23" i="41"/>
  <c r="F73" i="41" s="1"/>
  <c r="I23" i="43"/>
  <c r="I73" i="43" s="1"/>
  <c r="I26" i="17" s="1"/>
  <c r="K26" i="17" s="1"/>
  <c r="L23" i="40"/>
  <c r="L73" i="40" s="1"/>
  <c r="M22" i="17" s="1"/>
  <c r="O22" i="17" s="1"/>
  <c r="O23" i="41"/>
  <c r="O73" i="41" s="1"/>
  <c r="P24" i="17" s="1"/>
  <c r="R23" i="43"/>
  <c r="R73" i="43" s="1"/>
  <c r="T26" i="17" s="1"/>
  <c r="V26" i="17" s="1"/>
  <c r="F23" i="43"/>
  <c r="F73" i="43" s="1"/>
  <c r="L23" i="47"/>
  <c r="L73" i="47" s="1"/>
  <c r="M23" i="17" s="1"/>
  <c r="O23" i="17" s="1"/>
  <c r="O23" i="42"/>
  <c r="O73" i="42" s="1"/>
  <c r="P25" i="17" s="1"/>
  <c r="F23" i="44"/>
  <c r="F73" i="44" s="1"/>
  <c r="O23" i="44"/>
  <c r="O73" i="44" s="1"/>
  <c r="P27" i="17" s="1"/>
  <c r="R27" i="17" s="1"/>
  <c r="L23" i="44"/>
  <c r="L73" i="44" s="1"/>
  <c r="M27" i="17" s="1"/>
  <c r="O27" i="17" s="1"/>
  <c r="I23" i="44"/>
  <c r="I73" i="44" s="1"/>
  <c r="I27" i="17" s="1"/>
  <c r="K27" i="17" s="1"/>
  <c r="R23" i="39"/>
  <c r="R73" i="39" s="1"/>
  <c r="T21" i="17" s="1"/>
  <c r="V21" i="17" s="1"/>
  <c r="O23" i="39"/>
  <c r="O73" i="39" s="1"/>
  <c r="P21" i="17" s="1"/>
  <c r="R21" i="17" s="1"/>
  <c r="L23" i="36"/>
  <c r="L73" i="36" s="1"/>
  <c r="M18" i="17" s="1"/>
  <c r="L23" i="39"/>
  <c r="L73" i="39" s="1"/>
  <c r="M21" i="17" s="1"/>
  <c r="O21" i="17" s="1"/>
  <c r="I23" i="38"/>
  <c r="I73" i="38" s="1"/>
  <c r="I20" i="17" s="1"/>
  <c r="K20" i="17" s="1"/>
  <c r="I23" i="39"/>
  <c r="I73" i="39" s="1"/>
  <c r="I21" i="17" s="1"/>
  <c r="K21" i="17" s="1"/>
  <c r="F23" i="39"/>
  <c r="F73" i="39" s="1"/>
  <c r="L23" i="38"/>
  <c r="L73" i="38" s="1"/>
  <c r="M20" i="17" s="1"/>
  <c r="O20" i="17" s="1"/>
  <c r="I23" i="37"/>
  <c r="I73" i="37" s="1"/>
  <c r="I19" i="17" s="1"/>
  <c r="K19" i="17" s="1"/>
  <c r="R23" i="37"/>
  <c r="R73" i="37" s="1"/>
  <c r="T19" i="17" s="1"/>
  <c r="V19" i="17" s="1"/>
  <c r="F23" i="37"/>
  <c r="F73" i="37" s="1"/>
  <c r="R23" i="38"/>
  <c r="R73" i="38" s="1"/>
  <c r="T20" i="17" s="1"/>
  <c r="V20" i="17" s="1"/>
  <c r="F23" i="38"/>
  <c r="F73" i="38" s="1"/>
  <c r="O23" i="37"/>
  <c r="O73" i="37" s="1"/>
  <c r="P19" i="17" s="1"/>
  <c r="R19" i="17" s="1"/>
  <c r="O23" i="36"/>
  <c r="O73" i="36" s="1"/>
  <c r="P18" i="17" s="1"/>
  <c r="O23" i="38"/>
  <c r="O73" i="38" s="1"/>
  <c r="P20" i="17" s="1"/>
  <c r="S20" i="17" s="1"/>
  <c r="L23" i="37"/>
  <c r="L73" i="37" s="1"/>
  <c r="M19" i="17" s="1"/>
  <c r="O19" i="17" s="1"/>
  <c r="T18" i="17"/>
  <c r="S27" i="17"/>
  <c r="S26" i="17"/>
  <c r="R26" i="17"/>
  <c r="R28" i="17"/>
  <c r="R29" i="17"/>
  <c r="R30" i="17"/>
  <c r="R31" i="17"/>
  <c r="S32" i="17"/>
  <c r="R32" i="17"/>
  <c r="S33" i="17"/>
  <c r="R33" i="17"/>
  <c r="F73" i="40"/>
  <c r="F73" i="45"/>
  <c r="T23" i="45"/>
  <c r="F73" i="46"/>
  <c r="T23" i="46"/>
  <c r="F73" i="48"/>
  <c r="T23" i="48"/>
  <c r="F73" i="49"/>
  <c r="T23" i="49"/>
  <c r="F73" i="50"/>
  <c r="T23" i="50"/>
  <c r="F73" i="51"/>
  <c r="F73" i="36"/>
  <c r="F18" i="17" s="1"/>
  <c r="T23" i="51" l="1"/>
  <c r="S21" i="17"/>
  <c r="S19" i="17"/>
  <c r="R23" i="17"/>
  <c r="S22" i="17"/>
  <c r="T23" i="41"/>
  <c r="T23" i="42"/>
  <c r="T23" i="47"/>
  <c r="T23" i="43"/>
  <c r="T23" i="40"/>
  <c r="T23" i="44"/>
  <c r="T23" i="39"/>
  <c r="T23" i="36"/>
  <c r="T23" i="37"/>
  <c r="R20" i="17"/>
  <c r="T23" i="38"/>
  <c r="T73" i="37"/>
  <c r="F19" i="17"/>
  <c r="L19" i="17" s="1"/>
  <c r="T73" i="51"/>
  <c r="F33" i="17"/>
  <c r="T73" i="50"/>
  <c r="F32" i="17"/>
  <c r="T73" i="49"/>
  <c r="F31" i="17"/>
  <c r="L31" i="17" s="1"/>
  <c r="T73" i="48"/>
  <c r="F30" i="17"/>
  <c r="L30" i="17" s="1"/>
  <c r="T73" i="46"/>
  <c r="F29" i="17"/>
  <c r="L29" i="17" s="1"/>
  <c r="T73" i="45"/>
  <c r="F28" i="17"/>
  <c r="L28" i="17" s="1"/>
  <c r="T73" i="44"/>
  <c r="F27" i="17"/>
  <c r="L27" i="17" s="1"/>
  <c r="T73" i="43"/>
  <c r="F26" i="17"/>
  <c r="T73" i="42"/>
  <c r="F25" i="17"/>
  <c r="T73" i="41"/>
  <c r="F24" i="17"/>
  <c r="T73" i="47"/>
  <c r="F23" i="17"/>
  <c r="T73" i="40"/>
  <c r="F22" i="17"/>
  <c r="L22" i="17" s="1"/>
  <c r="T73" i="39"/>
  <c r="F21" i="17"/>
  <c r="L21" i="17" s="1"/>
  <c r="T73" i="38"/>
  <c r="F20" i="17"/>
  <c r="L20" i="17" s="1"/>
  <c r="T73" i="36"/>
  <c r="F78" i="36" l="1"/>
  <c r="C17" i="32"/>
  <c r="F78" i="38"/>
  <c r="C19" i="32"/>
  <c r="F78" i="39"/>
  <c r="C20" i="32"/>
  <c r="F78" i="40"/>
  <c r="C21" i="32"/>
  <c r="F78" i="47"/>
  <c r="C22" i="32"/>
  <c r="F78" i="41"/>
  <c r="C23" i="32"/>
  <c r="F78" i="37"/>
  <c r="C18" i="32"/>
  <c r="F78" i="42"/>
  <c r="C24" i="32"/>
  <c r="F78" i="43"/>
  <c r="C25" i="32"/>
  <c r="F78" i="44"/>
  <c r="C26" i="32"/>
  <c r="F78" i="45"/>
  <c r="C27" i="32"/>
  <c r="F78" i="46"/>
  <c r="C28" i="32"/>
  <c r="F78" i="48"/>
  <c r="C29" i="32"/>
  <c r="F78" i="49"/>
  <c r="C30" i="32"/>
  <c r="F78" i="50"/>
  <c r="C31" i="32"/>
  <c r="F78" i="51"/>
  <c r="C32" i="32"/>
  <c r="L23" i="17"/>
  <c r="H20" i="17"/>
  <c r="H21" i="17"/>
  <c r="H22" i="17"/>
  <c r="L26" i="17"/>
  <c r="H26" i="17"/>
  <c r="H27" i="17"/>
  <c r="H28" i="17"/>
  <c r="H29" i="17"/>
  <c r="H30" i="17"/>
  <c r="H31" i="17"/>
  <c r="H32" i="17"/>
  <c r="L32" i="17"/>
  <c r="H33" i="17"/>
  <c r="L33" i="17"/>
  <c r="H19" i="17"/>
  <c r="X33" i="17" l="1"/>
  <c r="X32" i="17"/>
  <c r="X31" i="17"/>
  <c r="X30" i="17"/>
  <c r="X29" i="17"/>
  <c r="X28" i="17"/>
  <c r="X27" i="17"/>
  <c r="F79" i="62" s="1"/>
  <c r="F81" i="62" s="1"/>
  <c r="G88" i="62" s="1"/>
  <c r="X26" i="17"/>
  <c r="F79" i="61" s="1"/>
  <c r="F81" i="61" s="1"/>
  <c r="G88" i="61" s="1"/>
  <c r="X22" i="17"/>
  <c r="F79" i="57" s="1"/>
  <c r="F81" i="57" s="1"/>
  <c r="G88" i="57" s="1"/>
  <c r="X21" i="17"/>
  <c r="F79" i="56" s="1"/>
  <c r="F81" i="56" s="1"/>
  <c r="G88" i="56" s="1"/>
  <c r="X20" i="17"/>
  <c r="F79" i="55" s="1"/>
  <c r="F81" i="55" s="1"/>
  <c r="G88" i="55" s="1"/>
  <c r="X19" i="17"/>
  <c r="F79" i="54" s="1"/>
  <c r="F81" i="54" s="1"/>
  <c r="G88" i="54" s="1"/>
  <c r="F79" i="37" l="1"/>
  <c r="D18" i="32"/>
  <c r="F79" i="38"/>
  <c r="D19" i="32"/>
  <c r="F79" i="43"/>
  <c r="D25" i="32"/>
  <c r="F79" i="44"/>
  <c r="D26" i="32"/>
  <c r="F79" i="45"/>
  <c r="D27" i="32"/>
  <c r="F79" i="46"/>
  <c r="D28" i="32"/>
  <c r="F79" i="48"/>
  <c r="D29" i="32"/>
  <c r="F79" i="49"/>
  <c r="D30" i="32"/>
  <c r="F79" i="50"/>
  <c r="D31" i="32"/>
  <c r="F79" i="51"/>
  <c r="D32" i="32"/>
  <c r="F79" i="39"/>
  <c r="D20" i="32"/>
  <c r="F79" i="40"/>
  <c r="D21" i="32"/>
  <c r="H7" i="17"/>
  <c r="R7" i="17"/>
  <c r="S7" i="17"/>
  <c r="K7" i="17"/>
  <c r="F19" i="32" l="1"/>
  <c r="G19" i="32" s="1"/>
  <c r="E19" i="32"/>
  <c r="F18" i="32"/>
  <c r="G18" i="32" s="1"/>
  <c r="E18" i="32"/>
  <c r="F32" i="32"/>
  <c r="G32" i="32" s="1"/>
  <c r="E32" i="32"/>
  <c r="F31" i="32"/>
  <c r="G31" i="32" s="1"/>
  <c r="E31" i="32"/>
  <c r="F30" i="32"/>
  <c r="G30" i="32" s="1"/>
  <c r="E30" i="32"/>
  <c r="F29" i="32"/>
  <c r="G29" i="32" s="1"/>
  <c r="E29" i="32"/>
  <c r="F28" i="32"/>
  <c r="G28" i="32" s="1"/>
  <c r="E28" i="32"/>
  <c r="F27" i="32"/>
  <c r="G27" i="32" s="1"/>
  <c r="E27" i="32"/>
  <c r="F26" i="32"/>
  <c r="G26" i="32" s="1"/>
  <c r="E26" i="32"/>
  <c r="F25" i="32"/>
  <c r="G25" i="32" s="1"/>
  <c r="E25" i="32"/>
  <c r="F21" i="32"/>
  <c r="G21" i="32" s="1"/>
  <c r="E21" i="32"/>
  <c r="F20" i="32"/>
  <c r="G20" i="32" s="1"/>
  <c r="E20" i="32"/>
  <c r="E17" i="17"/>
  <c r="E16" i="17"/>
  <c r="E15" i="17"/>
  <c r="E14" i="17"/>
  <c r="E13" i="17"/>
  <c r="E12" i="17"/>
  <c r="E11" i="17"/>
  <c r="E10" i="17"/>
  <c r="E9" i="17"/>
  <c r="L53" i="33"/>
  <c r="K53" i="33"/>
  <c r="J53" i="33"/>
  <c r="I53" i="33"/>
  <c r="H53" i="33"/>
  <c r="G53" i="33"/>
  <c r="F53" i="33"/>
  <c r="E53" i="33"/>
  <c r="D53" i="33"/>
  <c r="C53" i="33"/>
  <c r="M52" i="33"/>
  <c r="M36" i="33"/>
  <c r="M35" i="33"/>
  <c r="M34" i="33"/>
  <c r="M33" i="33"/>
  <c r="M32" i="33"/>
  <c r="M31" i="33"/>
  <c r="M30" i="33"/>
  <c r="M29" i="33"/>
  <c r="M28" i="33"/>
  <c r="M27" i="33"/>
  <c r="C3" i="33"/>
  <c r="D2" i="32"/>
  <c r="M53" i="33" l="1"/>
  <c r="D1" i="17"/>
  <c r="O7" i="17" l="1"/>
  <c r="V7" i="17"/>
  <c r="L7" i="17"/>
  <c r="D10" i="17"/>
  <c r="D11" i="17"/>
  <c r="D12" i="17"/>
  <c r="D13" i="17"/>
  <c r="D14" i="17"/>
  <c r="D15" i="17"/>
  <c r="D16" i="17"/>
  <c r="D17" i="17"/>
  <c r="D9" i="17"/>
  <c r="A61" i="15"/>
  <c r="A60" i="15"/>
  <c r="A59" i="15"/>
  <c r="A58" i="15"/>
  <c r="A57" i="15"/>
  <c r="A56" i="15"/>
  <c r="A55" i="15"/>
  <c r="A54" i="15"/>
  <c r="A53" i="15"/>
  <c r="A52" i="15"/>
  <c r="H48" i="15"/>
  <c r="I48" i="15"/>
  <c r="J48" i="15"/>
  <c r="K48" i="15"/>
  <c r="K26" i="15"/>
  <c r="J26" i="15"/>
  <c r="I26" i="15"/>
  <c r="K23" i="15"/>
  <c r="J23" i="15"/>
  <c r="I23" i="15"/>
  <c r="H26" i="15"/>
  <c r="H23" i="15"/>
  <c r="G26" i="15"/>
  <c r="C17" i="17"/>
  <c r="C16" i="17"/>
  <c r="C15" i="17"/>
  <c r="C14" i="17"/>
  <c r="C13" i="17"/>
  <c r="C12" i="17"/>
  <c r="C11" i="17"/>
  <c r="C10" i="17" a="1"/>
  <c r="C10" i="17" s="1"/>
  <c r="C9" i="17"/>
  <c r="C8" i="17"/>
  <c r="V10" i="17" l="1"/>
  <c r="V16" i="17"/>
  <c r="O16" i="17"/>
  <c r="V15" i="17"/>
  <c r="O15" i="17"/>
  <c r="R14" i="17"/>
  <c r="V14" i="17"/>
  <c r="V13" i="17"/>
  <c r="O12" i="17"/>
  <c r="V12" i="17"/>
  <c r="V11" i="17"/>
  <c r="R11" i="17"/>
  <c r="O10" i="17"/>
  <c r="R10" i="17"/>
  <c r="O11" i="17" l="1"/>
  <c r="O13" i="17"/>
  <c r="O14" i="17"/>
  <c r="R13" i="17"/>
  <c r="R8" i="17"/>
  <c r="S14" i="17"/>
  <c r="V18" i="17"/>
  <c r="V17" i="17"/>
  <c r="K18" i="17"/>
  <c r="O18" i="17"/>
  <c r="S12" i="17"/>
  <c r="R12" i="17"/>
  <c r="S13" i="17"/>
  <c r="S15" i="17"/>
  <c r="R15" i="17"/>
  <c r="S16" i="17"/>
  <c r="R16" i="17"/>
  <c r="S8" i="17"/>
  <c r="S11" i="17"/>
  <c r="S10" i="17"/>
  <c r="V9" i="17"/>
  <c r="O9" i="17"/>
  <c r="O17" i="17" l="1"/>
  <c r="R9" i="17"/>
  <c r="P36" i="17"/>
  <c r="V8" i="17"/>
  <c r="T36" i="17"/>
  <c r="O8" i="17"/>
  <c r="M36" i="17"/>
  <c r="L17" i="17"/>
  <c r="S17" i="17"/>
  <c r="R17" i="17"/>
  <c r="S18" i="17"/>
  <c r="R18" i="17"/>
  <c r="S9" i="17"/>
  <c r="B17" i="17"/>
  <c r="B16" i="32" s="1"/>
  <c r="B16" i="17"/>
  <c r="B15" i="17"/>
  <c r="B14" i="17"/>
  <c r="B13" i="17"/>
  <c r="B12" i="17"/>
  <c r="B11" i="17"/>
  <c r="B10" i="17"/>
  <c r="B9" i="17"/>
  <c r="B3" i="15"/>
  <c r="D1" i="15"/>
  <c r="B8" i="17"/>
  <c r="B1" i="17"/>
  <c r="G23" i="15"/>
  <c r="G48" i="15"/>
  <c r="L18" i="17" l="1"/>
  <c r="H18" i="17"/>
  <c r="B7" i="32"/>
  <c r="B27" i="33"/>
  <c r="B8" i="32"/>
  <c r="B28" i="33"/>
  <c r="B9" i="32"/>
  <c r="B29" i="33"/>
  <c r="B10" i="32"/>
  <c r="B30" i="33"/>
  <c r="B11" i="32"/>
  <c r="B31" i="33"/>
  <c r="B12" i="32"/>
  <c r="B32" i="33"/>
  <c r="B13" i="32"/>
  <c r="B33" i="33"/>
  <c r="B14" i="32"/>
  <c r="B34" i="33"/>
  <c r="B15" i="32"/>
  <c r="B35" i="33"/>
  <c r="B36" i="33"/>
  <c r="K15" i="17"/>
  <c r="K17" i="17"/>
  <c r="K9" i="17"/>
  <c r="X18" i="17" l="1"/>
  <c r="F79" i="53" s="1"/>
  <c r="F81" i="53" s="1"/>
  <c r="G88" i="53" s="1"/>
  <c r="K13" i="17"/>
  <c r="K10" i="17"/>
  <c r="K14" i="17"/>
  <c r="K12" i="17"/>
  <c r="K16" i="17"/>
  <c r="K11" i="17"/>
  <c r="K8" i="17" l="1"/>
  <c r="I36" i="17"/>
  <c r="F79" i="36"/>
  <c r="D17" i="32"/>
  <c r="L10" i="17"/>
  <c r="H10" i="17"/>
  <c r="L14" i="17"/>
  <c r="X10" i="17" l="1"/>
  <c r="F17" i="32"/>
  <c r="G17" i="32" s="1"/>
  <c r="E17" i="32"/>
  <c r="H17" i="17"/>
  <c r="H16" i="17"/>
  <c r="L16" i="17"/>
  <c r="H15" i="17"/>
  <c r="L15" i="17"/>
  <c r="H14" i="17"/>
  <c r="H9" i="17"/>
  <c r="L9" i="17"/>
  <c r="H13" i="17"/>
  <c r="L13" i="17"/>
  <c r="C35" i="32"/>
  <c r="C43" i="32" s="1"/>
  <c r="H11" i="17"/>
  <c r="L11" i="17"/>
  <c r="L12" i="17"/>
  <c r="D9" i="32" l="1"/>
  <c r="F9" i="32" s="1"/>
  <c r="G9" i="32" s="1"/>
  <c r="F36" i="17"/>
  <c r="C41" i="17" s="1"/>
  <c r="X11" i="17"/>
  <c r="X13" i="17"/>
  <c r="X9" i="17"/>
  <c r="X14" i="17"/>
  <c r="X15" i="17"/>
  <c r="X16" i="17"/>
  <c r="X17" i="17"/>
  <c r="D16" i="32" s="1"/>
  <c r="F81" i="38"/>
  <c r="F81" i="39"/>
  <c r="F81" i="40"/>
  <c r="F81" i="43"/>
  <c r="F81" i="44"/>
  <c r="F81" i="45"/>
  <c r="F81" i="46"/>
  <c r="F81" i="48"/>
  <c r="F81" i="49"/>
  <c r="F81" i="50"/>
  <c r="F81" i="51"/>
  <c r="F81" i="37"/>
  <c r="E9" i="32"/>
  <c r="H8" i="17"/>
  <c r="L8" i="17"/>
  <c r="H12" i="17"/>
  <c r="D15" i="32" l="1"/>
  <c r="F15" i="32" s="1"/>
  <c r="G15" i="32" s="1"/>
  <c r="D10" i="32"/>
  <c r="F10" i="32" s="1"/>
  <c r="G10" i="32" s="1"/>
  <c r="D13" i="32"/>
  <c r="D12" i="32"/>
  <c r="E12" i="32" s="1"/>
  <c r="D8" i="32"/>
  <c r="D14" i="32"/>
  <c r="F14" i="32" s="1"/>
  <c r="G14" i="32" s="1"/>
  <c r="F88" i="37"/>
  <c r="F88" i="51"/>
  <c r="F88" i="50"/>
  <c r="F88" i="49"/>
  <c r="F88" i="48"/>
  <c r="F88" i="46"/>
  <c r="F88" i="45"/>
  <c r="F88" i="44"/>
  <c r="F88" i="43"/>
  <c r="F88" i="40"/>
  <c r="F88" i="39"/>
  <c r="F88" i="38"/>
  <c r="F16" i="32"/>
  <c r="G16" i="32" s="1"/>
  <c r="E16" i="32"/>
  <c r="X12" i="17"/>
  <c r="D11" i="32" s="1"/>
  <c r="F81" i="36"/>
  <c r="H23" i="17"/>
  <c r="E15" i="32"/>
  <c r="E14" i="32"/>
  <c r="F13" i="32"/>
  <c r="G13" i="32" s="1"/>
  <c r="E13" i="32"/>
  <c r="F8" i="32"/>
  <c r="G8" i="32" s="1"/>
  <c r="E8" i="32"/>
  <c r="X8" i="17"/>
  <c r="D7" i="32" s="1"/>
  <c r="E10" i="32"/>
  <c r="F12" i="32" l="1"/>
  <c r="F88" i="36"/>
  <c r="H19" i="32"/>
  <c r="G88" i="38"/>
  <c r="H20" i="32"/>
  <c r="G88" i="39"/>
  <c r="H21" i="32"/>
  <c r="G88" i="40"/>
  <c r="H25" i="32"/>
  <c r="G88" i="43"/>
  <c r="H26" i="32"/>
  <c r="G88" i="44"/>
  <c r="H27" i="32"/>
  <c r="G88" i="45"/>
  <c r="H28" i="32"/>
  <c r="G88" i="46"/>
  <c r="H29" i="32"/>
  <c r="G88" i="48"/>
  <c r="H30" i="32"/>
  <c r="G88" i="49"/>
  <c r="H31" i="32"/>
  <c r="G88" i="50"/>
  <c r="H32" i="32"/>
  <c r="G88" i="51"/>
  <c r="H18" i="32"/>
  <c r="G88" i="37"/>
  <c r="X23" i="17"/>
  <c r="F79" i="58" s="1"/>
  <c r="F81" i="58" s="1"/>
  <c r="G88" i="58" s="1"/>
  <c r="F11" i="32"/>
  <c r="G11" i="32" s="1"/>
  <c r="E11" i="32"/>
  <c r="F7" i="32"/>
  <c r="G7" i="32" s="1"/>
  <c r="E7" i="32"/>
  <c r="G12" i="32"/>
  <c r="H17" i="32" l="1"/>
  <c r="G88" i="36"/>
  <c r="F79" i="47"/>
  <c r="F81" i="47" s="1"/>
  <c r="D22" i="32"/>
  <c r="C24" i="17" a="1"/>
  <c r="C24" i="17" s="1"/>
  <c r="C25" i="17" a="1"/>
  <c r="C25" i="17" s="1"/>
  <c r="F88" i="47" l="1"/>
  <c r="F22" i="32"/>
  <c r="G22" i="32" s="1"/>
  <c r="E22" i="32"/>
  <c r="S25" i="17"/>
  <c r="L25" i="17"/>
  <c r="V25" i="17"/>
  <c r="O25" i="17"/>
  <c r="K25" i="17"/>
  <c r="R25" i="17"/>
  <c r="H25" i="17"/>
  <c r="S24" i="17"/>
  <c r="L24" i="17"/>
  <c r="V24" i="17"/>
  <c r="O24" i="17"/>
  <c r="K24" i="17"/>
  <c r="R24" i="17"/>
  <c r="H24" i="17"/>
  <c r="H22" i="32" l="1"/>
  <c r="G88" i="47"/>
  <c r="H36" i="17"/>
  <c r="R36" i="17"/>
  <c r="K36" i="17"/>
  <c r="O36" i="17"/>
  <c r="V36" i="17"/>
  <c r="L36" i="17"/>
  <c r="S36" i="17"/>
  <c r="X25" i="17"/>
  <c r="F79" i="60" s="1"/>
  <c r="F81" i="60" s="1"/>
  <c r="G88" i="60" s="1"/>
  <c r="X24" i="17"/>
  <c r="F79" i="59" s="1"/>
  <c r="F81" i="59" s="1"/>
  <c r="G88" i="59" s="1"/>
  <c r="X36" i="17" l="1"/>
  <c r="C42" i="17" s="1"/>
  <c r="E42" i="17" s="1"/>
  <c r="F79" i="41"/>
  <c r="F81" i="41" s="1"/>
  <c r="D23" i="32"/>
  <c r="F79" i="42"/>
  <c r="F81" i="42" s="1"/>
  <c r="D24" i="32"/>
  <c r="E24" i="32" s="1"/>
  <c r="F88" i="42" l="1"/>
  <c r="F88" i="41"/>
  <c r="F23" i="32"/>
  <c r="G23" i="32" s="1"/>
  <c r="E23" i="32"/>
  <c r="F24" i="32"/>
  <c r="D35" i="32"/>
  <c r="B4" i="33" s="1"/>
  <c r="H23" i="32" l="1"/>
  <c r="G88" i="41"/>
  <c r="H24" i="32"/>
  <c r="G88" i="42"/>
  <c r="C44" i="32"/>
  <c r="E35" i="32"/>
  <c r="G24" i="32"/>
  <c r="F35" i="32"/>
  <c r="H35" i="32" l="1"/>
  <c r="C45" i="32" s="1"/>
  <c r="D45" i="32" s="1"/>
  <c r="G35" i="32"/>
  <c r="D44" i="32"/>
  <c r="C46" i="32" l="1"/>
  <c r="D46" i="32" s="1"/>
  <c r="I35" i="3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<sst xmlns="http://schemas.openxmlformats.org/spreadsheetml/2006/main" count="2041" uniqueCount="245">
  <si>
    <t>Projecttitel:</t>
  </si>
  <si>
    <t>versie:</t>
  </si>
  <si>
    <t>Toeslag samenwerking</t>
  </si>
  <si>
    <t>Subsidie AGVV</t>
  </si>
  <si>
    <t>Naam</t>
  </si>
  <si>
    <t>Type</t>
  </si>
  <si>
    <t>Samenwerking</t>
  </si>
  <si>
    <t>Kosten</t>
  </si>
  <si>
    <t>Subsidie</t>
  </si>
  <si>
    <t>totaal</t>
  </si>
  <si>
    <t>EUR</t>
  </si>
  <si>
    <t>Penvoerder</t>
  </si>
  <si>
    <t>Deelnemer 1</t>
  </si>
  <si>
    <t>Deelnemer 2</t>
  </si>
  <si>
    <t>Deelnemer 3</t>
  </si>
  <si>
    <t>Deelnemer 4</t>
  </si>
  <si>
    <t>Deelnemer 5</t>
  </si>
  <si>
    <t>Deelnemer 6</t>
  </si>
  <si>
    <t>Deelnemer 7</t>
  </si>
  <si>
    <t>Deelnemer 8</t>
  </si>
  <si>
    <t>Deelnemer 9</t>
  </si>
  <si>
    <t>Totaal</t>
  </si>
  <si>
    <t>Totale begrote kosten</t>
  </si>
  <si>
    <t>Gevraagde subsidie</t>
  </si>
  <si>
    <t>Penvoerder:</t>
  </si>
  <si>
    <t>Type organisatie:</t>
  </si>
  <si>
    <t>Groot bedrijf, middelgroot bedrijf, klein bedrijf of kennisinstelling</t>
  </si>
  <si>
    <t>1.</t>
  </si>
  <si>
    <t>Loonkosten:</t>
  </si>
  <si>
    <t>Industrieel onderzoek</t>
  </si>
  <si>
    <t>Experimentele ontwikkeling</t>
  </si>
  <si>
    <t>Haalbaarheidsstudies</t>
  </si>
  <si>
    <t>Onderzoeksinfrastructuur</t>
  </si>
  <si>
    <t>Medewerker</t>
  </si>
  <si>
    <t>Functie</t>
  </si>
  <si>
    <t>Uurtarief</t>
  </si>
  <si>
    <t>Uren</t>
  </si>
  <si>
    <t>Uren x tarief</t>
  </si>
  <si>
    <t xml:space="preserve">Indien geen loonkosten, maar wel arbeid: </t>
  </si>
  <si>
    <t>Welke methode van berekening van subsidiabele kosten wilt u hanteren? (Zie Toelichting kostenposten.)</t>
  </si>
  <si>
    <t>Opslag algemene kosten (50%) (alleen bij loonkosten plus vaste-opslag-systematiek)</t>
  </si>
  <si>
    <t>Totaal loonkosten + opslag</t>
  </si>
  <si>
    <t>2.</t>
  </si>
  <si>
    <t>Kosten van materialen en hulpmiddelen:</t>
  </si>
  <si>
    <t>Materiaal/hulpmiddel</t>
  </si>
  <si>
    <t>Prijs per hoeveelheid</t>
  </si>
  <si>
    <t>Hoeveelheid</t>
  </si>
  <si>
    <t>Hoev.x prijs</t>
  </si>
  <si>
    <t>Totaal materialen en hulpmiddelen</t>
  </si>
  <si>
    <t>3.</t>
  </si>
  <si>
    <t xml:space="preserve">Vul ook het werkblad Mach, app in voor een nadere specificatie!!! </t>
  </si>
  <si>
    <t>Kosten van Machines  en apparatuur</t>
  </si>
  <si>
    <t>Totaal machines en apparatuur</t>
  </si>
  <si>
    <t>4.</t>
  </si>
  <si>
    <t>Aan derden verschuldigde kosten</t>
  </si>
  <si>
    <t>Naam derde, omschrijving buitenlandse reis- en verblijfkosten</t>
  </si>
  <si>
    <t>Totaal kosten derden</t>
  </si>
  <si>
    <t>5.</t>
  </si>
  <si>
    <t>Totale subsidiabele projectkosten</t>
  </si>
  <si>
    <t>Deelnemer:</t>
  </si>
  <si>
    <t xml:space="preserve">Toelichting kosten van machines en apparatuur </t>
  </si>
  <si>
    <t>Kosten van gebruik van bestaande machines en apparatuur (toerekening naar evenredigheid van de tijd welke deze machines en apparatuur worden gebruikt voor het project)</t>
  </si>
  <si>
    <t>Naam penvoerder / deelnemer</t>
  </si>
  <si>
    <t>Machine/apparaat</t>
  </si>
  <si>
    <t>Aanschafdatum</t>
  </si>
  <si>
    <t>Aanschafwaarde</t>
  </si>
  <si>
    <t>Jaarlijkse fiscale afschrijving</t>
  </si>
  <si>
    <t>% van de tijd in gebruik voor het project</t>
  </si>
  <si>
    <t>Kosten van speciaal aan te schaffen machines en apparatuur</t>
  </si>
  <si>
    <t>Aanschafdatum
(indicatie)</t>
  </si>
  <si>
    <t>6.</t>
  </si>
  <si>
    <t>Financiering van het project</t>
  </si>
  <si>
    <t>Totale NL subsidie</t>
  </si>
  <si>
    <t>Andere subsidie van een bestuursorgaan of Europese Unie</t>
  </si>
  <si>
    <t xml:space="preserve">Eigen aandeel in de projectkosten </t>
  </si>
  <si>
    <t>Toelichting en duidelijke onderbouwing financiering eigen aandeel:</t>
  </si>
  <si>
    <t xml:space="preserve">Totaal </t>
  </si>
  <si>
    <t>Financiering per deelnemer</t>
  </si>
  <si>
    <t>Titel:</t>
  </si>
  <si>
    <t>De onderstaande tabel wordt automatisch gevuld vanuit de andere werkbladen nadat de financiering van het eigen aandeel per deelnemer is ingevuld (zie onderdeel 6 van de begroting).</t>
  </si>
  <si>
    <t>Subsidiabele kosten</t>
  </si>
  <si>
    <t>%</t>
  </si>
  <si>
    <t xml:space="preserve">Nog te financieren </t>
  </si>
  <si>
    <t>Financiering eigen aandeel</t>
  </si>
  <si>
    <t>De onderstaande tabel is ter informatie en wordt automatisch ingevuld. U hoeft hier niets in te vullen.</t>
  </si>
  <si>
    <t>TOTALE PROJECTKOSTEN</t>
  </si>
  <si>
    <t>€</t>
  </si>
  <si>
    <t>Toelichting</t>
  </si>
  <si>
    <t>Totale projectkosten</t>
  </si>
  <si>
    <t>Het totaal aan gevraagde subsidie en hoeveel procent dit is van de totale projectkosten.</t>
  </si>
  <si>
    <t>Nog te financieren eigen aandeel</t>
  </si>
  <si>
    <t>Het resterende deel dat nog gefinancierd moet worden na aftrek van subsidie(s) en financieringsbronnen</t>
  </si>
  <si>
    <t>Mijlpalenbegroting</t>
  </si>
  <si>
    <t xml:space="preserve">Dit tabblad moet u verplicht invullen als u een subsidiebedrag aanvraagt dat groter of gelijk is aan € 2 miljoen. </t>
  </si>
  <si>
    <t xml:space="preserve">Voor subsidiebedragen kleiner dan € 2 miljoen wordt de bevoorschotting lineair bepaald, als u dit tabblad niet invult. Bij </t>
  </si>
  <si>
    <r>
      <t>lineaire bevoorschotting worden de voorschotten gelijkmatig</t>
    </r>
    <r>
      <rPr>
        <sz val="10"/>
        <color rgb="FFFF0000"/>
        <rFont val="Verdana"/>
        <family val="2"/>
      </rPr>
      <t xml:space="preserve"> </t>
    </r>
    <r>
      <rPr>
        <sz val="10"/>
        <color rgb="FF000000"/>
        <rFont val="Verdana"/>
        <family val="2"/>
      </rPr>
      <t xml:space="preserve">over de projectperiode verdeeld. Voor kortdurende projecten </t>
    </r>
  </si>
  <si>
    <t xml:space="preserve">(minder dan één jaar), waarbij deelnemers minder dan € 125.000 subsidie aanvragen, wordt meestal één voorschot bij de </t>
  </si>
  <si>
    <t>start van het project betaald.</t>
  </si>
  <si>
    <t xml:space="preserve">In het projectplan vult u in welke activiteiten verricht worden per mijlpaal en wanneer (qua activiteiten) de mijlpaal </t>
  </si>
  <si>
    <t xml:space="preserve">bereikt is. De bedragen die u op de begrotingstabbladen heeft ingevuld worden in onderstaande tabel weergegeven per </t>
  </si>
  <si>
    <t xml:space="preserve">mijlpaal. Vul zelf in onderstaande tabel nog voor iedere mijlpaal de startdatum en de einddatum in, conform het </t>
  </si>
  <si>
    <t xml:space="preserve">mijlpalenoverzicht in het projectplan. Doe dit voor elke mijlpaal - gedurende de gehele looptijd van het project. Houd </t>
  </si>
  <si>
    <t xml:space="preserve">daarbij rekening met de kritieke momenten zoals Final Investment Decision (FID), vergunningen en electriciteitsvoorziening. Leg in het veld </t>
  </si>
  <si>
    <t xml:space="preserve">voor toelichtingen uit op welke wijze u rekening houdt met de kritieke momenten, de mijlpalenresultaten en data. Het aantal mijlpalen staat </t>
  </si>
  <si>
    <t xml:space="preserve">niet vast en hoeft niet gelijk te lopen met de kwartalen van een jaar. </t>
  </si>
  <si>
    <r>
      <t>Let o</t>
    </r>
    <r>
      <rPr>
        <b/>
        <sz val="10"/>
        <color rgb="FF000000"/>
        <rFont val="Verdana"/>
        <family val="2"/>
      </rPr>
      <t>p:</t>
    </r>
    <r>
      <rPr>
        <sz val="10"/>
        <color rgb="FF000000"/>
        <rFont val="Verdana"/>
        <family val="2"/>
      </rPr>
      <t xml:space="preserve"> de mijlpaalperioden moeten binnen de looptijd van het project vallen. Ook moet het totaal aan kosten gelijk zijn aan de </t>
    </r>
  </si>
  <si>
    <t>totale kosten zoals weergegeven op het tabblad "Financiering".</t>
  </si>
  <si>
    <t>Deelnemer</t>
  </si>
  <si>
    <t>periode mijlpaal 1</t>
  </si>
  <si>
    <t>periode mijlpaal 2</t>
  </si>
  <si>
    <t>periode mijlpaal 3</t>
  </si>
  <si>
    <t>periode mijlpaal 4</t>
  </si>
  <si>
    <t>periode mijlpaal 5</t>
  </si>
  <si>
    <t>periode mijlpaal 6</t>
  </si>
  <si>
    <t>periode mijlpaal 7</t>
  </si>
  <si>
    <t>periode mijlpaal 8</t>
  </si>
  <si>
    <t>periode mijlpaal 9</t>
  </si>
  <si>
    <t>periode mijlpaal 10</t>
  </si>
  <si>
    <t>Kosten per mijlpaal</t>
  </si>
  <si>
    <t>Startdatum mijlpaal</t>
  </si>
  <si>
    <t>Einddatum mijlpaal</t>
  </si>
  <si>
    <t>Resultaat mijlpalen</t>
  </si>
  <si>
    <t>Beschrijf hieronder kort per mijlpaal wat het te behalen concrete resultaat is:</t>
  </si>
  <si>
    <t>Naam mijlpaal + toelichting (welke kosten maakt u en welke activiteiten voert u uit)</t>
  </si>
  <si>
    <t>Ruimte voor toelichting</t>
  </si>
  <si>
    <t xml:space="preserve">Modelbegroting </t>
  </si>
  <si>
    <t>voor Important Projects of Common European Interest (IPCEI)</t>
  </si>
  <si>
    <t>De begroting van het project moet volgens dit model worden opgesteld.</t>
  </si>
  <si>
    <t xml:space="preserve">NB De electronische versie van dit document bevat formules waarmee automatisch de totalen per indirecte deelnemer weergegeven worden. </t>
  </si>
  <si>
    <t>Voor de directe deelnemers wordt de subsidie via de funding gap analyse bepaald.</t>
  </si>
  <si>
    <t>Projectkosten</t>
  </si>
  <si>
    <t xml:space="preserve">Als projectkosten worden uitsluitend die kostenposten in aanmerking genomen die in deze modelbegroting zijn opgenomen. </t>
  </si>
  <si>
    <t>Voor een toelichting per kostenpost, zie het werkblad 'Toelichting kostenposten' in deze modelbegroting.</t>
  </si>
  <si>
    <t xml:space="preserve">Per deelnemer moet er een deelbegroting worden aangeleverd. In het totaal overzicht worden voor de deelnemers de totale </t>
  </si>
  <si>
    <t xml:space="preserve">subsidiabele kosten gegeven. </t>
  </si>
  <si>
    <t xml:space="preserve">Belangrijk is dat aangeven wordt welk deel van de voorziene kosten toegerekend moet worden aan welke categorie werkzaamheden: </t>
  </si>
  <si>
    <t xml:space="preserve">industrieel onderzoek, experimentele ontwikkeling, haalbaarheidsstudie, eerste industriële toepassing, investeringssteun voor </t>
  </si>
  <si>
    <t xml:space="preserve">kmo's of de bouw of het upgraden van onderzoeksinfrastructuur door een onderneming (dit kan per fase en/of partner verschillen). </t>
  </si>
  <si>
    <t>Voor een beschrijving van de categoriën verwijzen we naar de AGVV en het O&amp;O&amp;I-steunkader.</t>
  </si>
  <si>
    <t>Voer alleen kosten op die:</t>
  </si>
  <si>
    <t>• rechtstreeks zijn toe te rekenen aan het innovatieproject;</t>
  </si>
  <si>
    <t>• worden gemaakt en betaald ná indiening van de aanvraag en vóór het einde van het project.</t>
  </si>
  <si>
    <t xml:space="preserve">De kosten worden in aanmerking genomen exclusief omzetbelasting, tenzij u de  omzetbelasting niet in aftrek kunt brengen. </t>
  </si>
  <si>
    <t xml:space="preserve">De winstopslagen bij een transactie binnen een groep mogen niet worden meegenomen, tenzij het gebruikelijk is die winstopslagen ook </t>
  </si>
  <si>
    <t>bij soortgelijke transacties buiten de groep in rekening te brengen.</t>
  </si>
  <si>
    <t>Toelichting kostenposten voor indirecte partners</t>
  </si>
  <si>
    <t>1. Loonkosten</t>
  </si>
  <si>
    <t>Elke deelnemer moet aangeven welke methode van berekening hij zal hanteren:</t>
  </si>
  <si>
    <t>a. de integrale kostensystematiek,</t>
  </si>
  <si>
    <t>b. de loonkosten plus vaste-opslag-systematiek,</t>
  </si>
  <si>
    <t>c. de vaste-uurtarief-systematiek.</t>
  </si>
  <si>
    <t>Zie voor meer informatie Hoofdstuk 4, §2, Artikels 11 - 15 van het Kaderbesluit nationale EZK- en LNV-subsidies.</t>
  </si>
  <si>
    <t>a Integrale kostensystematiek</t>
  </si>
  <si>
    <t xml:space="preserve">Voor de integrale kostensystematiek, berekent de aanvrager de directe en indirecte kosten per kostendrager in een tarief per eenheid van deze kostendrager. De subsidie-ontvanger uiterlijk bij de aanvraag om </t>
  </si>
  <si>
    <t xml:space="preserve">subsidievaststelling een afschrift in van een rapport van feitelijke bevindingen (Artikel 1.2 van de ministeriële regeling) over de uitkomst van het onderzoek van een accountant betreffende de door de </t>
  </si>
  <si>
    <t>subsidieontvanger gehanteerde integrale kostensystematiek.</t>
  </si>
  <si>
    <t>b. Loonkosten plus vaste-opslag-systematiek</t>
  </si>
  <si>
    <t xml:space="preserve">Dit zijn de loonkosten van direct personeel, dat rechtstreeks productieve arbeid ten behoeve van het project verricht. Het uurtarief wordt berekend op basis van het brutojaarloon, verhoogd met sociale lasten. </t>
  </si>
  <si>
    <t xml:space="preserve">Dit bedrag deelt u door 1.650 uur (bij een fulltime dienstverband) om het uurtarief te bepalen.  </t>
  </si>
  <si>
    <t xml:space="preserve">Indien er geen loonkosten worden gemaakt, maar wel arbeid voor het project wordt verricht (bijvoorbeeld wanneer u een zelfstandig ondernemer bent), kunt u deze kosten opvoeren volgens een bij ministeriële </t>
  </si>
  <si>
    <t>regeling (Artikel 3.1.1) bepaald uurtarief van EUR 60.</t>
  </si>
  <si>
    <t>Voor algemene kosten mag een opslag van 50 procent van de totale loonkosten worden opgevoerd (Artikel 1.4) (dit wordt automatisch berekend).</t>
  </si>
  <si>
    <t>c. Vaste-uurtarief-systematiek</t>
  </si>
  <si>
    <t xml:space="preserve">Bij ministeriële regeling (Artikel 3.1.1) is het uurtarief bepaald op EUR 60. </t>
  </si>
  <si>
    <t>2. Kosten van materialen en hulpmiddelen</t>
  </si>
  <si>
    <t>Dit zijn de kosten van te verbruiken materialen en hulpmiddelen, gebaseerd op historische aanschafprijzen.</t>
  </si>
  <si>
    <t>3. Kosten van machines en apparatuur</t>
  </si>
  <si>
    <t xml:space="preserve">Dit betreft de afschrijvingskosten van aangeschafte machines en apparatuur en het gebruik van bestaande machines en apparatuur op basis van de historische aanschafwaarde. Daarbij moet u uitgaan van de door </t>
  </si>
  <si>
    <t xml:space="preserve">de Belastingdienst geaccepteerde afschrijvingstermijnen, uitgezonderd de mogelijkheid tot vervroegd afschrijven. Als u de machines en apparatuur least, mag u de leasetermijnen (met uitzondering van de </t>
  </si>
  <si>
    <t xml:space="preserve">financieringskosten) opvoeren. </t>
  </si>
  <si>
    <t>Indien de machine of het apparaat uitsluitend voor het project wordt aangeschaft, kunt u de afschrijvingskosten of leasetermijnen opvoeren.</t>
  </si>
  <si>
    <t xml:space="preserve">Voor alle machines en apparaten die gebruikt/aangeschaft worden voor het project dient u een uitgebreidere specificatie van de betreffende machine(s) te geven in het werkblad Mach, App.  </t>
  </si>
  <si>
    <t xml:space="preserve">4. Aan derden verschuldigde kosten </t>
  </si>
  <si>
    <t xml:space="preserve">Dit zijn kosten van de activiteiten die u uitbesteedt, zoals kosten voor studie- en ontwikkelingsactiviteiten, de kosten van het gebruik van machines en apparatuur bij niet-deelnemende publiek gefinancierde </t>
  </si>
  <si>
    <t xml:space="preserve">kennisinstellingen en ondernemers, het inhuren van testpersonen, en/of buitenlandse reis- en verblijfkosten. Binnenlandse reis- en verblijfkosten zijn niet subsidiabel. </t>
  </si>
  <si>
    <t>Eventuele andere subsidies en toelichting en onderbouwing van het eigen aandeel</t>
  </si>
  <si>
    <t>Hier vult u het totaalbedrag van eventuele andere subsidies in. Op het aanvraagformulier dient u aan te geven om welke subsidies het gaat.</t>
  </si>
  <si>
    <t xml:space="preserve">Tenslotte dient elke deelnemer (ook de penvoerder) een toelichting en duidelijke onderbouwing (aan de hand van financiële stukken) te geven van de financiering van het eigen aandeel in de projectkosten. </t>
  </si>
  <si>
    <t>U dient deze stukken pas aan te leveren indien en nadat uw subsidieaanvraag wordt gehonoreerd.</t>
  </si>
  <si>
    <t>5. Begrippen (zie ook artikel 2 en artikel 17 van de algemene groepsvrijstellingsverordening)</t>
  </si>
  <si>
    <r>
      <rPr>
        <b/>
        <sz val="9"/>
        <rFont val="Verdana"/>
        <family val="2"/>
      </rPr>
      <t>"industrieel onderzoek"</t>
    </r>
    <r>
      <rPr>
        <sz val="9"/>
        <rFont val="Verdana"/>
        <family val="2"/>
      </rPr>
      <t>: planmatig of kritisch onderzoek dat is gericht op het opdoen van nieuwe kennis en vaardigheden met het oog op de ontwikkeling van nieuwe producten, procedés of diensten, of om bestaande</t>
    </r>
  </si>
  <si>
    <t xml:space="preserve">producten, procedés of diensten aanmerkelijk te verbeteren. Het omvat de creatie van onderdelen voor complexe systemen en kan ook de bouw omvatten van prototypes in een laboratoriumomgeving en/of in een omgeving </t>
  </si>
  <si>
    <t>met gesimuleerde interfaces voor bestaande systemen, alsmede pilotlijnen, wanneer dat nodig is voor het industriële onderzoek en met name voor de validering van generieke technologie.</t>
  </si>
  <si>
    <r>
      <rPr>
        <b/>
        <sz val="9"/>
        <rFont val="Verdana"/>
        <family val="2"/>
      </rPr>
      <t>"experimentele ontwikkeling"</t>
    </r>
    <r>
      <rPr>
        <sz val="9"/>
        <rFont val="Verdana"/>
        <family val="2"/>
      </rPr>
      <t xml:space="preserve">: het verwerven, combineren, vormgeven en gebruiken van bestaande wetenschappelijke, technologische, zakelijke en andere relevante kennis en vaardigheden, gericht op het ontwikkelen </t>
    </r>
  </si>
  <si>
    <t>van nieuwe of verbeterde producten, procedés of diensten. Dit kan ook activiteiten omvatten die gericht zijn op de conceptuele formulering, de planning en documentering van alternatieve producten, procedés of diensten.</t>
  </si>
  <si>
    <t xml:space="preserve">Experimentele ontwikkeling kan prototyping, demonstraties, pilotontwikkeling, testen en validatie omvatten van nieuwe of verbeterde producten, procedés of diensten in omgevingen die representatief zijn voor het </t>
  </si>
  <si>
    <t xml:space="preserve">functioneren onder reële omstandigheden, met als hoofddoel verdere technische verbeteringen aan te brengen aan producten, procedés of diensten die niet grotendeels vast staan. Dit kan de ontwikkeling omvatten van een </t>
  </si>
  <si>
    <t>commercieel bruikbaar prototype of pilot die noodzakelijkerwijs het commerciële eindproduct is en die te duur is om te produceren alleen met het oog op het gebruik voor demonstratie- en validatiedoeleinden.</t>
  </si>
  <si>
    <t xml:space="preserve">Onder experimentele ontwikkeling wordt niet verstaan routinematige of periodieke wijziging van bestaande producten, productielijnen, fabricageprocessen, diensten en andere courante activiteiten, zelfs indien die </t>
  </si>
  <si>
    <t>wijzigingen verbeteringen kunnen inhouden.</t>
  </si>
  <si>
    <r>
      <rPr>
        <b/>
        <sz val="9"/>
        <rFont val="Verdana"/>
        <family val="2"/>
      </rPr>
      <t>"haalbaarheidsstudie"</t>
    </r>
    <r>
      <rPr>
        <sz val="9"/>
        <rFont val="Verdana"/>
        <family val="2"/>
      </rPr>
      <t xml:space="preserve">: het onderzoek en de analyse van het potentieel van een project, met als doel de besluitvorming te ondersteunen door objectief en rationeel de sterke en de zwakke punten van een project, </t>
    </r>
  </si>
  <si>
    <t>de kansen en risico's in kaart te brengen, waarbij ook wordt aangegeven welke middelen nodig zijn om het project te kunnen doorvoeren en wat uiteindelijk de slaagkansen zijn.</t>
  </si>
  <si>
    <r>
      <rPr>
        <b/>
        <sz val="9"/>
        <rFont val="Verdana"/>
        <family val="2"/>
      </rPr>
      <t>"investeringssteun kmo"</t>
    </r>
    <r>
      <rPr>
        <sz val="9"/>
        <rFont val="Verdana"/>
        <family val="2"/>
      </rPr>
      <t xml:space="preserve"> door een middelgrote of kleine onderneming voor de aanschaf of het gebruiksklaar maken van materiële of immateriële activa ten behoeve van de oprichting van een nieuwe vestiging, de uitbreiding </t>
    </r>
  </si>
  <si>
    <t xml:space="preserve">van een bestaande vestiging, de diversificatie van de productie van een bestaande vestiging in nieuwe, bijkomende producten, of een fundamentele wijziging van delen van of het volledige productieproces van een bestaande </t>
  </si>
  <si>
    <t>vestiging van deze onderneming, waarbij bij het gebruik van immateriële activa wordt voldaan aan de voorwaarden die zijn opgenomen in artikel 17, vierde lid, van de algemene groepsvrijstellingsverordening.</t>
  </si>
  <si>
    <r>
      <rPr>
        <b/>
        <sz val="9"/>
        <rFont val="Verdana"/>
        <family val="2"/>
      </rPr>
      <t>"onderzoeksinfrastructuur"</t>
    </r>
    <r>
      <rPr>
        <sz val="9"/>
        <rFont val="Verdana"/>
        <family val="2"/>
      </rPr>
      <t xml:space="preserve"> faciliteiten, middelen en verwante diensten die door de wetenschappelijke gemeenschap worden gebruikt om op hun respectieve vakgebied onderzoek te verrichten. Hierbij gaat het om: </t>
    </r>
  </si>
  <si>
    <t xml:space="preserve">wetenschappelijke uitrusting of sets wetenschappelijke instrumenten; kennisgebaseerde hulpbronnen zoals verzamelingen, archieven of gestructureerde wetenschappelijke informatie; ict-gebaseerde enabling infrastructuur </t>
  </si>
  <si>
    <t xml:space="preserve">zoals gridnetwerken, computers, software en communicatie, of iedere andere entiteit met een uniek karakter die onontbeerlijk is om onderzoek te kunnen verrichten. Dit soort infrastructuur kan zich op één enkele locatie </t>
  </si>
  <si>
    <t>bevinden (single-sited) dan wel verspreid zijn (distributed) (een georganiseerd netwerk van hulp</t>
  </si>
  <si>
    <t>communautair rechtskader voor een Consortium voor een Europese onderzoeksinfrastructuur (ERIC) </t>
  </si>
  <si>
    <t>Indien u van bestaande machines en apparatuur gebruik maakt, rekent u naar evenredigheid toe van de tijd welke deze worden gebruikt voor het project.</t>
  </si>
  <si>
    <t xml:space="preserve">den gebruikt door ondernemingen, met name kmo’s, die steun </t>
  </si>
  <si>
    <t>vragen voor tests en experimenten met het oog op de ontwik</t>
  </si>
  <si>
    <t xml:space="preserve">keling van nieuwe of verbeterde producten, procedés en diensten </t>
  </si>
  <si>
    <t>en voor het testen en opschalen van technologieën om vooruit</t>
  </si>
  <si>
    <t>gang te boeken via industrieel onderzoek en experimentele ont</t>
  </si>
  <si>
    <t xml:space="preserve">wikkeling. Toegang tot door de overheid gefinancierde test- en </t>
  </si>
  <si>
    <t xml:space="preserve">experimenteerinfrastructuur staat open voor meerdere gebruikers </t>
  </si>
  <si>
    <t xml:space="preserve">en moet op transparante en niet-discriminerende wijze en op </t>
  </si>
  <si>
    <t>marktvoorwaarden worden toegekend. Test- en experimenteer</t>
  </si>
  <si>
    <t xml:space="preserve">infrastructuur </t>
  </si>
  <si>
    <t xml:space="preserve">staat </t>
  </si>
  <si>
    <t>infrastructuur</t>
  </si>
  <si>
    <t xml:space="preserve">diensten die voornamelijk wor
den gebruikt door ondernemingen, met name kmo’s, die steun 
vragen voor tests en experimenten met het oog op de ontwik
keling van nieuwe of verbeterde producten, procedés en diensten 
</t>
  </si>
  <si>
    <t xml:space="preserve">en voor het testen en opschalen van technologieën om vooruit
gang te boeken via industrieel onderzoek en experimentele ont
wikkeling. Toegang tot door de overheid gefinancierde test- en 
experimenteerinfrastructuur </t>
  </si>
  <si>
    <t>staat open voor meerdere gebruikers 
en moet op transparante en niet-discriminerende wijze en op 
marktvoorwaarden worden toegekend. Test- en experimenteer
infrastructuur 
staat 
ook 
bekend 
als 
technologische
infrastructuur.</t>
  </si>
  <si>
    <t>Test- en experimenteerinfrastructuur</t>
  </si>
  <si>
    <t>Toeslag grensoverschrijding</t>
  </si>
  <si>
    <t>Grensoverschrijding</t>
  </si>
  <si>
    <t>Zoals bedoeld in Art. 3.27.3 lid 2 onder c</t>
  </si>
  <si>
    <t>Startdatum</t>
  </si>
  <si>
    <t>Einddatum</t>
  </si>
  <si>
    <t>Deelnemer 10</t>
  </si>
  <si>
    <t>Deelnemer 11</t>
  </si>
  <si>
    <t>Deelnemer 12</t>
  </si>
  <si>
    <t>Deelnemer 13</t>
  </si>
  <si>
    <t>Deelnemer 14</t>
  </si>
  <si>
    <t>Deelnemer 15</t>
  </si>
  <si>
    <t>Deelnemer 16</t>
  </si>
  <si>
    <t>Deelnemer 17</t>
  </si>
  <si>
    <t>Deelnemer 18</t>
  </si>
  <si>
    <t>Deelnemer 19</t>
  </si>
  <si>
    <t>Deelnemer 20</t>
  </si>
  <si>
    <t>Deelnemer 21</t>
  </si>
  <si>
    <t>Deelnemer 22</t>
  </si>
  <si>
    <t>Deelnemer 23</t>
  </si>
  <si>
    <t>Deelnemer 24</t>
  </si>
  <si>
    <t>Deelnemer 25</t>
  </si>
  <si>
    <r>
      <rPr>
        <b/>
        <sz val="9"/>
        <rFont val="Verdana"/>
        <family val="2"/>
      </rPr>
      <t>"test- en experimenteerinfrastructuur"</t>
    </r>
    <r>
      <rPr>
        <sz val="9"/>
        <rFont val="Verdana"/>
        <family val="2"/>
      </rPr>
      <t xml:space="preserve">  faciliteiten, uitrusting, ca
paciteiten en hulpmiddelen, zoals proefbanken, proeflijnen, 
demonstratie-installaties, testfaciliteiten of levende laboratoria, 
en aanverwante ondersteunende </t>
    </r>
  </si>
  <si>
    <t xml:space="preserve">      Is er voor dit project sprake van dat deze test- en experimenteerinfrastructuur een grensoverschrijdende test- en experimenteerinfrastructuur betreft waarvoor ten minste </t>
  </si>
  <si>
    <t xml:space="preserve">      twee lidstaten overheidsfinanciering verstrekken (bijvoorbeeld deze financiering)? Of betreft het een test- en experimenteerinfrastructuur die op het niveau van de Unie is geëvalueerd en geselecteerd?</t>
  </si>
  <si>
    <t xml:space="preserve">      Dan komt u in aanmerking voor een toeslag grensoverschrijding. Meer informatie hierover kunt u vinden in de AGVV Artikel 26 bis lid 6 onderdeel b.</t>
  </si>
  <si>
    <t>Zoals bedoeld in Art. 3.27.3 lid 2 onder d</t>
  </si>
  <si>
    <r>
      <rPr>
        <b/>
        <sz val="9"/>
        <color rgb="FFED0000"/>
        <rFont val="Verdana"/>
        <family val="2"/>
      </rPr>
      <t xml:space="preserve">      Let op !!  </t>
    </r>
    <r>
      <rPr>
        <sz val="9"/>
        <color rgb="FFED0000"/>
        <rFont val="Verdana"/>
        <family val="2"/>
      </rPr>
      <t xml:space="preserve">Indien er sprake is van daadwerkelijkse samenwerking, dan komt u mogelijk in aanmerking voor een toeslag. Meer informatie over de voorwaarden kunt u vinden in de AGVV Artikel 25 lid 6 onderdeel b.                                                                                                                                                                                                                                                                                                                                                                                                                                                                                                                                                                                                                                                                                                                            </t>
    </r>
  </si>
  <si>
    <r>
      <rPr>
        <b/>
        <sz val="9"/>
        <color rgb="FFED0000"/>
        <rFont val="Verdana"/>
        <family val="2"/>
      </rPr>
      <t xml:space="preserve">      Let op !!  </t>
    </r>
    <r>
      <rPr>
        <sz val="9"/>
        <color rgb="FFED0000"/>
        <rFont val="Verdana"/>
        <family val="2"/>
      </rPr>
      <t xml:space="preserve">Indien een onderdeel van het project de bouw of upgrade van een test- en experimenteerinfrastructuur betreft, dan komt u mogelijk in aanmerking voor een toeslag.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</si>
</sst>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_-* #,##0.00\-;_-* &quot;-&quot;??_-;_-@_-"/>
    <numFmt numFmtId="165" formatCode="General_)"/>
    <numFmt numFmtId="166" formatCode="_-* #,##0_-;_-* #,##0\-;_-* &quot;-&quot;??_-;_-@_-"/>
    <numFmt numFmtId="167" formatCode="&quot;€&quot;\ #,##0.00_-"/>
    <numFmt numFmtId="168" formatCode="_-* #,##0_-;_-* #,##0\-;_-* &quot;-&quot;_-;_-@_-"/>
    <numFmt numFmtId="169" formatCode="_-&quot;€&quot;\ * #,##0_-;_-&quot;€&quot;\ * #,##0\-;_-&quot;€&quot;\ * &quot;-&quot;_-;_-@_-"/>
    <numFmt numFmtId="170" formatCode="_-[$€-413]\ * #,##0_-;_-[$€-413]\ * #,##0\-;_-[$€-413]\ * &quot;-&quot;_-;_-@_-"/>
    <numFmt numFmtId="171" formatCode="_-&quot;€&quot;\ * #,##0.00_-;_-&quot;€&quot;\ * #,##0.00\-;_-&quot;€&quot;\ * &quot;-&quot;??_-;_-@_-"/>
    <numFmt numFmtId="172" formatCode="\-"/>
    <numFmt numFmtId="173" formatCode="&quot;€&quot;\ #,##0_-"/>
    <numFmt numFmtId="174" formatCode="[$-413]d\ mmmm\ yyyy;@"/>
  </numFmts>
  <fonts count="58" x14ac:knownFonts="1">
    <font>
      <sz val="10"/>
      <name val="Courier"/>
    </font>
    <font>
      <sz val="10"/>
      <name val="Arial"/>
      <family val="2"/>
    </font>
    <font>
      <sz val="8"/>
      <name val="Courier"/>
      <family val="3"/>
    </font>
    <font>
      <sz val="10"/>
      <color indexed="8"/>
      <name val="Times New Roman"/>
      <family val="1"/>
    </font>
    <font>
      <b/>
      <sz val="10"/>
      <color indexed="8"/>
      <name val="Times New Roman"/>
      <family val="1"/>
    </font>
    <font>
      <sz val="10"/>
      <name val="Times New Roman"/>
      <family val="1"/>
    </font>
    <font>
      <sz val="11"/>
      <color indexed="8"/>
      <name val="Times New Roman"/>
      <family val="1"/>
    </font>
    <font>
      <sz val="10"/>
      <color indexed="8"/>
      <name val="Arial"/>
      <family val="2"/>
    </font>
    <font>
      <b/>
      <sz val="12"/>
      <color indexed="8"/>
      <name val="Arial"/>
      <family val="2"/>
    </font>
    <font>
      <b/>
      <sz val="10"/>
      <color indexed="8"/>
      <name val="Arial"/>
      <family val="2"/>
    </font>
    <font>
      <sz val="10"/>
      <name val="Arial"/>
      <family val="2"/>
    </font>
    <font>
      <b/>
      <sz val="10"/>
      <name val="Arial"/>
      <family val="2"/>
    </font>
    <font>
      <i/>
      <sz val="10"/>
      <color indexed="8"/>
      <name val="Arial"/>
      <family val="2"/>
    </font>
    <font>
      <b/>
      <sz val="11"/>
      <color indexed="8"/>
      <name val="Arial"/>
      <family val="2"/>
    </font>
    <font>
      <sz val="11"/>
      <color indexed="8"/>
      <name val="Arial"/>
      <family val="2"/>
    </font>
    <font>
      <sz val="12"/>
      <name val="Arial"/>
      <family val="2"/>
    </font>
    <font>
      <b/>
      <sz val="14"/>
      <color indexed="8"/>
      <name val="Arial"/>
      <family val="2"/>
    </font>
    <font>
      <sz val="14"/>
      <color indexed="8"/>
      <name val="Arial"/>
      <family val="2"/>
    </font>
    <font>
      <u val="singleAccounting"/>
      <sz val="10"/>
      <color indexed="8"/>
      <name val="Arial"/>
      <family val="2"/>
    </font>
    <font>
      <sz val="10"/>
      <color theme="0"/>
      <name val="Times New Roman"/>
      <family val="1"/>
    </font>
    <font>
      <sz val="8"/>
      <color indexed="8"/>
      <name val="Arial"/>
      <family val="2"/>
    </font>
    <font>
      <sz val="9"/>
      <color indexed="8"/>
      <name val="Arial"/>
      <family val="2"/>
    </font>
    <font>
      <b/>
      <sz val="8"/>
      <color rgb="FFC00000"/>
      <name val="Arial"/>
      <family val="2"/>
    </font>
    <font>
      <b/>
      <sz val="8"/>
      <name val="Arial"/>
      <family val="2"/>
    </font>
    <font>
      <sz val="8"/>
      <name val="Arial"/>
      <family val="2"/>
    </font>
    <font>
      <b/>
      <sz val="8"/>
      <color rgb="FF0070C0"/>
      <name val="Arial"/>
      <family val="2"/>
    </font>
    <font>
      <b/>
      <sz val="8"/>
      <color indexed="10"/>
      <name val="Arial"/>
      <family val="2"/>
    </font>
    <font>
      <b/>
      <sz val="8"/>
      <color indexed="8"/>
      <name val="Arial"/>
      <family val="2"/>
    </font>
    <font>
      <sz val="10"/>
      <color indexed="55"/>
      <name val="Arial"/>
      <family val="2"/>
    </font>
    <font>
      <b/>
      <sz val="14"/>
      <name val="Verdana"/>
      <family val="2"/>
    </font>
    <font>
      <sz val="10"/>
      <name val="Verdana"/>
      <family val="2"/>
    </font>
    <font>
      <b/>
      <sz val="10"/>
      <name val="Verdana"/>
      <family val="2"/>
    </font>
    <font>
      <i/>
      <sz val="10"/>
      <name val="Verdana"/>
      <family val="2"/>
    </font>
    <font>
      <b/>
      <sz val="12"/>
      <color rgb="FFC00000"/>
      <name val="Arial"/>
      <family val="2"/>
    </font>
    <font>
      <b/>
      <sz val="12"/>
      <color rgb="FF000000"/>
      <name val="Verdana"/>
      <family val="2"/>
    </font>
    <font>
      <sz val="10"/>
      <color rgb="FF000000"/>
      <name val="Verdana"/>
      <family val="2"/>
    </font>
    <font>
      <sz val="10"/>
      <color rgb="FFFF0000"/>
      <name val="Verdana"/>
      <family val="2"/>
    </font>
    <font>
      <b/>
      <sz val="10"/>
      <color rgb="FF000000"/>
      <name val="Verdana"/>
      <family val="2"/>
    </font>
    <font>
      <b/>
      <u/>
      <sz val="10"/>
      <color rgb="FF000000"/>
      <name val="Verdana"/>
      <family val="2"/>
    </font>
    <font>
      <b/>
      <sz val="9"/>
      <name val="Verdana"/>
      <family val="2"/>
    </font>
    <font>
      <sz val="8"/>
      <name val="Verdana"/>
      <family val="2"/>
    </font>
    <font>
      <sz val="9"/>
      <name val="Verdana"/>
      <family val="2"/>
    </font>
    <font>
      <b/>
      <sz val="8"/>
      <name val="Verdana"/>
      <family val="2"/>
    </font>
    <font>
      <b/>
      <sz val="16"/>
      <color indexed="9"/>
      <name val="Arial"/>
      <family val="2"/>
    </font>
    <font>
      <sz val="12"/>
      <color indexed="9"/>
      <name val="Arial"/>
      <family val="2"/>
    </font>
    <font>
      <i/>
      <sz val="11"/>
      <color indexed="9"/>
      <name val="Arial"/>
      <family val="2"/>
    </font>
    <font>
      <b/>
      <i/>
      <sz val="11"/>
      <color indexed="9"/>
      <name val="Arial"/>
      <family val="2"/>
    </font>
    <font>
      <sz val="11"/>
      <color indexed="9"/>
      <name val="Arial"/>
      <family val="2"/>
    </font>
    <font>
      <sz val="9"/>
      <color rgb="FFFF0000"/>
      <name val="Verdana"/>
      <family val="2"/>
    </font>
    <font>
      <sz val="8"/>
      <name val="Courier"/>
    </font>
    <font>
      <b/>
      <sz val="10"/>
      <color rgb="FFFF0000"/>
      <name val="Arial"/>
      <family val="2"/>
    </font>
    <font>
      <sz val="9"/>
      <color rgb="FFED0000"/>
      <name val="Verdana"/>
      <family val="2"/>
    </font>
    <font>
      <b/>
      <sz val="9"/>
      <color rgb="FFED0000"/>
      <name val="Verdana"/>
      <family val="2"/>
    </font>
    <font>
      <b/>
      <sz val="14"/>
      <color rgb="FF154273"/>
      <name val="Verdana"/>
      <family val="2"/>
    </font>
    <font>
      <sz val="10"/>
      <color rgb="FF154273"/>
      <name val="Times New Roman"/>
      <family val="1"/>
    </font>
    <font>
      <sz val="22"/>
      <color rgb="FF154273"/>
      <name val="RijksoverheidSansHeadingTT"/>
      <family val="2"/>
    </font>
    <font>
      <b/>
      <sz val="22"/>
      <color rgb="FF154273"/>
      <name val="RijksoverheidSansHeadingTT"/>
      <family val="2"/>
    </font>
    <font>
      <b/>
      <u/>
      <sz val="9"/>
      <color rgb="FF154273"/>
      <name val="Verdana"/>
      <family val="2"/>
    </font>
  </fonts>
  <fills count="1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
      <patternFill patternType="solid">
        <fgColor rgb="FFFFFF99"/>
        <bgColor indexed="64"/>
      </patternFill>
    </fill>
    <fill>
      <patternFill patternType="solid">
        <fgColor rgb="FF8FCAE7"/>
        <bgColor indexed="64"/>
      </patternFill>
    </fill>
    <fill>
      <patternFill patternType="solid">
        <fgColor theme="0"/>
        <bgColor indexed="64"/>
      </patternFill>
    </fill>
    <fill>
      <patternFill patternType="solid">
        <fgColor indexed="22"/>
        <bgColor indexed="64"/>
      </patternFill>
    </fill>
    <fill>
      <patternFill patternType="solid">
        <fgColor rgb="FFC5D9F1"/>
        <bgColor indexed="64"/>
      </patternFill>
    </fill>
    <fill>
      <patternFill patternType="solid">
        <fgColor indexed="55"/>
        <bgColor indexed="64"/>
      </patternFill>
    </fill>
    <fill>
      <patternFill patternType="solid">
        <fgColor theme="4" tint="0.59999389629810485"/>
        <bgColor indexed="64"/>
      </patternFill>
    </fill>
    <fill>
      <patternFill patternType="solid">
        <fgColor indexed="9"/>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rgb="FFFFFFDC"/>
        <bgColor indexed="64"/>
      </patternFill>
    </fill>
    <fill>
      <patternFill patternType="solid">
        <fgColor indexed="8"/>
        <bgColor indexed="64"/>
      </patternFill>
    </fill>
    <fill>
      <patternFill patternType="solid">
        <fgColor theme="3" tint="0.79998168889431442"/>
        <bgColor indexed="64"/>
      </patternFill>
    </fill>
  </fills>
  <borders count="6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77111117893"/>
      </left>
      <right style="medium">
        <color indexed="64"/>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thin">
        <color theme="0" tint="-0.249977111117893"/>
      </right>
      <top style="thin">
        <color theme="0" tint="-0.249977111117893"/>
      </top>
      <bottom style="thin">
        <color theme="0" tint="-0.249977111117893"/>
      </bottom>
      <diagonal/>
    </border>
    <border>
      <left style="medium">
        <color indexed="64"/>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n">
        <color theme="1"/>
      </top>
      <bottom style="thin">
        <color theme="0" tint="-0.249977111117893"/>
      </bottom>
      <diagonal/>
    </border>
    <border>
      <left style="thin">
        <color theme="0" tint="-0.249977111117893"/>
      </left>
      <right style="thin">
        <color theme="0" tint="-0.249977111117893"/>
      </right>
      <top style="thin">
        <color theme="1"/>
      </top>
      <bottom style="medium">
        <color indexed="64"/>
      </bottom>
      <diagonal/>
    </border>
    <border>
      <left style="thin">
        <color theme="0" tint="-0.249977111117893"/>
      </left>
      <right style="medium">
        <color indexed="64"/>
      </right>
      <top style="thin">
        <color theme="0" tint="-0.249977111117893"/>
      </top>
      <bottom style="medium">
        <color indexed="64"/>
      </bottom>
      <diagonal/>
    </border>
    <border>
      <left style="thin">
        <color theme="0" tint="-0.249977111117893"/>
      </left>
      <right style="thin">
        <color theme="0" tint="-0.249977111117893"/>
      </right>
      <top style="medium">
        <color indexed="64"/>
      </top>
      <bottom style="medium">
        <color indexed="64"/>
      </bottom>
      <diagonal/>
    </border>
    <border>
      <left style="thin">
        <color theme="0" tint="-0.249977111117893"/>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right/>
      <top style="thin">
        <color theme="0" tint="-0.249977111117893"/>
      </top>
      <bottom style="thin">
        <color theme="0" tint="-0.249977111117893"/>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165"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9" fontId="1" fillId="0" borderId="0" applyFont="0" applyFill="0" applyBorder="0" applyAlignment="0" applyProtection="0"/>
    <xf numFmtId="171" fontId="1" fillId="0" borderId="0" applyFont="0" applyFill="0" applyBorder="0" applyAlignment="0" applyProtection="0"/>
  </cellStyleXfs>
  <cellXfs count="371">
    <xf numFmtId="165" fontId="0" fillId="0" borderId="0" xfId="0"/>
    <xf numFmtId="166" fontId="8" fillId="0" borderId="1" xfId="1" applyNumberFormat="1" applyFont="1" applyFill="1" applyBorder="1" applyAlignment="1" applyProtection="1">
      <protection hidden="1"/>
    </xf>
    <xf numFmtId="49" fontId="9" fillId="2" borderId="2" xfId="1" applyNumberFormat="1" applyFont="1" applyFill="1" applyBorder="1" applyAlignment="1" applyProtection="1">
      <protection locked="0" hidden="1"/>
    </xf>
    <xf numFmtId="166" fontId="7" fillId="2" borderId="0" xfId="1" applyNumberFormat="1" applyFont="1" applyFill="1" applyBorder="1" applyAlignment="1" applyProtection="1">
      <protection locked="0" hidden="1"/>
    </xf>
    <xf numFmtId="0" fontId="7" fillId="0" borderId="0" xfId="1" applyNumberFormat="1" applyFont="1" applyFill="1" applyBorder="1" applyAlignment="1" applyProtection="1">
      <protection hidden="1"/>
    </xf>
    <xf numFmtId="165" fontId="10" fillId="0" borderId="0" xfId="0" applyFont="1" applyProtection="1">
      <protection hidden="1"/>
    </xf>
    <xf numFmtId="165" fontId="11" fillId="0" borderId="0" xfId="0" applyFont="1" applyAlignment="1" applyProtection="1">
      <alignment horizontal="center"/>
      <protection hidden="1"/>
    </xf>
    <xf numFmtId="165" fontId="11" fillId="0" borderId="6" xfId="0" applyFont="1" applyBorder="1" applyAlignment="1" applyProtection="1">
      <alignment horizontal="center"/>
      <protection hidden="1"/>
    </xf>
    <xf numFmtId="165" fontId="11" fillId="0" borderId="7" xfId="0" applyFont="1" applyBorder="1" applyAlignment="1" applyProtection="1">
      <alignment horizontal="center"/>
      <protection hidden="1"/>
    </xf>
    <xf numFmtId="9" fontId="11" fillId="0" borderId="6" xfId="0" applyNumberFormat="1" applyFont="1" applyBorder="1" applyAlignment="1" applyProtection="1">
      <alignment horizontal="center"/>
      <protection hidden="1"/>
    </xf>
    <xf numFmtId="165" fontId="11" fillId="0" borderId="0" xfId="0" applyFont="1" applyAlignment="1" applyProtection="1">
      <alignment horizontal="right"/>
      <protection hidden="1"/>
    </xf>
    <xf numFmtId="167" fontId="11" fillId="0" borderId="6" xfId="0" applyNumberFormat="1" applyFont="1" applyBorder="1" applyProtection="1">
      <protection hidden="1"/>
    </xf>
    <xf numFmtId="165" fontId="11" fillId="0" borderId="9" xfId="0" applyFont="1" applyBorder="1" applyProtection="1">
      <protection hidden="1"/>
    </xf>
    <xf numFmtId="166" fontId="9" fillId="0" borderId="3" xfId="1" applyNumberFormat="1" applyFont="1" applyFill="1" applyBorder="1" applyAlignment="1" applyProtection="1">
      <alignment horizontal="left"/>
      <protection hidden="1"/>
    </xf>
    <xf numFmtId="167" fontId="11" fillId="0" borderId="4" xfId="0" applyNumberFormat="1" applyFont="1" applyBorder="1" applyProtection="1">
      <protection hidden="1"/>
    </xf>
    <xf numFmtId="165" fontId="11" fillId="0" borderId="6" xfId="0" applyFont="1" applyBorder="1" applyAlignment="1" applyProtection="1">
      <alignment horizontal="left"/>
      <protection hidden="1"/>
    </xf>
    <xf numFmtId="165" fontId="11" fillId="0" borderId="6" xfId="0" applyFont="1" applyBorder="1" applyProtection="1">
      <protection hidden="1"/>
    </xf>
    <xf numFmtId="165" fontId="0" fillId="0" borderId="0" xfId="0" applyProtection="1">
      <protection hidden="1"/>
    </xf>
    <xf numFmtId="167" fontId="7" fillId="0" borderId="0" xfId="1" applyNumberFormat="1" applyFont="1" applyFill="1" applyBorder="1" applyAlignment="1" applyProtection="1">
      <alignment horizontal="right"/>
      <protection hidden="1"/>
    </xf>
    <xf numFmtId="165" fontId="15" fillId="2" borderId="6" xfId="0" applyFont="1" applyFill="1" applyBorder="1" applyProtection="1">
      <protection locked="0" hidden="1"/>
    </xf>
    <xf numFmtId="166" fontId="7" fillId="2" borderId="7" xfId="1" applyNumberFormat="1" applyFont="1" applyFill="1" applyBorder="1" applyAlignment="1" applyProtection="1">
      <protection locked="0" hidden="1"/>
    </xf>
    <xf numFmtId="9" fontId="7" fillId="2" borderId="0" xfId="2" applyFont="1" applyFill="1" applyBorder="1" applyAlignment="1" applyProtection="1">
      <protection locked="0" hidden="1"/>
    </xf>
    <xf numFmtId="166" fontId="7" fillId="3" borderId="12" xfId="1" applyNumberFormat="1" applyFont="1" applyFill="1" applyBorder="1" applyAlignment="1" applyProtection="1">
      <protection hidden="1"/>
    </xf>
    <xf numFmtId="166" fontId="7" fillId="3" borderId="13" xfId="1" applyNumberFormat="1" applyFont="1" applyFill="1" applyBorder="1" applyAlignment="1" applyProtection="1">
      <protection hidden="1"/>
    </xf>
    <xf numFmtId="166" fontId="9" fillId="4" borderId="2" xfId="1" applyNumberFormat="1" applyFont="1" applyFill="1" applyBorder="1" applyAlignment="1" applyProtection="1">
      <protection hidden="1"/>
    </xf>
    <xf numFmtId="9" fontId="11" fillId="0" borderId="7" xfId="0" applyNumberFormat="1" applyFont="1" applyBorder="1" applyAlignment="1" applyProtection="1">
      <alignment horizontal="center"/>
      <protection hidden="1"/>
    </xf>
    <xf numFmtId="165" fontId="11" fillId="0" borderId="7" xfId="0" applyFont="1" applyBorder="1" applyAlignment="1" applyProtection="1">
      <alignment horizontal="center" wrapText="1"/>
      <protection hidden="1"/>
    </xf>
    <xf numFmtId="167" fontId="11" fillId="5" borderId="2" xfId="1" applyNumberFormat="1" applyFont="1" applyFill="1" applyBorder="1" applyAlignment="1" applyProtection="1">
      <protection locked="0" hidden="1"/>
    </xf>
    <xf numFmtId="165" fontId="11" fillId="0" borderId="4" xfId="0" applyFont="1" applyBorder="1" applyAlignment="1" applyProtection="1">
      <alignment horizontal="center"/>
      <protection hidden="1"/>
    </xf>
    <xf numFmtId="166" fontId="9" fillId="4" borderId="15" xfId="1" applyNumberFormat="1" applyFont="1" applyFill="1" applyBorder="1" applyAlignment="1" applyProtection="1">
      <protection hidden="1"/>
    </xf>
    <xf numFmtId="166" fontId="7" fillId="5" borderId="16" xfId="1" applyNumberFormat="1" applyFont="1" applyFill="1" applyBorder="1" applyAlignment="1" applyProtection="1">
      <protection locked="0" hidden="1"/>
    </xf>
    <xf numFmtId="166" fontId="7" fillId="5" borderId="15" xfId="1" applyNumberFormat="1" applyFont="1" applyFill="1" applyBorder="1" applyAlignment="1" applyProtection="1">
      <protection locked="0" hidden="1"/>
    </xf>
    <xf numFmtId="166" fontId="7" fillId="4" borderId="15" xfId="1" applyNumberFormat="1" applyFont="1" applyFill="1" applyBorder="1" applyAlignment="1" applyProtection="1">
      <protection hidden="1"/>
    </xf>
    <xf numFmtId="1" fontId="7" fillId="7" borderId="0" xfId="1" applyNumberFormat="1" applyFont="1" applyFill="1" applyBorder="1" applyAlignment="1" applyProtection="1">
      <protection hidden="1"/>
    </xf>
    <xf numFmtId="166" fontId="9" fillId="7" borderId="6" xfId="1" applyNumberFormat="1" applyFont="1" applyFill="1" applyBorder="1" applyAlignment="1" applyProtection="1">
      <protection hidden="1"/>
    </xf>
    <xf numFmtId="166" fontId="9" fillId="7" borderId="0" xfId="1" applyNumberFormat="1" applyFont="1" applyFill="1" applyBorder="1" applyAlignment="1" applyProtection="1">
      <protection hidden="1"/>
    </xf>
    <xf numFmtId="1" fontId="9" fillId="7" borderId="0" xfId="1" applyNumberFormat="1" applyFont="1" applyFill="1" applyBorder="1" applyAlignment="1" applyProtection="1">
      <protection hidden="1"/>
    </xf>
    <xf numFmtId="166" fontId="11" fillId="7" borderId="0" xfId="1" applyNumberFormat="1" applyFont="1" applyFill="1" applyBorder="1" applyAlignment="1" applyProtection="1">
      <protection hidden="1"/>
    </xf>
    <xf numFmtId="3" fontId="7" fillId="7" borderId="0" xfId="1" applyNumberFormat="1" applyFont="1" applyFill="1" applyBorder="1" applyAlignment="1" applyProtection="1">
      <protection hidden="1"/>
    </xf>
    <xf numFmtId="166" fontId="7" fillId="5" borderId="17" xfId="1" applyNumberFormat="1" applyFont="1" applyFill="1" applyBorder="1" applyAlignment="1" applyProtection="1">
      <protection locked="0" hidden="1"/>
    </xf>
    <xf numFmtId="166" fontId="7" fillId="5" borderId="18" xfId="1" applyNumberFormat="1" applyFont="1" applyFill="1" applyBorder="1" applyAlignment="1" applyProtection="1">
      <protection locked="0" hidden="1"/>
    </xf>
    <xf numFmtId="2" fontId="7" fillId="7" borderId="0" xfId="1" applyNumberFormat="1" applyFont="1" applyFill="1" applyBorder="1" applyAlignment="1" applyProtection="1">
      <protection hidden="1"/>
    </xf>
    <xf numFmtId="166" fontId="7" fillId="4" borderId="19" xfId="1" applyNumberFormat="1" applyFont="1" applyFill="1" applyBorder="1" applyAlignment="1" applyProtection="1">
      <protection hidden="1"/>
    </xf>
    <xf numFmtId="166" fontId="7" fillId="7" borderId="6" xfId="1" applyNumberFormat="1" applyFont="1" applyFill="1" applyBorder="1" applyAlignment="1" applyProtection="1">
      <protection hidden="1"/>
    </xf>
    <xf numFmtId="166" fontId="7" fillId="7" borderId="0" xfId="1" applyNumberFormat="1" applyFont="1" applyFill="1" applyBorder="1" applyAlignment="1" applyProtection="1">
      <protection hidden="1"/>
    </xf>
    <xf numFmtId="167" fontId="7" fillId="7" borderId="0" xfId="1" applyNumberFormat="1" applyFont="1" applyFill="1" applyBorder="1" applyAlignment="1" applyProtection="1">
      <protection hidden="1"/>
    </xf>
    <xf numFmtId="166" fontId="9" fillId="4" borderId="20" xfId="1" applyNumberFormat="1" applyFont="1" applyFill="1" applyBorder="1" applyAlignment="1" applyProtection="1">
      <protection hidden="1"/>
    </xf>
    <xf numFmtId="3" fontId="9" fillId="7" borderId="0" xfId="1" applyNumberFormat="1" applyFont="1" applyFill="1" applyBorder="1" applyAlignment="1" applyProtection="1">
      <protection hidden="1"/>
    </xf>
    <xf numFmtId="166" fontId="7" fillId="6" borderId="16" xfId="1" applyNumberFormat="1" applyFont="1" applyFill="1" applyBorder="1" applyAlignment="1" applyProtection="1">
      <alignment horizontal="center" vertical="center" wrapText="1"/>
      <protection hidden="1"/>
    </xf>
    <xf numFmtId="166" fontId="9" fillId="5" borderId="15" xfId="1" applyNumberFormat="1" applyFont="1" applyFill="1" applyBorder="1" applyAlignment="1" applyProtection="1">
      <alignment horizontal="center" vertical="center" wrapText="1"/>
      <protection locked="0" hidden="1"/>
    </xf>
    <xf numFmtId="167" fontId="9" fillId="7" borderId="15" xfId="1" applyNumberFormat="1" applyFont="1" applyFill="1" applyBorder="1" applyAlignment="1" applyProtection="1">
      <alignment horizontal="center" vertical="center" wrapText="1"/>
      <protection hidden="1"/>
    </xf>
    <xf numFmtId="166" fontId="9" fillId="7" borderId="8" xfId="1" applyNumberFormat="1" applyFont="1" applyFill="1" applyBorder="1" applyAlignment="1" applyProtection="1">
      <protection hidden="1"/>
    </xf>
    <xf numFmtId="166" fontId="9" fillId="7" borderId="9" xfId="1" applyNumberFormat="1" applyFont="1" applyFill="1" applyBorder="1" applyAlignment="1" applyProtection="1">
      <protection hidden="1"/>
    </xf>
    <xf numFmtId="167" fontId="9" fillId="7" borderId="9" xfId="1" applyNumberFormat="1" applyFont="1" applyFill="1" applyBorder="1" applyAlignment="1" applyProtection="1">
      <protection hidden="1"/>
    </xf>
    <xf numFmtId="166" fontId="9" fillId="4" borderId="21" xfId="1" applyNumberFormat="1" applyFont="1" applyFill="1" applyBorder="1" applyAlignment="1" applyProtection="1">
      <protection hidden="1"/>
    </xf>
    <xf numFmtId="166" fontId="9" fillId="4" borderId="22" xfId="1" applyNumberFormat="1" applyFont="1" applyFill="1" applyBorder="1" applyAlignment="1" applyProtection="1">
      <alignment horizontal="center"/>
      <protection hidden="1"/>
    </xf>
    <xf numFmtId="166" fontId="9" fillId="7" borderId="3" xfId="1" applyNumberFormat="1" applyFont="1" applyFill="1" applyBorder="1" applyAlignment="1" applyProtection="1">
      <protection hidden="1"/>
    </xf>
    <xf numFmtId="166" fontId="9" fillId="7" borderId="4" xfId="1" applyNumberFormat="1" applyFont="1" applyFill="1" applyBorder="1" applyAlignment="1" applyProtection="1">
      <protection hidden="1"/>
    </xf>
    <xf numFmtId="167" fontId="7" fillId="7" borderId="4" xfId="1" applyNumberFormat="1" applyFont="1" applyFill="1" applyBorder="1" applyAlignment="1" applyProtection="1">
      <protection hidden="1"/>
    </xf>
    <xf numFmtId="167" fontId="9" fillId="7" borderId="0" xfId="1" applyNumberFormat="1" applyFont="1" applyFill="1" applyBorder="1" applyAlignment="1" applyProtection="1">
      <protection hidden="1"/>
    </xf>
    <xf numFmtId="167" fontId="9" fillId="7" borderId="4" xfId="1" applyNumberFormat="1" applyFont="1" applyFill="1" applyBorder="1" applyAlignment="1" applyProtection="1">
      <protection hidden="1"/>
    </xf>
    <xf numFmtId="4" fontId="7" fillId="7" borderId="0" xfId="1" applyNumberFormat="1" applyFont="1" applyFill="1" applyBorder="1" applyAlignment="1" applyProtection="1">
      <protection hidden="1"/>
    </xf>
    <xf numFmtId="166" fontId="9" fillId="7" borderId="8" xfId="1" quotePrefix="1" applyNumberFormat="1" applyFont="1" applyFill="1" applyBorder="1" applyAlignment="1" applyProtection="1">
      <protection hidden="1"/>
    </xf>
    <xf numFmtId="166" fontId="9" fillId="7" borderId="9" xfId="1" quotePrefix="1" applyNumberFormat="1" applyFont="1" applyFill="1" applyBorder="1" applyAlignment="1" applyProtection="1">
      <protection hidden="1"/>
    </xf>
    <xf numFmtId="4" fontId="9" fillId="7" borderId="9" xfId="1" applyNumberFormat="1" applyFont="1" applyFill="1" applyBorder="1" applyAlignment="1" applyProtection="1">
      <protection hidden="1"/>
    </xf>
    <xf numFmtId="3" fontId="9" fillId="7" borderId="9" xfId="1" applyNumberFormat="1" applyFont="1" applyFill="1" applyBorder="1" applyAlignment="1" applyProtection="1">
      <protection hidden="1"/>
    </xf>
    <xf numFmtId="3" fontId="9" fillId="7" borderId="9" xfId="1" quotePrefix="1" applyNumberFormat="1" applyFont="1" applyFill="1" applyBorder="1" applyAlignment="1" applyProtection="1">
      <protection hidden="1"/>
    </xf>
    <xf numFmtId="166" fontId="12" fillId="7" borderId="3" xfId="1" applyNumberFormat="1" applyFont="1" applyFill="1" applyBorder="1" applyAlignment="1" applyProtection="1">
      <protection hidden="1"/>
    </xf>
    <xf numFmtId="166" fontId="7" fillId="7" borderId="4" xfId="1" applyNumberFormat="1" applyFont="1" applyFill="1" applyBorder="1" applyAlignment="1" applyProtection="1">
      <protection hidden="1"/>
    </xf>
    <xf numFmtId="166" fontId="7" fillId="5" borderId="19" xfId="1" applyNumberFormat="1" applyFont="1" applyFill="1" applyBorder="1" applyAlignment="1" applyProtection="1">
      <protection locked="0" hidden="1"/>
    </xf>
    <xf numFmtId="3" fontId="7" fillId="7" borderId="0" xfId="1" quotePrefix="1" applyNumberFormat="1" applyFont="1" applyFill="1" applyBorder="1" applyAlignment="1" applyProtection="1">
      <protection hidden="1"/>
    </xf>
    <xf numFmtId="166" fontId="8" fillId="7" borderId="1" xfId="1" applyNumberFormat="1" applyFont="1" applyFill="1" applyBorder="1" applyAlignment="1" applyProtection="1">
      <protection hidden="1"/>
    </xf>
    <xf numFmtId="166" fontId="8" fillId="7" borderId="0" xfId="1" applyNumberFormat="1" applyFont="1" applyFill="1" applyBorder="1" applyAlignment="1" applyProtection="1">
      <protection hidden="1"/>
    </xf>
    <xf numFmtId="3" fontId="1" fillId="7" borderId="0" xfId="1" applyNumberFormat="1" applyFont="1" applyFill="1" applyBorder="1" applyProtection="1">
      <protection hidden="1"/>
    </xf>
    <xf numFmtId="166" fontId="16" fillId="7" borderId="1" xfId="1" applyNumberFormat="1" applyFont="1" applyFill="1" applyBorder="1" applyAlignment="1" applyProtection="1">
      <protection hidden="1"/>
    </xf>
    <xf numFmtId="166" fontId="16" fillId="7" borderId="10" xfId="1" applyNumberFormat="1" applyFont="1" applyFill="1" applyBorder="1" applyAlignment="1" applyProtection="1">
      <protection hidden="1"/>
    </xf>
    <xf numFmtId="167" fontId="16" fillId="7" borderId="10" xfId="1" applyNumberFormat="1" applyFont="1" applyFill="1" applyBorder="1" applyAlignment="1" applyProtection="1">
      <protection hidden="1"/>
    </xf>
    <xf numFmtId="166" fontId="17" fillId="7" borderId="10" xfId="1" applyNumberFormat="1" applyFont="1" applyFill="1" applyBorder="1" applyAlignment="1" applyProtection="1">
      <protection hidden="1"/>
    </xf>
    <xf numFmtId="166" fontId="16" fillId="4" borderId="23" xfId="1" applyNumberFormat="1" applyFont="1" applyFill="1" applyBorder="1" applyAlignment="1" applyProtection="1">
      <protection hidden="1"/>
    </xf>
    <xf numFmtId="3" fontId="17" fillId="7" borderId="10" xfId="1" applyNumberFormat="1" applyFont="1" applyFill="1" applyBorder="1" applyAlignment="1" applyProtection="1">
      <protection hidden="1"/>
    </xf>
    <xf numFmtId="166" fontId="13" fillId="7" borderId="0" xfId="1" applyNumberFormat="1" applyFont="1" applyFill="1" applyBorder="1" applyAlignment="1" applyProtection="1">
      <protection hidden="1"/>
    </xf>
    <xf numFmtId="167" fontId="13" fillId="7" borderId="0" xfId="1" applyNumberFormat="1" applyFont="1" applyFill="1" applyBorder="1" applyAlignment="1" applyProtection="1">
      <protection hidden="1"/>
    </xf>
    <xf numFmtId="166" fontId="13" fillId="7" borderId="3" xfId="1" applyNumberFormat="1" applyFont="1" applyFill="1" applyBorder="1" applyAlignment="1" applyProtection="1">
      <protection hidden="1"/>
    </xf>
    <xf numFmtId="166" fontId="14" fillId="7" borderId="4" xfId="1" quotePrefix="1" applyNumberFormat="1" applyFont="1" applyFill="1" applyBorder="1" applyAlignment="1" applyProtection="1">
      <protection hidden="1"/>
    </xf>
    <xf numFmtId="167" fontId="14" fillId="7" borderId="4" xfId="1" applyNumberFormat="1" applyFont="1" applyFill="1" applyBorder="1" applyAlignment="1" applyProtection="1">
      <protection hidden="1"/>
    </xf>
    <xf numFmtId="166" fontId="7" fillId="7" borderId="4" xfId="1" applyNumberFormat="1" applyFont="1" applyFill="1" applyBorder="1" applyAlignment="1" applyProtection="1">
      <alignment horizontal="right"/>
      <protection hidden="1"/>
    </xf>
    <xf numFmtId="3" fontId="7" fillId="7" borderId="4" xfId="1" applyNumberFormat="1" applyFont="1" applyFill="1" applyBorder="1" applyAlignment="1" applyProtection="1">
      <alignment horizontal="right"/>
      <protection hidden="1"/>
    </xf>
    <xf numFmtId="3" fontId="7" fillId="7" borderId="4" xfId="1" applyNumberFormat="1" applyFont="1" applyFill="1" applyBorder="1" applyAlignment="1" applyProtection="1">
      <protection hidden="1"/>
    </xf>
    <xf numFmtId="166" fontId="14" fillId="7" borderId="0" xfId="1" quotePrefix="1" applyNumberFormat="1" applyFont="1" applyFill="1" applyBorder="1" applyAlignment="1" applyProtection="1">
      <protection hidden="1"/>
    </xf>
    <xf numFmtId="167" fontId="14" fillId="7" borderId="0" xfId="1" applyNumberFormat="1" applyFont="1" applyFill="1" applyBorder="1" applyAlignment="1" applyProtection="1">
      <protection hidden="1"/>
    </xf>
    <xf numFmtId="167" fontId="9" fillId="7" borderId="0" xfId="1" applyNumberFormat="1" applyFont="1" applyFill="1" applyBorder="1" applyAlignment="1" applyProtection="1">
      <alignment horizontal="right"/>
      <protection hidden="1"/>
    </xf>
    <xf numFmtId="166" fontId="6" fillId="7" borderId="0" xfId="1" applyNumberFormat="1" applyFont="1" applyFill="1" applyBorder="1" applyAlignment="1" applyProtection="1">
      <protection hidden="1"/>
    </xf>
    <xf numFmtId="166" fontId="13" fillId="7" borderId="6" xfId="1" applyNumberFormat="1" applyFont="1" applyFill="1" applyBorder="1" applyAlignment="1" applyProtection="1">
      <protection hidden="1"/>
    </xf>
    <xf numFmtId="166" fontId="3" fillId="7" borderId="0" xfId="1" applyNumberFormat="1" applyFont="1" applyFill="1" applyBorder="1" applyAlignment="1" applyProtection="1">
      <protection hidden="1"/>
    </xf>
    <xf numFmtId="167" fontId="3" fillId="7" borderId="0" xfId="1" applyNumberFormat="1" applyFont="1" applyFill="1" applyBorder="1" applyAlignment="1" applyProtection="1">
      <protection hidden="1"/>
    </xf>
    <xf numFmtId="167" fontId="4" fillId="7" borderId="0" xfId="1" applyNumberFormat="1" applyFont="1" applyFill="1" applyBorder="1" applyAlignment="1" applyProtection="1">
      <alignment horizontal="right"/>
      <protection hidden="1"/>
    </xf>
    <xf numFmtId="166" fontId="7" fillId="7" borderId="9" xfId="1" applyNumberFormat="1" applyFont="1" applyFill="1" applyBorder="1" applyAlignment="1" applyProtection="1">
      <protection hidden="1"/>
    </xf>
    <xf numFmtId="167" fontId="7" fillId="7" borderId="9" xfId="1" applyNumberFormat="1" applyFont="1" applyFill="1" applyBorder="1" applyAlignment="1" applyProtection="1">
      <protection hidden="1"/>
    </xf>
    <xf numFmtId="167" fontId="7" fillId="7" borderId="0" xfId="1" applyNumberFormat="1" applyFont="1" applyFill="1" applyBorder="1" applyAlignment="1" applyProtection="1">
      <alignment horizontal="right"/>
      <protection hidden="1"/>
    </xf>
    <xf numFmtId="0" fontId="7" fillId="7" borderId="0" xfId="1" applyNumberFormat="1" applyFont="1" applyFill="1" applyBorder="1" applyAlignment="1" applyProtection="1">
      <protection hidden="1"/>
    </xf>
    <xf numFmtId="167" fontId="11" fillId="7" borderId="0" xfId="1" applyNumberFormat="1" applyFont="1" applyFill="1" applyBorder="1" applyAlignment="1" applyProtection="1">
      <protection hidden="1"/>
    </xf>
    <xf numFmtId="167" fontId="9" fillId="7" borderId="0" xfId="1" applyNumberFormat="1" applyFont="1" applyFill="1" applyBorder="1" applyAlignment="1" applyProtection="1">
      <alignment horizontal="center"/>
      <protection hidden="1"/>
    </xf>
    <xf numFmtId="167" fontId="9" fillId="7" borderId="5" xfId="1" applyNumberFormat="1" applyFont="1" applyFill="1" applyBorder="1" applyAlignment="1" applyProtection="1">
      <alignment horizontal="center"/>
      <protection hidden="1"/>
    </xf>
    <xf numFmtId="167" fontId="9" fillId="7" borderId="7" xfId="1" applyNumberFormat="1" applyFont="1" applyFill="1" applyBorder="1" applyAlignment="1" applyProtection="1">
      <alignment horizontal="center"/>
      <protection hidden="1"/>
    </xf>
    <xf numFmtId="166" fontId="9" fillId="7" borderId="7" xfId="1" applyNumberFormat="1" applyFont="1" applyFill="1" applyBorder="1" applyAlignment="1" applyProtection="1">
      <alignment horizontal="center"/>
      <protection hidden="1"/>
    </xf>
    <xf numFmtId="4" fontId="9" fillId="7" borderId="7" xfId="1" applyNumberFormat="1" applyFont="1" applyFill="1" applyBorder="1" applyAlignment="1" applyProtection="1">
      <alignment horizontal="center"/>
      <protection hidden="1"/>
    </xf>
    <xf numFmtId="3" fontId="9" fillId="7" borderId="7" xfId="1" applyNumberFormat="1" applyFont="1" applyFill="1" applyBorder="1" applyAlignment="1" applyProtection="1">
      <alignment horizontal="center"/>
      <protection hidden="1"/>
    </xf>
    <xf numFmtId="166" fontId="16" fillId="4" borderId="24" xfId="1" applyNumberFormat="1" applyFont="1" applyFill="1" applyBorder="1" applyAlignment="1" applyProtection="1">
      <alignment horizontal="center"/>
      <protection hidden="1"/>
    </xf>
    <xf numFmtId="166" fontId="16" fillId="7" borderId="0" xfId="1" applyNumberFormat="1" applyFont="1" applyFill="1" applyBorder="1" applyAlignment="1" applyProtection="1">
      <protection hidden="1"/>
    </xf>
    <xf numFmtId="3" fontId="9" fillId="7" borderId="0" xfId="1" applyNumberFormat="1" applyFont="1" applyFill="1" applyBorder="1" applyAlignment="1" applyProtection="1">
      <alignment horizontal="center"/>
      <protection hidden="1"/>
    </xf>
    <xf numFmtId="166" fontId="9" fillId="7" borderId="0" xfId="1" quotePrefix="1" applyNumberFormat="1" applyFont="1" applyFill="1" applyBorder="1" applyAlignment="1" applyProtection="1">
      <alignment horizontal="center"/>
      <protection hidden="1"/>
    </xf>
    <xf numFmtId="167" fontId="4" fillId="7" borderId="0" xfId="1" applyNumberFormat="1" applyFont="1" applyFill="1" applyBorder="1" applyAlignment="1" applyProtection="1">
      <alignment horizontal="center"/>
      <protection hidden="1"/>
    </xf>
    <xf numFmtId="10" fontId="7" fillId="7" borderId="0" xfId="1" applyNumberFormat="1" applyFont="1" applyFill="1" applyBorder="1" applyAlignment="1" applyProtection="1">
      <protection hidden="1"/>
    </xf>
    <xf numFmtId="10" fontId="9" fillId="7" borderId="0" xfId="1" applyNumberFormat="1" applyFont="1" applyFill="1" applyBorder="1" applyAlignment="1" applyProtection="1">
      <protection hidden="1"/>
    </xf>
    <xf numFmtId="10" fontId="16" fillId="7" borderId="0" xfId="1" applyNumberFormat="1" applyFont="1" applyFill="1" applyBorder="1" applyAlignment="1" applyProtection="1">
      <protection hidden="1"/>
    </xf>
    <xf numFmtId="10" fontId="3" fillId="7" borderId="0" xfId="1" applyNumberFormat="1" applyFont="1" applyFill="1" applyBorder="1" applyAlignment="1" applyProtection="1">
      <protection hidden="1"/>
    </xf>
    <xf numFmtId="167" fontId="19" fillId="7" borderId="0" xfId="1" applyNumberFormat="1" applyFont="1" applyFill="1" applyBorder="1" applyAlignment="1" applyProtection="1">
      <protection hidden="1"/>
    </xf>
    <xf numFmtId="165" fontId="15" fillId="0" borderId="25" xfId="0" applyFont="1" applyBorder="1" applyProtection="1">
      <protection hidden="1"/>
    </xf>
    <xf numFmtId="167" fontId="3" fillId="7" borderId="0" xfId="1" applyNumberFormat="1" applyFont="1" applyFill="1" applyProtection="1">
      <protection hidden="1"/>
    </xf>
    <xf numFmtId="167" fontId="3" fillId="7" borderId="9" xfId="1" applyNumberFormat="1" applyFont="1" applyFill="1" applyBorder="1" applyProtection="1">
      <protection hidden="1"/>
    </xf>
    <xf numFmtId="167" fontId="3" fillId="7" borderId="8" xfId="1" applyNumberFormat="1" applyFont="1" applyFill="1" applyBorder="1" applyProtection="1">
      <protection hidden="1"/>
    </xf>
    <xf numFmtId="167" fontId="7" fillId="7" borderId="0" xfId="1" applyNumberFormat="1" applyFont="1" applyFill="1" applyAlignment="1" applyProtection="1">
      <alignment horizontal="right"/>
      <protection hidden="1"/>
    </xf>
    <xf numFmtId="0" fontId="7" fillId="7" borderId="0" xfId="1" applyNumberFormat="1" applyFont="1" applyFill="1" applyProtection="1">
      <protection hidden="1"/>
    </xf>
    <xf numFmtId="167" fontId="8" fillId="7" borderId="0" xfId="1" applyNumberFormat="1" applyFont="1" applyFill="1" applyProtection="1">
      <protection hidden="1"/>
    </xf>
    <xf numFmtId="165" fontId="11" fillId="7" borderId="3" xfId="0" applyFont="1" applyFill="1" applyBorder="1" applyProtection="1">
      <protection hidden="1"/>
    </xf>
    <xf numFmtId="165" fontId="15" fillId="7" borderId="4" xfId="0" applyFont="1" applyFill="1" applyBorder="1" applyProtection="1">
      <protection hidden="1"/>
    </xf>
    <xf numFmtId="166" fontId="18" fillId="7" borderId="6" xfId="1" applyNumberFormat="1" applyFont="1" applyFill="1" applyBorder="1" applyAlignment="1" applyProtection="1">
      <alignment wrapText="1"/>
      <protection hidden="1"/>
    </xf>
    <xf numFmtId="166" fontId="18" fillId="7" borderId="0" xfId="1" applyNumberFormat="1" applyFont="1" applyFill="1" applyBorder="1" applyAlignment="1" applyProtection="1">
      <alignment wrapText="1"/>
      <protection hidden="1"/>
    </xf>
    <xf numFmtId="166" fontId="18" fillId="7" borderId="0" xfId="1" applyNumberFormat="1" applyFont="1" applyFill="1" applyBorder="1" applyAlignment="1" applyProtection="1">
      <alignment horizontal="left" wrapText="1"/>
      <protection hidden="1"/>
    </xf>
    <xf numFmtId="166" fontId="18" fillId="7" borderId="7" xfId="1" applyNumberFormat="1" applyFont="1" applyFill="1" applyBorder="1" applyAlignment="1" applyProtection="1">
      <alignment horizontal="left" wrapText="1"/>
      <protection hidden="1"/>
    </xf>
    <xf numFmtId="166" fontId="7" fillId="7" borderId="5" xfId="1" applyNumberFormat="1" applyFont="1" applyFill="1" applyBorder="1" applyAlignment="1" applyProtection="1">
      <protection hidden="1"/>
    </xf>
    <xf numFmtId="167" fontId="3" fillId="7" borderId="0" xfId="1" applyNumberFormat="1" applyFont="1" applyFill="1" applyBorder="1" applyProtection="1">
      <protection hidden="1"/>
    </xf>
    <xf numFmtId="165" fontId="15" fillId="7" borderId="0" xfId="0" applyFont="1" applyFill="1" applyProtection="1">
      <protection hidden="1"/>
    </xf>
    <xf numFmtId="165" fontId="11" fillId="0" borderId="0" xfId="0" applyFont="1" applyAlignment="1" applyProtection="1">
      <alignment horizontal="center" vertical="top" wrapText="1"/>
      <protection hidden="1"/>
    </xf>
    <xf numFmtId="165" fontId="1" fillId="7" borderId="16" xfId="0" applyFont="1" applyFill="1" applyBorder="1" applyProtection="1">
      <protection hidden="1"/>
    </xf>
    <xf numFmtId="165" fontId="11" fillId="0" borderId="0" xfId="0" applyFont="1" applyAlignment="1" applyProtection="1">
      <alignment horizontal="left"/>
      <protection hidden="1"/>
    </xf>
    <xf numFmtId="166" fontId="7" fillId="6" borderId="15" xfId="1" applyNumberFormat="1" applyFont="1" applyFill="1" applyBorder="1" applyAlignment="1" applyProtection="1">
      <protection hidden="1"/>
    </xf>
    <xf numFmtId="166" fontId="7" fillId="4" borderId="16" xfId="1" applyNumberFormat="1" applyFont="1" applyFill="1" applyBorder="1" applyAlignment="1" applyProtection="1">
      <protection hidden="1"/>
    </xf>
    <xf numFmtId="166" fontId="7" fillId="6" borderId="14" xfId="1" applyNumberFormat="1" applyFont="1" applyFill="1" applyBorder="1" applyAlignment="1" applyProtection="1">
      <protection hidden="1"/>
    </xf>
    <xf numFmtId="166" fontId="9" fillId="4" borderId="16" xfId="1" applyNumberFormat="1" applyFont="1" applyFill="1" applyBorder="1" applyAlignment="1" applyProtection="1">
      <protection hidden="1"/>
    </xf>
    <xf numFmtId="166" fontId="9" fillId="6" borderId="14" xfId="1" applyNumberFormat="1" applyFont="1" applyFill="1" applyBorder="1" applyAlignment="1" applyProtection="1">
      <protection hidden="1"/>
    </xf>
    <xf numFmtId="166" fontId="9" fillId="4" borderId="0" xfId="1" applyNumberFormat="1" applyFont="1" applyFill="1" applyBorder="1" applyAlignment="1" applyProtection="1">
      <protection hidden="1"/>
    </xf>
    <xf numFmtId="165" fontId="0" fillId="0" borderId="8" xfId="0" applyBorder="1" applyProtection="1">
      <protection hidden="1"/>
    </xf>
    <xf numFmtId="165" fontId="0" fillId="0" borderId="9" xfId="0" applyBorder="1" applyProtection="1">
      <protection hidden="1"/>
    </xf>
    <xf numFmtId="165" fontId="0" fillId="0" borderId="11" xfId="0" applyBorder="1" applyProtection="1">
      <protection hidden="1"/>
    </xf>
    <xf numFmtId="165" fontId="11" fillId="0" borderId="5" xfId="0" applyFont="1" applyBorder="1" applyAlignment="1" applyProtection="1">
      <alignment horizontal="centerContinuous"/>
      <protection hidden="1"/>
    </xf>
    <xf numFmtId="166" fontId="11" fillId="0" borderId="3" xfId="1" applyNumberFormat="1" applyFont="1" applyFill="1" applyBorder="1" applyAlignment="1" applyProtection="1">
      <alignment horizontal="centerContinuous"/>
      <protection hidden="1"/>
    </xf>
    <xf numFmtId="165" fontId="0" fillId="0" borderId="6" xfId="0" applyBorder="1" applyProtection="1">
      <protection hidden="1"/>
    </xf>
    <xf numFmtId="165" fontId="0" fillId="0" borderId="7" xfId="0" applyBorder="1" applyProtection="1">
      <protection hidden="1"/>
    </xf>
    <xf numFmtId="167" fontId="11" fillId="0" borderId="0" xfId="0" applyNumberFormat="1" applyFont="1" applyProtection="1">
      <protection hidden="1"/>
    </xf>
    <xf numFmtId="165" fontId="11" fillId="0" borderId="0" xfId="0" applyFont="1" applyAlignment="1" applyProtection="1">
      <alignment horizontal="center" wrapText="1"/>
      <protection hidden="1"/>
    </xf>
    <xf numFmtId="166" fontId="7" fillId="6" borderId="26" xfId="1" applyNumberFormat="1" applyFont="1" applyFill="1" applyBorder="1" applyAlignment="1" applyProtection="1">
      <protection hidden="1"/>
    </xf>
    <xf numFmtId="166" fontId="9" fillId="6" borderId="26" xfId="1" applyNumberFormat="1" applyFont="1" applyFill="1" applyBorder="1" applyAlignment="1" applyProtection="1">
      <protection hidden="1"/>
    </xf>
    <xf numFmtId="165" fontId="11" fillId="0" borderId="27" xfId="0" applyFont="1" applyBorder="1" applyAlignment="1" applyProtection="1">
      <alignment horizontal="centerContinuous"/>
      <protection hidden="1"/>
    </xf>
    <xf numFmtId="166" fontId="11" fillId="7" borderId="4" xfId="1" applyNumberFormat="1" applyFont="1" applyFill="1" applyBorder="1" applyAlignment="1" applyProtection="1">
      <alignment horizontal="centerContinuous"/>
      <protection hidden="1"/>
    </xf>
    <xf numFmtId="167" fontId="7" fillId="7" borderId="4" xfId="1" applyNumberFormat="1" applyFont="1" applyFill="1" applyBorder="1" applyAlignment="1" applyProtection="1">
      <alignment horizontal="centerContinuous"/>
      <protection hidden="1"/>
    </xf>
    <xf numFmtId="166" fontId="9" fillId="7" borderId="4" xfId="1" applyNumberFormat="1" applyFont="1" applyFill="1" applyBorder="1" applyAlignment="1" applyProtection="1">
      <alignment horizontal="centerContinuous"/>
      <protection hidden="1"/>
    </xf>
    <xf numFmtId="165" fontId="1" fillId="0" borderId="0" xfId="0" applyFont="1" applyProtection="1">
      <protection hidden="1"/>
    </xf>
    <xf numFmtId="165" fontId="1" fillId="0" borderId="3" xfId="0" applyFont="1" applyBorder="1" applyProtection="1">
      <protection hidden="1"/>
    </xf>
    <xf numFmtId="165" fontId="1" fillId="0" borderId="4" xfId="0" applyFont="1" applyBorder="1" applyProtection="1">
      <protection hidden="1"/>
    </xf>
    <xf numFmtId="165" fontId="1" fillId="0" borderId="4" xfId="0" applyFont="1" applyBorder="1" applyAlignment="1" applyProtection="1">
      <alignment horizontal="centerContinuous"/>
      <protection hidden="1"/>
    </xf>
    <xf numFmtId="165" fontId="1" fillId="0" borderId="5" xfId="0" applyFont="1" applyBorder="1" applyAlignment="1" applyProtection="1">
      <alignment horizontal="centerContinuous"/>
      <protection hidden="1"/>
    </xf>
    <xf numFmtId="165" fontId="1" fillId="0" borderId="6" xfId="0" applyFont="1" applyBorder="1" applyProtection="1">
      <protection hidden="1"/>
    </xf>
    <xf numFmtId="167" fontId="1" fillId="0" borderId="0" xfId="0" applyNumberFormat="1" applyFont="1" applyProtection="1">
      <protection hidden="1"/>
    </xf>
    <xf numFmtId="167" fontId="1" fillId="0" borderId="6" xfId="0" applyNumberFormat="1" applyFont="1" applyBorder="1" applyProtection="1">
      <protection hidden="1"/>
    </xf>
    <xf numFmtId="165" fontId="1" fillId="0" borderId="8" xfId="0" applyFont="1" applyBorder="1" applyProtection="1">
      <protection hidden="1"/>
    </xf>
    <xf numFmtId="165" fontId="1" fillId="0" borderId="9" xfId="0" applyFont="1" applyBorder="1" applyProtection="1">
      <protection hidden="1"/>
    </xf>
    <xf numFmtId="165" fontId="1" fillId="0" borderId="11" xfId="0" applyFont="1" applyBorder="1" applyProtection="1">
      <protection hidden="1"/>
    </xf>
    <xf numFmtId="165" fontId="1" fillId="0" borderId="5" xfId="0" applyFont="1" applyBorder="1" applyProtection="1">
      <protection hidden="1"/>
    </xf>
    <xf numFmtId="165" fontId="1" fillId="0" borderId="7" xfId="0" applyFont="1" applyBorder="1" applyProtection="1">
      <protection hidden="1"/>
    </xf>
    <xf numFmtId="165" fontId="1" fillId="7" borderId="4" xfId="0" applyFont="1" applyFill="1" applyBorder="1" applyProtection="1">
      <protection hidden="1"/>
    </xf>
    <xf numFmtId="165" fontId="1" fillId="7" borderId="5" xfId="0" applyFont="1" applyFill="1" applyBorder="1" applyProtection="1">
      <protection hidden="1"/>
    </xf>
    <xf numFmtId="165" fontId="1" fillId="2" borderId="0" xfId="0" applyFont="1" applyFill="1" applyProtection="1">
      <protection locked="0" hidden="1"/>
    </xf>
    <xf numFmtId="14" fontId="1" fillId="2" borderId="0" xfId="0" applyNumberFormat="1" applyFont="1" applyFill="1" applyProtection="1">
      <protection locked="0" hidden="1"/>
    </xf>
    <xf numFmtId="166" fontId="14" fillId="7" borderId="0" xfId="1" applyNumberFormat="1" applyFont="1" applyFill="1" applyBorder="1" applyAlignment="1" applyProtection="1">
      <protection hidden="1"/>
    </xf>
    <xf numFmtId="49" fontId="20" fillId="7" borderId="0" xfId="1" applyNumberFormat="1" applyFont="1" applyFill="1" applyBorder="1" applyAlignment="1" applyProtection="1">
      <protection hidden="1"/>
    </xf>
    <xf numFmtId="49" fontId="21" fillId="7" borderId="0" xfId="1" applyNumberFormat="1" applyFont="1" applyFill="1" applyBorder="1" applyAlignment="1" applyProtection="1">
      <protection hidden="1"/>
    </xf>
    <xf numFmtId="165" fontId="22" fillId="0" borderId="0" xfId="0" applyFont="1" applyAlignment="1">
      <alignment vertical="center"/>
    </xf>
    <xf numFmtId="3" fontId="7" fillId="7" borderId="0" xfId="1" applyNumberFormat="1" applyFont="1" applyFill="1" applyBorder="1" applyAlignment="1" applyProtection="1">
      <alignment horizontal="right"/>
      <protection hidden="1"/>
    </xf>
    <xf numFmtId="166" fontId="7" fillId="0" borderId="0" xfId="1" applyNumberFormat="1" applyFont="1" applyFill="1" applyBorder="1" applyAlignment="1" applyProtection="1">
      <alignment horizontal="center"/>
      <protection locked="0" hidden="1"/>
    </xf>
    <xf numFmtId="167" fontId="7" fillId="7" borderId="0" xfId="1" applyNumberFormat="1" applyFont="1" applyFill="1" applyBorder="1" applyAlignment="1" applyProtection="1">
      <alignment horizontal="center"/>
      <protection hidden="1"/>
    </xf>
    <xf numFmtId="166" fontId="7" fillId="5" borderId="0" xfId="1" applyNumberFormat="1" applyFont="1" applyFill="1" applyBorder="1" applyAlignment="1" applyProtection="1">
      <protection locked="0" hidden="1"/>
    </xf>
    <xf numFmtId="3" fontId="7" fillId="7" borderId="5" xfId="1" applyNumberFormat="1" applyFont="1" applyFill="1" applyBorder="1" applyAlignment="1" applyProtection="1">
      <protection hidden="1"/>
    </xf>
    <xf numFmtId="166" fontId="7" fillId="7" borderId="7" xfId="1" applyNumberFormat="1" applyFont="1" applyFill="1" applyBorder="1" applyAlignment="1" applyProtection="1">
      <protection hidden="1"/>
    </xf>
    <xf numFmtId="166" fontId="7" fillId="5" borderId="6" xfId="1" applyNumberFormat="1" applyFont="1" applyFill="1" applyBorder="1" applyAlignment="1" applyProtection="1">
      <protection locked="0" hidden="1"/>
    </xf>
    <xf numFmtId="165" fontId="22" fillId="0" borderId="9" xfId="0" applyFont="1" applyBorder="1" applyAlignment="1">
      <alignment vertical="center"/>
    </xf>
    <xf numFmtId="9" fontId="9" fillId="7" borderId="9" xfId="1" applyNumberFormat="1" applyFont="1" applyFill="1" applyBorder="1" applyAlignment="1" applyProtection="1">
      <protection hidden="1"/>
    </xf>
    <xf numFmtId="9" fontId="9" fillId="7" borderId="11" xfId="1" applyNumberFormat="1" applyFont="1" applyFill="1" applyBorder="1" applyAlignment="1" applyProtection="1">
      <protection hidden="1"/>
    </xf>
    <xf numFmtId="165" fontId="23" fillId="8" borderId="3" xfId="0" applyFont="1" applyFill="1" applyBorder="1"/>
    <xf numFmtId="165" fontId="23" fillId="8" borderId="4" xfId="0" applyFont="1" applyFill="1" applyBorder="1" applyAlignment="1">
      <alignment horizontal="right"/>
    </xf>
    <xf numFmtId="168" fontId="24" fillId="8" borderId="4" xfId="3" applyNumberFormat="1" applyFont="1" applyFill="1" applyBorder="1" applyAlignment="1">
      <alignment horizontal="left"/>
    </xf>
    <xf numFmtId="0" fontId="24" fillId="8" borderId="4" xfId="3" applyFont="1" applyFill="1" applyBorder="1"/>
    <xf numFmtId="165" fontId="24" fillId="0" borderId="0" xfId="0" applyFont="1"/>
    <xf numFmtId="0" fontId="23" fillId="8" borderId="8" xfId="3" applyFont="1" applyFill="1" applyBorder="1" applyAlignment="1">
      <alignment horizontal="right"/>
    </xf>
    <xf numFmtId="0" fontId="23" fillId="8" borderId="9" xfId="3" applyFont="1" applyFill="1" applyBorder="1" applyAlignment="1">
      <alignment horizontal="right"/>
    </xf>
    <xf numFmtId="168" fontId="24" fillId="8" borderId="9" xfId="0" applyNumberFormat="1" applyFont="1" applyFill="1" applyBorder="1"/>
    <xf numFmtId="164" fontId="23" fillId="8" borderId="9" xfId="0" applyNumberFormat="1" applyFont="1" applyFill="1" applyBorder="1"/>
    <xf numFmtId="0" fontId="23" fillId="0" borderId="0" xfId="3" applyFont="1" applyAlignment="1">
      <alignment horizontal="right"/>
    </xf>
    <xf numFmtId="49" fontId="24" fillId="0" borderId="0" xfId="3" applyNumberFormat="1" applyFont="1" applyAlignment="1">
      <alignment horizontal="left"/>
    </xf>
    <xf numFmtId="0" fontId="24" fillId="0" borderId="0" xfId="3" applyFont="1"/>
    <xf numFmtId="0" fontId="25" fillId="0" borderId="9" xfId="3" applyFont="1" applyBorder="1"/>
    <xf numFmtId="165" fontId="24" fillId="0" borderId="9" xfId="0" applyFont="1" applyBorder="1"/>
    <xf numFmtId="0" fontId="23" fillId="0" borderId="0" xfId="3" applyFont="1"/>
    <xf numFmtId="165" fontId="23" fillId="8" borderId="29" xfId="0" applyFont="1" applyFill="1" applyBorder="1"/>
    <xf numFmtId="165" fontId="23" fillId="8" borderId="6" xfId="0" applyFont="1" applyFill="1" applyBorder="1"/>
    <xf numFmtId="0" fontId="23" fillId="8" borderId="27" xfId="3" applyFont="1" applyFill="1" applyBorder="1"/>
    <xf numFmtId="0" fontId="23" fillId="8" borderId="4" xfId="3" applyFont="1" applyFill="1" applyBorder="1"/>
    <xf numFmtId="0" fontId="23" fillId="8" borderId="27" xfId="3" applyFont="1" applyFill="1" applyBorder="1" applyAlignment="1">
      <alignment horizontal="center" wrapText="1"/>
    </xf>
    <xf numFmtId="0" fontId="23" fillId="8" borderId="1" xfId="3" applyFont="1" applyFill="1" applyBorder="1"/>
    <xf numFmtId="0" fontId="23" fillId="8" borderId="28" xfId="3" applyFont="1" applyFill="1" applyBorder="1"/>
    <xf numFmtId="0" fontId="23" fillId="8" borderId="30" xfId="3" applyFont="1" applyFill="1" applyBorder="1" applyAlignment="1">
      <alignment horizontal="center"/>
    </xf>
    <xf numFmtId="0" fontId="23" fillId="8" borderId="9" xfId="3" applyFont="1" applyFill="1" applyBorder="1"/>
    <xf numFmtId="0" fontId="23" fillId="8" borderId="30" xfId="3" applyFont="1" applyFill="1" applyBorder="1" applyAlignment="1">
      <alignment horizontal="center" wrapText="1"/>
    </xf>
    <xf numFmtId="0" fontId="23" fillId="8" borderId="29" xfId="3" applyFont="1" applyFill="1" applyBorder="1"/>
    <xf numFmtId="169" fontId="24" fillId="0" borderId="0" xfId="0" applyNumberFormat="1" applyFont="1"/>
    <xf numFmtId="0" fontId="23" fillId="8" borderId="34" xfId="3" applyFont="1" applyFill="1" applyBorder="1"/>
    <xf numFmtId="165" fontId="23" fillId="9" borderId="1" xfId="0" applyFont="1" applyFill="1" applyBorder="1"/>
    <xf numFmtId="169" fontId="24" fillId="9" borderId="35" xfId="0" applyNumberFormat="1" applyFont="1" applyFill="1" applyBorder="1"/>
    <xf numFmtId="9" fontId="24" fillId="9" borderId="36" xfId="2" applyFont="1" applyFill="1" applyBorder="1"/>
    <xf numFmtId="169" fontId="24" fillId="9" borderId="28" xfId="0" applyNumberFormat="1" applyFont="1" applyFill="1" applyBorder="1"/>
    <xf numFmtId="165" fontId="23" fillId="0" borderId="0" xfId="0" applyFont="1"/>
    <xf numFmtId="9" fontId="24" fillId="0" borderId="0" xfId="3" applyNumberFormat="1" applyFont="1" applyAlignment="1">
      <alignment horizontal="center"/>
    </xf>
    <xf numFmtId="9" fontId="24" fillId="0" borderId="0" xfId="2" applyFont="1" applyFill="1" applyBorder="1" applyAlignment="1">
      <alignment horizontal="center"/>
    </xf>
    <xf numFmtId="170" fontId="24" fillId="0" borderId="0" xfId="4" applyNumberFormat="1" applyFont="1" applyFill="1" applyBorder="1" applyAlignment="1" applyProtection="1">
      <alignment horizontal="center"/>
    </xf>
    <xf numFmtId="165" fontId="24" fillId="0" borderId="0" xfId="0" applyFont="1" applyAlignment="1">
      <alignment horizontal="center"/>
    </xf>
    <xf numFmtId="9" fontId="24" fillId="0" borderId="0" xfId="4" applyFont="1" applyFill="1" applyBorder="1" applyAlignment="1">
      <alignment horizontal="center"/>
    </xf>
    <xf numFmtId="168" fontId="24" fillId="0" borderId="0" xfId="0" applyNumberFormat="1" applyFont="1"/>
    <xf numFmtId="165" fontId="26" fillId="0" borderId="0" xfId="0" applyFont="1"/>
    <xf numFmtId="165" fontId="27" fillId="10" borderId="3" xfId="0" applyFont="1" applyFill="1" applyBorder="1" applyAlignment="1">
      <alignment horizontal="left" vertical="center"/>
    </xf>
    <xf numFmtId="165" fontId="27" fillId="10" borderId="5" xfId="0" applyFont="1" applyFill="1" applyBorder="1" applyAlignment="1">
      <alignment horizontal="left" vertical="center"/>
    </xf>
    <xf numFmtId="165" fontId="27" fillId="10" borderId="37" xfId="0" applyFont="1" applyFill="1" applyBorder="1" applyAlignment="1">
      <alignment horizontal="center" vertical="center"/>
    </xf>
    <xf numFmtId="165" fontId="27" fillId="10" borderId="27" xfId="0" applyFont="1" applyFill="1" applyBorder="1" applyAlignment="1">
      <alignment horizontal="center" vertical="center"/>
    </xf>
    <xf numFmtId="165" fontId="27" fillId="10" borderId="3" xfId="0" applyFont="1" applyFill="1" applyBorder="1" applyAlignment="1">
      <alignment vertical="center"/>
    </xf>
    <xf numFmtId="165" fontId="27" fillId="10" borderId="4" xfId="0" applyFont="1" applyFill="1" applyBorder="1" applyAlignment="1">
      <alignment vertical="center"/>
    </xf>
    <xf numFmtId="165" fontId="27" fillId="10" borderId="5" xfId="0" applyFont="1" applyFill="1" applyBorder="1" applyAlignment="1">
      <alignment vertical="center"/>
    </xf>
    <xf numFmtId="165" fontId="27" fillId="10" borderId="8" xfId="0" applyFont="1" applyFill="1" applyBorder="1" applyAlignment="1">
      <alignment horizontal="left" vertical="center"/>
    </xf>
    <xf numFmtId="165" fontId="27" fillId="10" borderId="11" xfId="0" applyFont="1" applyFill="1" applyBorder="1" applyAlignment="1">
      <alignment horizontal="left" vertical="center"/>
    </xf>
    <xf numFmtId="165" fontId="27" fillId="10" borderId="38" xfId="0" applyFont="1" applyFill="1" applyBorder="1" applyAlignment="1">
      <alignment horizontal="center" vertical="center"/>
    </xf>
    <xf numFmtId="165" fontId="27" fillId="10" borderId="30" xfId="0" applyFont="1" applyFill="1" applyBorder="1" applyAlignment="1">
      <alignment horizontal="center" vertical="center"/>
    </xf>
    <xf numFmtId="165" fontId="27" fillId="10" borderId="8" xfId="0" applyFont="1" applyFill="1" applyBorder="1" applyAlignment="1">
      <alignment vertical="center"/>
    </xf>
    <xf numFmtId="165" fontId="27" fillId="10" borderId="9" xfId="0" applyFont="1" applyFill="1" applyBorder="1" applyAlignment="1">
      <alignment vertical="center"/>
    </xf>
    <xf numFmtId="165" fontId="27" fillId="10" borderId="11" xfId="0" applyFont="1" applyFill="1" applyBorder="1" applyAlignment="1">
      <alignment vertical="center"/>
    </xf>
    <xf numFmtId="165" fontId="20" fillId="8" borderId="31" xfId="0" applyFont="1" applyFill="1" applyBorder="1" applyAlignment="1">
      <alignment horizontal="left" vertical="center"/>
    </xf>
    <xf numFmtId="165" fontId="20" fillId="8" borderId="33" xfId="0" applyFont="1" applyFill="1" applyBorder="1" applyAlignment="1">
      <alignment horizontal="left" vertical="center"/>
    </xf>
    <xf numFmtId="168" fontId="20" fillId="11" borderId="6" xfId="5" applyNumberFormat="1" applyFont="1" applyFill="1" applyBorder="1"/>
    <xf numFmtId="9" fontId="24" fillId="11" borderId="39" xfId="3" applyNumberFormat="1" applyFont="1" applyFill="1" applyBorder="1" applyAlignment="1">
      <alignment horizontal="center"/>
    </xf>
    <xf numFmtId="165" fontId="24" fillId="0" borderId="40" xfId="0" applyFont="1" applyBorder="1"/>
    <xf numFmtId="165" fontId="24" fillId="0" borderId="41" xfId="0" applyFont="1" applyBorder="1"/>
    <xf numFmtId="165" fontId="24" fillId="0" borderId="42" xfId="0" applyFont="1" applyBorder="1"/>
    <xf numFmtId="165" fontId="20" fillId="8" borderId="43" xfId="0" applyFont="1" applyFill="1" applyBorder="1" applyAlignment="1">
      <alignment horizontal="left" vertical="center"/>
    </xf>
    <xf numFmtId="165" fontId="20" fillId="8" borderId="44" xfId="0" applyFont="1" applyFill="1" applyBorder="1" applyAlignment="1">
      <alignment horizontal="left" vertical="center"/>
    </xf>
    <xf numFmtId="168" fontId="20" fillId="11" borderId="45" xfId="5" applyNumberFormat="1" applyFont="1" applyFill="1" applyBorder="1"/>
    <xf numFmtId="9" fontId="24" fillId="11" borderId="46" xfId="3" applyNumberFormat="1" applyFont="1" applyFill="1" applyBorder="1" applyAlignment="1">
      <alignment horizontal="center"/>
    </xf>
    <xf numFmtId="165" fontId="24" fillId="0" borderId="45" xfId="0" applyFont="1" applyBorder="1"/>
    <xf numFmtId="165" fontId="24" fillId="0" borderId="47" xfId="0" applyFont="1" applyBorder="1"/>
    <xf numFmtId="165" fontId="24" fillId="0" borderId="48" xfId="0" applyFont="1" applyBorder="1"/>
    <xf numFmtId="165" fontId="20" fillId="8" borderId="45" xfId="0" applyFont="1" applyFill="1" applyBorder="1" applyAlignment="1">
      <alignment horizontal="left" vertical="center"/>
    </xf>
    <xf numFmtId="165" fontId="20" fillId="8" borderId="49" xfId="0" applyFont="1" applyFill="1" applyBorder="1" applyAlignment="1">
      <alignment horizontal="left" vertical="center"/>
    </xf>
    <xf numFmtId="168" fontId="20" fillId="11" borderId="50" xfId="5" applyNumberFormat="1" applyFont="1" applyFill="1" applyBorder="1"/>
    <xf numFmtId="165" fontId="24" fillId="0" borderId="50" xfId="0" applyFont="1" applyBorder="1"/>
    <xf numFmtId="165" fontId="24" fillId="0" borderId="49" xfId="0" applyFont="1" applyBorder="1"/>
    <xf numFmtId="165" fontId="24" fillId="0" borderId="51" xfId="0" applyFont="1" applyBorder="1"/>
    <xf numFmtId="165" fontId="20" fillId="8" borderId="52" xfId="0" applyFont="1" applyFill="1" applyBorder="1" applyAlignment="1">
      <alignment horizontal="left" vertical="center"/>
    </xf>
    <xf numFmtId="165" fontId="20" fillId="8" borderId="53" xfId="0" applyFont="1" applyFill="1" applyBorder="1" applyAlignment="1">
      <alignment horizontal="left" vertical="center"/>
    </xf>
    <xf numFmtId="168" fontId="20" fillId="11" borderId="54" xfId="5" applyNumberFormat="1" applyFont="1" applyFill="1" applyBorder="1" applyProtection="1"/>
    <xf numFmtId="9" fontId="24" fillId="11" borderId="55" xfId="3" applyNumberFormat="1" applyFont="1" applyFill="1" applyBorder="1" applyAlignment="1">
      <alignment horizontal="center"/>
    </xf>
    <xf numFmtId="165" fontId="24" fillId="0" borderId="54" xfId="0" applyFont="1" applyBorder="1"/>
    <xf numFmtId="165" fontId="24" fillId="0" borderId="12" xfId="0" applyFont="1" applyBorder="1"/>
    <xf numFmtId="165" fontId="24" fillId="0" borderId="13" xfId="0" applyFont="1" applyBorder="1"/>
    <xf numFmtId="165" fontId="29" fillId="10" borderId="0" xfId="0" applyFont="1" applyFill="1"/>
    <xf numFmtId="165" fontId="30" fillId="10" borderId="0" xfId="0" applyFont="1" applyFill="1"/>
    <xf numFmtId="165" fontId="31" fillId="10" borderId="0" xfId="0" applyFont="1" applyFill="1" applyAlignment="1">
      <alignment horizontal="right"/>
    </xf>
    <xf numFmtId="168" fontId="30" fillId="10" borderId="0" xfId="0" applyNumberFormat="1" applyFont="1" applyFill="1"/>
    <xf numFmtId="165" fontId="32" fillId="10" borderId="0" xfId="0" applyFont="1" applyFill="1"/>
    <xf numFmtId="165" fontId="1" fillId="0" borderId="0" xfId="0" applyFont="1"/>
    <xf numFmtId="165" fontId="28" fillId="12" borderId="0" xfId="0" applyFont="1" applyFill="1"/>
    <xf numFmtId="165" fontId="1" fillId="12" borderId="0" xfId="0" applyFont="1" applyFill="1"/>
    <xf numFmtId="165" fontId="11" fillId="12" borderId="0" xfId="0" applyFont="1" applyFill="1" applyAlignment="1">
      <alignment horizontal="center" wrapText="1"/>
    </xf>
    <xf numFmtId="165" fontId="11" fillId="12" borderId="0" xfId="0" applyFont="1" applyFill="1" applyAlignment="1">
      <alignment horizontal="left" wrapText="1"/>
    </xf>
    <xf numFmtId="165" fontId="39" fillId="13" borderId="56" xfId="0" applyFont="1" applyFill="1" applyBorder="1" applyAlignment="1">
      <alignment horizontal="left"/>
    </xf>
    <xf numFmtId="165" fontId="39" fillId="13" borderId="44" xfId="0" applyFont="1" applyFill="1" applyBorder="1" applyAlignment="1">
      <alignment horizontal="center" wrapText="1"/>
    </xf>
    <xf numFmtId="165" fontId="39" fillId="13" borderId="56" xfId="0" applyFont="1" applyFill="1" applyBorder="1" applyAlignment="1">
      <alignment horizontal="center"/>
    </xf>
    <xf numFmtId="165" fontId="40" fillId="13" borderId="44" xfId="0" applyFont="1" applyFill="1" applyBorder="1" applyAlignment="1">
      <alignment horizontal="center" wrapText="1"/>
    </xf>
    <xf numFmtId="172" fontId="40" fillId="14" borderId="56" xfId="0" applyNumberFormat="1" applyFont="1" applyFill="1" applyBorder="1"/>
    <xf numFmtId="173" fontId="40" fillId="14" borderId="56" xfId="0" applyNumberFormat="1" applyFont="1" applyFill="1" applyBorder="1" applyAlignment="1">
      <alignment horizontal="right"/>
    </xf>
    <xf numFmtId="165" fontId="41" fillId="15" borderId="44" xfId="0" applyFont="1" applyFill="1" applyBorder="1" applyAlignment="1">
      <alignment horizontal="left" wrapText="1"/>
    </xf>
    <xf numFmtId="173" fontId="42" fillId="14" borderId="56" xfId="0" applyNumberFormat="1" applyFont="1" applyFill="1" applyBorder="1" applyAlignment="1">
      <alignment horizontal="right"/>
    </xf>
    <xf numFmtId="173" fontId="42" fillId="14" borderId="44" xfId="0" applyNumberFormat="1" applyFont="1" applyFill="1" applyBorder="1" applyAlignment="1">
      <alignment horizontal="right"/>
    </xf>
    <xf numFmtId="14" fontId="41" fillId="16" borderId="56" xfId="0" applyNumberFormat="1" applyFont="1" applyFill="1" applyBorder="1" applyAlignment="1" applyProtection="1">
      <alignment horizontal="center" vertical="center"/>
      <protection locked="0"/>
    </xf>
    <xf numFmtId="14" fontId="42" fillId="15" borderId="56" xfId="0" applyNumberFormat="1" applyFont="1" applyFill="1" applyBorder="1" applyAlignment="1">
      <alignment horizontal="right" wrapText="1"/>
    </xf>
    <xf numFmtId="165" fontId="41" fillId="15" borderId="56" xfId="0" applyFont="1" applyFill="1" applyBorder="1" applyAlignment="1">
      <alignment horizontal="left" wrapText="1"/>
    </xf>
    <xf numFmtId="14" fontId="41" fillId="15" borderId="56" xfId="0" applyNumberFormat="1" applyFont="1" applyFill="1" applyBorder="1" applyAlignment="1">
      <alignment horizontal="center" vertical="center"/>
    </xf>
    <xf numFmtId="165" fontId="28" fillId="12" borderId="0" xfId="0" applyFont="1" applyFill="1" applyAlignment="1">
      <alignment horizontal="left"/>
    </xf>
    <xf numFmtId="165" fontId="15" fillId="12" borderId="0" xfId="0" applyFont="1" applyFill="1"/>
    <xf numFmtId="165" fontId="43" fillId="17" borderId="57" xfId="0" applyFont="1" applyFill="1" applyBorder="1" applyAlignment="1">
      <alignment horizontal="left"/>
    </xf>
    <xf numFmtId="165" fontId="44" fillId="17" borderId="49" xfId="0" applyFont="1" applyFill="1" applyBorder="1" applyAlignment="1">
      <alignment horizontal="left"/>
    </xf>
    <xf numFmtId="165" fontId="45" fillId="17" borderId="49" xfId="0" applyFont="1" applyFill="1" applyBorder="1" applyAlignment="1">
      <alignment horizontal="left"/>
    </xf>
    <xf numFmtId="165" fontId="46" fillId="17" borderId="49" xfId="0" applyFont="1" applyFill="1" applyBorder="1" applyAlignment="1">
      <alignment horizontal="left"/>
    </xf>
    <xf numFmtId="165" fontId="47" fillId="17" borderId="49" xfId="0" applyFont="1" applyFill="1" applyBorder="1" applyAlignment="1">
      <alignment horizontal="left"/>
    </xf>
    <xf numFmtId="165" fontId="47" fillId="17" borderId="58" xfId="0" applyFont="1" applyFill="1" applyBorder="1" applyAlignment="1">
      <alignment horizontal="left"/>
    </xf>
    <xf numFmtId="165" fontId="1" fillId="16" borderId="57" xfId="0" applyFont="1" applyFill="1" applyBorder="1" applyAlignment="1">
      <alignment vertical="top"/>
    </xf>
    <xf numFmtId="165" fontId="1" fillId="16" borderId="49" xfId="0" applyFont="1" applyFill="1" applyBorder="1" applyAlignment="1">
      <alignment vertical="top"/>
    </xf>
    <xf numFmtId="165" fontId="1" fillId="16" borderId="58" xfId="0" applyFont="1" applyFill="1" applyBorder="1" applyAlignment="1">
      <alignment vertical="top"/>
    </xf>
    <xf numFmtId="165" fontId="1" fillId="16" borderId="33" xfId="0" applyFont="1" applyFill="1" applyBorder="1" applyAlignment="1">
      <alignment vertical="top"/>
    </xf>
    <xf numFmtId="165" fontId="1" fillId="16" borderId="0" xfId="0" applyFont="1" applyFill="1" applyAlignment="1">
      <alignment vertical="top"/>
    </xf>
    <xf numFmtId="165" fontId="1" fillId="16" borderId="59" xfId="0" applyFont="1" applyFill="1" applyBorder="1" applyAlignment="1">
      <alignment vertical="top"/>
    </xf>
    <xf numFmtId="165" fontId="1" fillId="16" borderId="60" xfId="0" applyFont="1" applyFill="1" applyBorder="1" applyAlignment="1">
      <alignment vertical="top"/>
    </xf>
    <xf numFmtId="165" fontId="1" fillId="16" borderId="41" xfId="0" applyFont="1" applyFill="1" applyBorder="1" applyAlignment="1">
      <alignment vertical="top"/>
    </xf>
    <xf numFmtId="165" fontId="1" fillId="16" borderId="61" xfId="0" applyFont="1" applyFill="1" applyBorder="1" applyAlignment="1">
      <alignment vertical="top"/>
    </xf>
    <xf numFmtId="164" fontId="24" fillId="9" borderId="3" xfId="0" applyNumberFormat="1" applyFont="1" applyFill="1" applyBorder="1" applyProtection="1">
      <protection hidden="1"/>
    </xf>
    <xf numFmtId="169" fontId="24" fillId="9" borderId="31" xfId="0" applyNumberFormat="1" applyFont="1" applyFill="1" applyBorder="1" applyProtection="1">
      <protection hidden="1"/>
    </xf>
    <xf numFmtId="169" fontId="24" fillId="9" borderId="32" xfId="0" applyNumberFormat="1" applyFont="1" applyFill="1" applyBorder="1" applyProtection="1">
      <protection hidden="1"/>
    </xf>
    <xf numFmtId="9" fontId="24" fillId="9" borderId="32" xfId="2" applyFont="1" applyFill="1" applyBorder="1" applyProtection="1">
      <protection hidden="1"/>
    </xf>
    <xf numFmtId="9" fontId="24" fillId="9" borderId="33" xfId="2" applyFont="1" applyFill="1" applyBorder="1" applyProtection="1">
      <protection hidden="1"/>
    </xf>
    <xf numFmtId="169" fontId="24" fillId="9" borderId="29" xfId="0" applyNumberFormat="1" applyFont="1" applyFill="1" applyBorder="1" applyProtection="1">
      <protection hidden="1"/>
    </xf>
    <xf numFmtId="164" fontId="24" fillId="9" borderId="6" xfId="0" applyNumberFormat="1" applyFont="1" applyFill="1" applyBorder="1" applyProtection="1">
      <protection hidden="1"/>
    </xf>
    <xf numFmtId="169" fontId="24" fillId="9" borderId="34" xfId="0" applyNumberFormat="1" applyFont="1" applyFill="1" applyBorder="1" applyProtection="1">
      <protection hidden="1"/>
    </xf>
    <xf numFmtId="172" fontId="40" fillId="14" borderId="56" xfId="0" applyNumberFormat="1" applyFont="1" applyFill="1" applyBorder="1" applyProtection="1">
      <protection hidden="1"/>
    </xf>
    <xf numFmtId="166" fontId="7" fillId="4" borderId="0" xfId="1" applyNumberFormat="1" applyFont="1" applyFill="1" applyBorder="1" applyAlignment="1" applyProtection="1">
      <protection hidden="1"/>
    </xf>
    <xf numFmtId="166" fontId="7" fillId="4" borderId="9" xfId="1" applyNumberFormat="1" applyFont="1" applyFill="1" applyBorder="1" applyAlignment="1" applyProtection="1">
      <protection hidden="1"/>
    </xf>
    <xf numFmtId="173" fontId="40" fillId="18" borderId="56" xfId="0" applyNumberFormat="1" applyFont="1" applyFill="1" applyBorder="1" applyProtection="1">
      <protection locked="0"/>
    </xf>
    <xf numFmtId="165" fontId="41" fillId="7" borderId="0" xfId="0" applyFont="1" applyFill="1" applyAlignment="1" applyProtection="1">
      <alignment horizontal="left" indent="1"/>
      <protection hidden="1"/>
    </xf>
    <xf numFmtId="165" fontId="5" fillId="7" borderId="0" xfId="0" applyFont="1" applyFill="1" applyProtection="1">
      <protection hidden="1"/>
    </xf>
    <xf numFmtId="165" fontId="5" fillId="7" borderId="0" xfId="0" applyFont="1" applyFill="1" applyAlignment="1" applyProtection="1">
      <alignment horizontal="left" indent="1"/>
      <protection hidden="1"/>
    </xf>
    <xf numFmtId="165" fontId="41" fillId="7" borderId="0" xfId="0" applyFont="1" applyFill="1" applyAlignment="1">
      <alignment horizontal="left" vertical="center"/>
    </xf>
    <xf numFmtId="165" fontId="39" fillId="7" borderId="0" xfId="0" applyFont="1" applyFill="1" applyAlignment="1">
      <alignment horizontal="left" vertical="center" indent="1"/>
    </xf>
    <xf numFmtId="165" fontId="41" fillId="7" borderId="0" xfId="0" applyFont="1" applyFill="1"/>
    <xf numFmtId="165" fontId="41" fillId="7" borderId="0" xfId="0" applyFont="1" applyFill="1" applyAlignment="1">
      <alignment horizontal="left" vertical="center" indent="1"/>
    </xf>
    <xf numFmtId="165" fontId="48" fillId="7" borderId="0" xfId="0" applyFont="1" applyFill="1"/>
    <xf numFmtId="166" fontId="9" fillId="5" borderId="26" xfId="1" applyNumberFormat="1" applyFont="1" applyFill="1" applyBorder="1" applyAlignment="1" applyProtection="1">
      <protection locked="0" hidden="1"/>
    </xf>
    <xf numFmtId="166" fontId="9" fillId="4" borderId="26" xfId="1" applyNumberFormat="1" applyFont="1" applyFill="1" applyBorder="1" applyAlignment="1" applyProtection="1">
      <protection hidden="1"/>
    </xf>
    <xf numFmtId="166" fontId="9" fillId="5" borderId="15" xfId="1" applyNumberFormat="1" applyFont="1" applyFill="1" applyBorder="1" applyAlignment="1" applyProtection="1">
      <protection locked="0" hidden="1"/>
    </xf>
    <xf numFmtId="166" fontId="1" fillId="6" borderId="14" xfId="1" applyNumberFormat="1" applyFont="1" applyFill="1" applyBorder="1" applyAlignment="1" applyProtection="1">
      <protection hidden="1"/>
    </xf>
    <xf numFmtId="165" fontId="30" fillId="0" borderId="0" xfId="0" applyFont="1" applyAlignment="1">
      <alignment horizontal="left" vertical="center" indent="1"/>
    </xf>
    <xf numFmtId="165" fontId="30" fillId="0" borderId="0" xfId="0" applyFont="1" applyAlignment="1">
      <alignment horizontal="left" vertical="center" indent="2"/>
    </xf>
    <xf numFmtId="165" fontId="50" fillId="0" borderId="0" xfId="0" applyFont="1" applyProtection="1">
      <protection hidden="1"/>
    </xf>
    <xf numFmtId="4" fontId="1" fillId="0" borderId="0" xfId="0" applyNumberFormat="1" applyFont="1" applyProtection="1">
      <protection hidden="1"/>
    </xf>
    <xf numFmtId="165" fontId="48" fillId="7" borderId="0" xfId="0" applyFont="1" applyFill="1" applyAlignment="1">
      <alignment horizontal="left" vertical="center"/>
    </xf>
    <xf numFmtId="167" fontId="7" fillId="5" borderId="0" xfId="1" applyNumberFormat="1" applyFont="1" applyFill="1" applyBorder="1" applyAlignment="1" applyProtection="1">
      <protection locked="0" hidden="1"/>
    </xf>
    <xf numFmtId="0" fontId="10" fillId="0" borderId="0" xfId="0" applyNumberFormat="1" applyFont="1" applyProtection="1">
      <protection hidden="1"/>
    </xf>
    <xf numFmtId="174" fontId="9" fillId="2" borderId="2" xfId="1" applyNumberFormat="1" applyFont="1" applyFill="1" applyBorder="1" applyAlignment="1" applyProtection="1">
      <protection locked="0" hidden="1"/>
    </xf>
    <xf numFmtId="174" fontId="11" fillId="5" borderId="2" xfId="1" applyNumberFormat="1" applyFont="1" applyFill="1" applyBorder="1" applyAlignment="1" applyProtection="1">
      <protection locked="0" hidden="1"/>
    </xf>
    <xf numFmtId="166" fontId="7" fillId="4" borderId="6" xfId="1" applyNumberFormat="1" applyFont="1" applyFill="1" applyBorder="1" applyAlignment="1" applyProtection="1">
      <protection locked="0" hidden="1"/>
    </xf>
    <xf numFmtId="166" fontId="7" fillId="4" borderId="0" xfId="1" applyNumberFormat="1" applyFont="1" applyFill="1" applyBorder="1" applyAlignment="1" applyProtection="1">
      <protection locked="0" hidden="1"/>
    </xf>
    <xf numFmtId="166" fontId="9" fillId="5" borderId="6" xfId="1" applyNumberFormat="1" applyFont="1" applyFill="1" applyBorder="1" applyAlignment="1" applyProtection="1">
      <protection locked="0" hidden="1"/>
    </xf>
    <xf numFmtId="166" fontId="9" fillId="5" borderId="0" xfId="1" applyNumberFormat="1" applyFont="1" applyFill="1" applyBorder="1" applyAlignment="1" applyProtection="1">
      <protection locked="0" hidden="1"/>
    </xf>
    <xf numFmtId="166" fontId="9" fillId="5" borderId="8" xfId="1" applyNumberFormat="1" applyFont="1" applyFill="1" applyBorder="1" applyAlignment="1" applyProtection="1">
      <protection locked="0" hidden="1"/>
    </xf>
    <xf numFmtId="166" fontId="9" fillId="5" borderId="9" xfId="1" applyNumberFormat="1" applyFont="1" applyFill="1" applyBorder="1" applyAlignment="1" applyProtection="1">
      <protection locked="0" hidden="1"/>
    </xf>
    <xf numFmtId="165" fontId="51" fillId="7" borderId="0" xfId="0" applyFont="1" applyFill="1" applyAlignment="1" applyProtection="1">
      <alignment horizontal="left" indent="1"/>
      <protection hidden="1"/>
    </xf>
    <xf numFmtId="165" fontId="51" fillId="7" borderId="0" xfId="0" applyFont="1" applyFill="1" applyAlignment="1">
      <alignment horizontal="left" vertical="center"/>
    </xf>
    <xf numFmtId="166" fontId="9" fillId="5" borderId="2" xfId="1" applyNumberFormat="1" applyFont="1" applyFill="1" applyBorder="1" applyAlignment="1" applyProtection="1">
      <protection locked="0" hidden="1"/>
    </xf>
    <xf numFmtId="165" fontId="15" fillId="7" borderId="0" xfId="0" applyFont="1" applyFill="1"/>
    <xf numFmtId="165" fontId="0" fillId="7" borderId="0" xfId="0" applyFill="1"/>
    <xf numFmtId="165" fontId="1" fillId="7" borderId="0" xfId="0" applyFont="1" applyFill="1"/>
    <xf numFmtId="165" fontId="41" fillId="7" borderId="0" xfId="0" applyFont="1" applyFill="1" applyAlignment="1">
      <alignment vertical="top"/>
    </xf>
    <xf numFmtId="165" fontId="28" fillId="7" borderId="0" xfId="0" applyFont="1" applyFill="1"/>
    <xf numFmtId="165" fontId="33" fillId="7" borderId="0" xfId="0" applyFont="1" applyFill="1" applyAlignment="1">
      <alignment vertical="center"/>
    </xf>
    <xf numFmtId="165" fontId="34" fillId="7" borderId="0" xfId="0" applyFont="1" applyFill="1"/>
    <xf numFmtId="165" fontId="35" fillId="7" borderId="0" xfId="0" applyFont="1" applyFill="1"/>
    <xf numFmtId="165" fontId="11" fillId="7" borderId="0" xfId="0" applyFont="1" applyFill="1" applyAlignment="1">
      <alignment horizontal="center" wrapText="1"/>
    </xf>
    <xf numFmtId="165" fontId="11" fillId="7" borderId="0" xfId="0" applyFont="1" applyFill="1" applyAlignment="1">
      <alignment horizontal="left" wrapText="1"/>
    </xf>
    <xf numFmtId="165" fontId="37" fillId="7" borderId="0" xfId="0" applyFont="1" applyFill="1"/>
    <xf numFmtId="165" fontId="38" fillId="7" borderId="0" xfId="0" applyFont="1" applyFill="1"/>
    <xf numFmtId="14" fontId="0" fillId="7" borderId="0" xfId="0" applyNumberFormat="1" applyFill="1"/>
    <xf numFmtId="165" fontId="53" fillId="7" borderId="0" xfId="0" applyFont="1" applyFill="1" applyAlignment="1">
      <alignment horizontal="left" vertical="center" indent="1"/>
    </xf>
    <xf numFmtId="165" fontId="54" fillId="7" borderId="0" xfId="0" applyFont="1" applyFill="1" applyProtection="1">
      <protection hidden="1"/>
    </xf>
    <xf numFmtId="165" fontId="55" fillId="7" borderId="0" xfId="0" applyFont="1" applyFill="1" applyAlignment="1" applyProtection="1">
      <alignment horizontal="left" indent="1"/>
      <protection hidden="1"/>
    </xf>
    <xf numFmtId="165" fontId="56" fillId="7" borderId="0" xfId="0" applyFont="1" applyFill="1" applyAlignment="1" applyProtection="1">
      <alignment horizontal="left" indent="1"/>
      <protection hidden="1"/>
    </xf>
    <xf numFmtId="165" fontId="57" fillId="7" borderId="0" xfId="0" applyFont="1" applyFill="1" applyAlignment="1" applyProtection="1">
      <alignment horizontal="left" indent="1"/>
      <protection hidden="1"/>
    </xf>
    <xf numFmtId="0" fontId="23" fillId="8" borderId="3" xfId="3" applyFont="1" applyFill="1" applyBorder="1" applyAlignment="1">
      <alignment horizontal="center"/>
    </xf>
    <xf numFmtId="0" fontId="23" fillId="8" borderId="5" xfId="3" applyFont="1" applyFill="1" applyBorder="1" applyAlignment="1">
      <alignment horizontal="center"/>
    </xf>
  </cellXfs>
  <cellStyles count="6">
    <cellStyle name="Euro" xfId="5" xr:uid="{A7C1ED15-CF30-4CDA-9EE5-B3CAD1561554}"/>
    <cellStyle name="Komma" xfId="1" builtinId="3"/>
    <cellStyle name="Procent" xfId="2" builtinId="5"/>
    <cellStyle name="Procent 3" xfId="4" xr:uid="{9CC2C50E-F3C0-45BA-AB60-23FD1BA88430}"/>
    <cellStyle name="Standaard" xfId="0" builtinId="0"/>
    <cellStyle name="Standaard_TEMPLATE FEM BEGROTING DEMO" xfId="3" xr:uid="{2155DF2C-24EB-4DB5-8FA8-F913C664198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154273"/>
      <color rgb="FFFFFF99"/>
      <color rgb="FFCCFFCC"/>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10</xdr:col>
      <xdr:colOff>677545</xdr:colOff>
      <xdr:row>0</xdr:row>
      <xdr:rowOff>930275</xdr:rowOff>
    </xdr:to>
    <xdr:pic>
      <xdr:nvPicPr>
        <xdr:cNvPr id="4" name="Afbeelding 3">
          <a:extLst>
            <a:ext uri="{FF2B5EF4-FFF2-40B4-BE49-F238E27FC236}">
              <a16:creationId xmlns:a16="http://schemas.microsoft.com/office/drawing/2014/main" id="{2B8FAAE6-4262-4A21-9EB1-34A550909AD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14800" y="0"/>
          <a:ext cx="3874770" cy="9334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59</xdr:row>
      <xdr:rowOff>0</xdr:rowOff>
    </xdr:from>
    <xdr:to>
      <xdr:col>11</xdr:col>
      <xdr:colOff>0</xdr:colOff>
      <xdr:row>80</xdr:row>
      <xdr:rowOff>66674</xdr:rowOff>
    </xdr:to>
    <xdr:sp macro="" textlink="" fLocksText="0">
      <xdr:nvSpPr>
        <xdr:cNvPr id="2" name="Tekstvak 1">
          <a:extLst>
            <a:ext uri="{FF2B5EF4-FFF2-40B4-BE49-F238E27FC236}">
              <a16:creationId xmlns:a16="http://schemas.microsoft.com/office/drawing/2014/main" id="{9027C737-2248-4EC6-84BB-A4B9B8F8CAE5}"/>
            </a:ext>
          </a:extLst>
        </xdr:cNvPr>
        <xdr:cNvSpPr txBox="1"/>
      </xdr:nvSpPr>
      <xdr:spPr>
        <a:xfrm>
          <a:off x="209550" y="7381875"/>
          <a:ext cx="13011150" cy="382904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lang="nl-NL" sz="1000" b="0" i="0" u="none" strike="noStrike">
              <a:solidFill>
                <a:schemeClr val="dk1"/>
              </a:solidFill>
              <a:effectLst/>
              <a:latin typeface="Arial" panose="020B0604020202020204" pitchFamily="34" charset="0"/>
              <a:ea typeface="+mn-ea"/>
              <a:cs typeface="Arial" panose="020B0604020202020204" pitchFamily="34" charset="0"/>
            </a:rPr>
            <a:t>Mijlpaal 1:</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2:</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3:</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4:</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5:</a:t>
          </a:r>
          <a:r>
            <a:rPr lang="nl-NL" sz="1000">
              <a:latin typeface="Arial" panose="020B0604020202020204" pitchFamily="34" charset="0"/>
              <a:cs typeface="Arial" panose="020B0604020202020204" pitchFamily="34" charset="0"/>
            </a:rPr>
            <a:t> </a:t>
          </a:r>
        </a:p>
        <a:p>
          <a:endParaRPr lang="nl-NL" sz="1000" b="0" i="0" u="none" strike="noStrike">
            <a:solidFill>
              <a:schemeClr val="dk1"/>
            </a:solidFill>
            <a:effectLst/>
            <a:latin typeface="Arial" panose="020B0604020202020204" pitchFamily="34" charset="0"/>
            <a:ea typeface="+mn-ea"/>
            <a:cs typeface="Arial" panose="020B0604020202020204" pitchFamily="34" charset="0"/>
          </a:endParaRPr>
        </a:p>
        <a:p>
          <a:r>
            <a:rPr lang="nl-NL" sz="1000" b="0" i="0" u="none" strike="noStrike">
              <a:solidFill>
                <a:schemeClr val="dk1"/>
              </a:solidFill>
              <a:effectLst/>
              <a:latin typeface="Arial" panose="020B0604020202020204" pitchFamily="34" charset="0"/>
              <a:ea typeface="+mn-ea"/>
              <a:cs typeface="Arial" panose="020B0604020202020204" pitchFamily="34" charset="0"/>
            </a:rPr>
            <a:t>Mijlpaal x:</a:t>
          </a:r>
        </a:p>
        <a:p>
          <a:r>
            <a:rPr lang="nl-NL" sz="1000">
              <a:latin typeface="Arial" panose="020B0604020202020204" pitchFamily="34" charset="0"/>
              <a:cs typeface="Arial" panose="020B0604020202020204" pitchFamily="34" charset="0"/>
            </a:rPr>
            <a:t> </a:t>
          </a:r>
        </a:p>
        <a:p>
          <a:r>
            <a:rPr lang="nl-NL" sz="1000">
              <a:latin typeface="Arial" panose="020B0604020202020204" pitchFamily="34" charset="0"/>
              <a:cs typeface="Arial" panose="020B0604020202020204" pitchFamily="34" charset="0"/>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63CB-6723-485F-AA27-8DD084FA474C}">
  <dimension ref="A1:K33"/>
  <sheetViews>
    <sheetView tabSelected="1" workbookViewId="0">
      <selection activeCell="A9" sqref="A9"/>
    </sheetView>
  </sheetViews>
  <sheetFormatPr defaultColWidth="0" defaultRowHeight="12.75" customHeight="1" zeroHeight="1" x14ac:dyDescent="0.2"/>
  <cols>
    <col min="1" max="1" width="9" style="323" customWidth="1"/>
    <col min="2" max="9" width="9" style="322" customWidth="1"/>
    <col min="10" max="10" width="15" style="322" customWidth="1"/>
    <col min="11" max="11" width="26.75" style="322" customWidth="1"/>
    <col min="12" max="16384" width="9" style="322" hidden="1"/>
  </cols>
  <sheetData>
    <row r="1" spans="1:2" ht="75.95" customHeight="1" x14ac:dyDescent="0.2">
      <c r="A1" s="321"/>
    </row>
    <row r="2" spans="1:2" ht="24.95" customHeight="1" x14ac:dyDescent="0.5">
      <c r="A2" s="367" t="s">
        <v>125</v>
      </c>
      <c r="B2" s="365"/>
    </row>
    <row r="3" spans="1:2" ht="24.95" customHeight="1" x14ac:dyDescent="0.5">
      <c r="A3" s="366" t="s">
        <v>126</v>
      </c>
    </row>
    <row r="4" spans="1:2" x14ac:dyDescent="0.2">
      <c r="A4" s="321"/>
    </row>
    <row r="5" spans="1:2" x14ac:dyDescent="0.2">
      <c r="A5" s="321" t="s">
        <v>127</v>
      </c>
    </row>
    <row r="6" spans="1:2" x14ac:dyDescent="0.2">
      <c r="A6" s="321" t="s">
        <v>128</v>
      </c>
    </row>
    <row r="7" spans="1:2" x14ac:dyDescent="0.2">
      <c r="A7" s="348" t="s">
        <v>129</v>
      </c>
    </row>
    <row r="8" spans="1:2" x14ac:dyDescent="0.2">
      <c r="A8" s="321"/>
    </row>
    <row r="9" spans="1:2" x14ac:dyDescent="0.2">
      <c r="A9" s="368" t="s">
        <v>130</v>
      </c>
    </row>
    <row r="10" spans="1:2" x14ac:dyDescent="0.2">
      <c r="A10" s="321" t="s">
        <v>131</v>
      </c>
    </row>
    <row r="11" spans="1:2" x14ac:dyDescent="0.2">
      <c r="A11" s="321" t="s">
        <v>132</v>
      </c>
    </row>
    <row r="12" spans="1:2" x14ac:dyDescent="0.2">
      <c r="A12" s="321"/>
    </row>
    <row r="13" spans="1:2" x14ac:dyDescent="0.2">
      <c r="A13" s="321" t="s">
        <v>133</v>
      </c>
    </row>
    <row r="14" spans="1:2" x14ac:dyDescent="0.2">
      <c r="A14" s="321" t="s">
        <v>134</v>
      </c>
    </row>
    <row r="15" spans="1:2" x14ac:dyDescent="0.2">
      <c r="A15" s="321"/>
    </row>
    <row r="16" spans="1:2" x14ac:dyDescent="0.2">
      <c r="A16" s="321" t="s">
        <v>135</v>
      </c>
    </row>
    <row r="17" spans="1:1" x14ac:dyDescent="0.2">
      <c r="A17" s="321" t="s">
        <v>136</v>
      </c>
    </row>
    <row r="18" spans="1:1" x14ac:dyDescent="0.2">
      <c r="A18" s="321" t="s">
        <v>137</v>
      </c>
    </row>
    <row r="19" spans="1:1" x14ac:dyDescent="0.2">
      <c r="A19" s="321"/>
    </row>
    <row r="20" spans="1:1" x14ac:dyDescent="0.2">
      <c r="A20" s="321" t="s">
        <v>138</v>
      </c>
    </row>
    <row r="21" spans="1:1" x14ac:dyDescent="0.2">
      <c r="A21" s="321"/>
    </row>
    <row r="22" spans="1:1" x14ac:dyDescent="0.2">
      <c r="A22" s="321" t="s">
        <v>139</v>
      </c>
    </row>
    <row r="23" spans="1:1" x14ac:dyDescent="0.2">
      <c r="A23" s="321" t="s">
        <v>140</v>
      </c>
    </row>
    <row r="24" spans="1:1" x14ac:dyDescent="0.2">
      <c r="A24" s="321" t="s">
        <v>141</v>
      </c>
    </row>
    <row r="25" spans="1:1" x14ac:dyDescent="0.2">
      <c r="A25" s="321"/>
    </row>
    <row r="26" spans="1:1" x14ac:dyDescent="0.2">
      <c r="A26" s="321" t="s">
        <v>142</v>
      </c>
    </row>
    <row r="27" spans="1:1" x14ac:dyDescent="0.2">
      <c r="A27" s="321" t="s">
        <v>143</v>
      </c>
    </row>
    <row r="28" spans="1:1" x14ac:dyDescent="0.2">
      <c r="A28" s="321" t="s">
        <v>144</v>
      </c>
    </row>
    <row r="29" spans="1:1" x14ac:dyDescent="0.2"/>
    <row r="30" spans="1:1" x14ac:dyDescent="0.2"/>
    <row r="33" x14ac:dyDescent="0.2"/>
  </sheetData>
  <sheetProtection algorithmName="SHA-512" hashValue="zFSh6Y1QrJ9bGJ3rtyepRaZ4wFau0S1T5YR1ckGplJeRd/K1SiTW8JvvAcyHI1+0IiNz8YvgAAwASCccGwld8w==" saltValue="bDlZOcZzQ4zGYRUefHVcog=="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DBC95-8135-4E4B-A0B2-4594243C2C96}">
  <dimension ref="A1:V217"/>
  <sheetViews>
    <sheetView workbookViewId="0">
      <selection activeCell="T216" sqref="T216"/>
    </sheetView>
  </sheetViews>
  <sheetFormatPr defaultColWidth="0" defaultRowHeight="11.25" customHeight="1" zeroHeight="1" x14ac:dyDescent="0.15"/>
  <cols>
    <col min="1" max="1" width="9" style="327" customWidth="1"/>
    <col min="2" max="22" width="9" style="326" customWidth="1"/>
    <col min="23" max="16384" width="9" style="326" hidden="1"/>
  </cols>
  <sheetData>
    <row r="1" spans="1:1" s="324" customFormat="1" ht="30" customHeight="1" x14ac:dyDescent="0.15">
      <c r="A1" s="364" t="s">
        <v>145</v>
      </c>
    </row>
    <row r="2" spans="1:1" ht="15" customHeight="1" x14ac:dyDescent="0.15">
      <c r="A2" s="325" t="s">
        <v>146</v>
      </c>
    </row>
    <row r="3" spans="1:1" ht="15" customHeight="1" x14ac:dyDescent="0.15">
      <c r="A3" s="327" t="s">
        <v>147</v>
      </c>
    </row>
    <row r="4" spans="1:1" ht="15" customHeight="1" x14ac:dyDescent="0.15"/>
    <row r="5" spans="1:1" ht="15" customHeight="1" x14ac:dyDescent="0.15">
      <c r="A5" s="327" t="s">
        <v>148</v>
      </c>
    </row>
    <row r="6" spans="1:1" ht="15" customHeight="1" x14ac:dyDescent="0.15">
      <c r="A6" s="327" t="s">
        <v>149</v>
      </c>
    </row>
    <row r="7" spans="1:1" ht="15" customHeight="1" x14ac:dyDescent="0.15">
      <c r="A7" s="327" t="s">
        <v>150</v>
      </c>
    </row>
    <row r="8" spans="1:1" ht="15" customHeight="1" x14ac:dyDescent="0.15"/>
    <row r="9" spans="1:1" ht="15" customHeight="1" x14ac:dyDescent="0.15">
      <c r="A9" s="327" t="s">
        <v>151</v>
      </c>
    </row>
    <row r="10" spans="1:1" ht="15" customHeight="1" x14ac:dyDescent="0.15"/>
    <row r="11" spans="1:1" ht="15" customHeight="1" x14ac:dyDescent="0.15">
      <c r="A11" s="327" t="s">
        <v>152</v>
      </c>
    </row>
    <row r="12" spans="1:1" ht="15" customHeight="1" x14ac:dyDescent="0.15">
      <c r="A12" s="327" t="s">
        <v>153</v>
      </c>
    </row>
    <row r="13" spans="1:1" ht="15" customHeight="1" x14ac:dyDescent="0.15">
      <c r="A13" s="327" t="s">
        <v>154</v>
      </c>
    </row>
    <row r="14" spans="1:1" ht="15" customHeight="1" x14ac:dyDescent="0.15">
      <c r="A14" s="327" t="s">
        <v>155</v>
      </c>
    </row>
    <row r="15" spans="1:1" ht="15" customHeight="1" x14ac:dyDescent="0.15"/>
    <row r="16" spans="1:1" ht="15" customHeight="1" x14ac:dyDescent="0.15">
      <c r="A16" s="327" t="s">
        <v>156</v>
      </c>
    </row>
    <row r="17" spans="1:1" ht="15" customHeight="1" x14ac:dyDescent="0.15">
      <c r="A17" s="327" t="s">
        <v>157</v>
      </c>
    </row>
    <row r="18" spans="1:1" ht="15" customHeight="1" x14ac:dyDescent="0.15">
      <c r="A18" s="327" t="s">
        <v>158</v>
      </c>
    </row>
    <row r="19" spans="1:1" ht="15" customHeight="1" x14ac:dyDescent="0.15"/>
    <row r="20" spans="1:1" ht="15" customHeight="1" x14ac:dyDescent="0.15">
      <c r="A20" s="327" t="s">
        <v>159</v>
      </c>
    </row>
    <row r="21" spans="1:1" ht="15" customHeight="1" x14ac:dyDescent="0.15">
      <c r="A21" s="327" t="s">
        <v>160</v>
      </c>
    </row>
    <row r="22" spans="1:1" ht="15" customHeight="1" x14ac:dyDescent="0.15"/>
    <row r="23" spans="1:1" ht="15" customHeight="1" x14ac:dyDescent="0.15">
      <c r="A23" s="327" t="s">
        <v>161</v>
      </c>
    </row>
    <row r="24" spans="1:1" ht="15" customHeight="1" x14ac:dyDescent="0.15"/>
    <row r="25" spans="1:1" ht="15" customHeight="1" x14ac:dyDescent="0.15">
      <c r="A25" s="327" t="s">
        <v>162</v>
      </c>
    </row>
    <row r="26" spans="1:1" ht="15" customHeight="1" x14ac:dyDescent="0.15">
      <c r="A26" s="327" t="s">
        <v>163</v>
      </c>
    </row>
    <row r="27" spans="1:1" ht="15" customHeight="1" x14ac:dyDescent="0.15"/>
    <row r="28" spans="1:1" ht="15" customHeight="1" x14ac:dyDescent="0.15">
      <c r="A28" s="325" t="s">
        <v>164</v>
      </c>
    </row>
    <row r="29" spans="1:1" ht="15" customHeight="1" x14ac:dyDescent="0.15">
      <c r="A29" s="327" t="s">
        <v>165</v>
      </c>
    </row>
    <row r="30" spans="1:1" ht="15" customHeight="1" x14ac:dyDescent="0.15"/>
    <row r="31" spans="1:1" ht="15" customHeight="1" x14ac:dyDescent="0.15">
      <c r="A31" s="325" t="s">
        <v>166</v>
      </c>
    </row>
    <row r="32" spans="1:1" ht="15" customHeight="1" x14ac:dyDescent="0.15">
      <c r="A32" s="327" t="s">
        <v>167</v>
      </c>
    </row>
    <row r="33" spans="1:1" ht="15" customHeight="1" x14ac:dyDescent="0.15">
      <c r="A33" s="327" t="s">
        <v>168</v>
      </c>
    </row>
    <row r="34" spans="1:1" ht="15" customHeight="1" x14ac:dyDescent="0.15">
      <c r="A34" s="327" t="s">
        <v>169</v>
      </c>
    </row>
    <row r="35" spans="1:1" ht="15" customHeight="1" x14ac:dyDescent="0.15"/>
    <row r="36" spans="1:1" ht="15" customHeight="1" x14ac:dyDescent="0.15">
      <c r="A36" s="327" t="s">
        <v>200</v>
      </c>
    </row>
    <row r="37" spans="1:1" ht="15" customHeight="1" x14ac:dyDescent="0.15"/>
    <row r="38" spans="1:1" ht="15" customHeight="1" x14ac:dyDescent="0.15">
      <c r="A38" s="327" t="s">
        <v>170</v>
      </c>
    </row>
    <row r="39" spans="1:1" ht="15" customHeight="1" x14ac:dyDescent="0.15"/>
    <row r="40" spans="1:1" ht="15" customHeight="1" x14ac:dyDescent="0.15">
      <c r="A40" s="327" t="s">
        <v>171</v>
      </c>
    </row>
    <row r="41" spans="1:1" ht="15" customHeight="1" x14ac:dyDescent="0.15"/>
    <row r="42" spans="1:1" ht="15" customHeight="1" x14ac:dyDescent="0.15">
      <c r="A42" s="325" t="s">
        <v>172</v>
      </c>
    </row>
    <row r="43" spans="1:1" ht="15" customHeight="1" x14ac:dyDescent="0.15">
      <c r="A43" s="327" t="s">
        <v>173</v>
      </c>
    </row>
    <row r="44" spans="1:1" ht="15" customHeight="1" x14ac:dyDescent="0.15">
      <c r="A44" s="327" t="s">
        <v>174</v>
      </c>
    </row>
    <row r="45" spans="1:1" ht="15" customHeight="1" x14ac:dyDescent="0.15"/>
    <row r="46" spans="1:1" ht="15" customHeight="1" x14ac:dyDescent="0.15">
      <c r="A46" s="325" t="s">
        <v>175</v>
      </c>
    </row>
    <row r="47" spans="1:1" ht="15" customHeight="1" x14ac:dyDescent="0.15">
      <c r="A47" s="327" t="s">
        <v>176</v>
      </c>
    </row>
    <row r="48" spans="1:1" ht="15" customHeight="1" x14ac:dyDescent="0.15">
      <c r="A48" s="327" t="s">
        <v>177</v>
      </c>
    </row>
    <row r="49" spans="1:1" ht="15" customHeight="1" x14ac:dyDescent="0.15">
      <c r="A49" s="327" t="s">
        <v>178</v>
      </c>
    </row>
    <row r="50" spans="1:1" ht="15" customHeight="1" x14ac:dyDescent="0.15"/>
    <row r="51" spans="1:1" ht="15" customHeight="1" x14ac:dyDescent="0.15">
      <c r="A51" s="325" t="s">
        <v>179</v>
      </c>
    </row>
    <row r="52" spans="1:1" ht="15" customHeight="1" x14ac:dyDescent="0.15">
      <c r="A52" s="325"/>
    </row>
    <row r="53" spans="1:1" ht="15" customHeight="1" x14ac:dyDescent="0.15">
      <c r="A53" s="327" t="s">
        <v>180</v>
      </c>
    </row>
    <row r="54" spans="1:1" ht="15" customHeight="1" x14ac:dyDescent="0.15">
      <c r="A54" s="327" t="s">
        <v>181</v>
      </c>
    </row>
    <row r="55" spans="1:1" ht="15" customHeight="1" x14ac:dyDescent="0.15">
      <c r="A55" s="327" t="s">
        <v>182</v>
      </c>
    </row>
    <row r="56" spans="1:1" ht="15" customHeight="1" x14ac:dyDescent="0.15"/>
    <row r="57" spans="1:1" ht="15" customHeight="1" x14ac:dyDescent="0.15">
      <c r="A57" s="327" t="s">
        <v>183</v>
      </c>
    </row>
    <row r="58" spans="1:1" ht="15" customHeight="1" x14ac:dyDescent="0.15">
      <c r="A58" s="327" t="s">
        <v>184</v>
      </c>
    </row>
    <row r="59" spans="1:1" ht="15" customHeight="1" x14ac:dyDescent="0.15">
      <c r="A59" s="327" t="s">
        <v>185</v>
      </c>
    </row>
    <row r="60" spans="1:1" ht="15" customHeight="1" x14ac:dyDescent="0.15">
      <c r="A60" s="327" t="s">
        <v>186</v>
      </c>
    </row>
    <row r="61" spans="1:1" ht="15" customHeight="1" x14ac:dyDescent="0.15">
      <c r="A61" s="327" t="s">
        <v>187</v>
      </c>
    </row>
    <row r="62" spans="1:1" ht="15" customHeight="1" x14ac:dyDescent="0.15">
      <c r="A62" s="327" t="s">
        <v>188</v>
      </c>
    </row>
    <row r="63" spans="1:1" ht="15" customHeight="1" x14ac:dyDescent="0.15">
      <c r="A63" s="327" t="s">
        <v>189</v>
      </c>
    </row>
    <row r="64" spans="1:1" ht="15" customHeight="1" x14ac:dyDescent="0.15"/>
    <row r="65" spans="1:3" ht="15" customHeight="1" x14ac:dyDescent="0.15">
      <c r="A65" s="349" t="s">
        <v>243</v>
      </c>
    </row>
    <row r="66" spans="1:3" ht="15" customHeight="1" x14ac:dyDescent="0.15">
      <c r="A66" s="337"/>
    </row>
    <row r="67" spans="1:3" ht="15" customHeight="1" x14ac:dyDescent="0.15">
      <c r="A67" s="327" t="s">
        <v>190</v>
      </c>
    </row>
    <row r="68" spans="1:3" ht="15" customHeight="1" x14ac:dyDescent="0.15">
      <c r="A68" s="327" t="s">
        <v>191</v>
      </c>
    </row>
    <row r="69" spans="1:3" ht="15" customHeight="1" x14ac:dyDescent="0.15"/>
    <row r="70" spans="1:3" ht="15" customHeight="1" x14ac:dyDescent="0.15">
      <c r="A70" s="327" t="s">
        <v>192</v>
      </c>
    </row>
    <row r="71" spans="1:3" ht="15" customHeight="1" x14ac:dyDescent="0.15">
      <c r="A71" s="327" t="s">
        <v>193</v>
      </c>
    </row>
    <row r="72" spans="1:3" ht="15" customHeight="1" x14ac:dyDescent="0.15">
      <c r="A72" s="327" t="s">
        <v>194</v>
      </c>
    </row>
    <row r="73" spans="1:3" ht="15" customHeight="1" x14ac:dyDescent="0.15"/>
    <row r="74" spans="1:3" ht="15" customHeight="1" x14ac:dyDescent="0.15">
      <c r="A74" s="327" t="s">
        <v>195</v>
      </c>
      <c r="B74" s="328"/>
      <c r="C74" s="328"/>
    </row>
    <row r="75" spans="1:3" ht="15" customHeight="1" x14ac:dyDescent="0.15">
      <c r="A75" s="327" t="s">
        <v>196</v>
      </c>
      <c r="B75" s="328"/>
      <c r="C75" s="328"/>
    </row>
    <row r="76" spans="1:3" ht="15" customHeight="1" x14ac:dyDescent="0.15">
      <c r="A76" s="327" t="s">
        <v>197</v>
      </c>
      <c r="B76" s="328"/>
      <c r="C76" s="328"/>
    </row>
    <row r="77" spans="1:3" ht="15" customHeight="1" x14ac:dyDescent="0.15">
      <c r="A77" s="327" t="s">
        <v>198</v>
      </c>
      <c r="B77" s="328"/>
      <c r="C77" s="328"/>
    </row>
    <row r="78" spans="1:3" ht="15" customHeight="1" x14ac:dyDescent="0.15">
      <c r="A78" s="327" t="s">
        <v>199</v>
      </c>
      <c r="B78" s="328"/>
      <c r="C78" s="328"/>
    </row>
    <row r="79" spans="1:3" ht="15" customHeight="1" x14ac:dyDescent="0.15">
      <c r="B79" s="328"/>
      <c r="C79" s="328"/>
    </row>
    <row r="80" spans="1:3" ht="15" customHeight="1" x14ac:dyDescent="0.15">
      <c r="A80" s="327" t="s">
        <v>238</v>
      </c>
    </row>
    <row r="81" spans="1:19" ht="15" customHeight="1" x14ac:dyDescent="0.15">
      <c r="A81" s="327" t="s">
        <v>213</v>
      </c>
    </row>
    <row r="82" spans="1:19" ht="15" customHeight="1" x14ac:dyDescent="0.15">
      <c r="A82" s="327" t="s">
        <v>214</v>
      </c>
    </row>
    <row r="83" spans="1:19" ht="15" customHeight="1" x14ac:dyDescent="0.15">
      <c r="A83" s="327" t="s">
        <v>215</v>
      </c>
    </row>
    <row r="84" spans="1:19" ht="15" customHeight="1" x14ac:dyDescent="0.15"/>
    <row r="85" spans="1:19" ht="15" customHeight="1" x14ac:dyDescent="0.15">
      <c r="A85" s="349" t="s">
        <v>244</v>
      </c>
      <c r="B85" s="328"/>
      <c r="C85" s="328"/>
      <c r="D85" s="328"/>
      <c r="E85" s="328"/>
      <c r="F85" s="328"/>
      <c r="G85" s="328"/>
      <c r="H85" s="328"/>
      <c r="I85" s="328"/>
      <c r="J85" s="328"/>
      <c r="K85" s="328"/>
      <c r="L85" s="328"/>
      <c r="M85" s="328"/>
      <c r="N85" s="328"/>
      <c r="O85" s="328"/>
      <c r="P85" s="328"/>
      <c r="Q85" s="328"/>
      <c r="R85" s="328"/>
      <c r="S85" s="328"/>
    </row>
    <row r="86" spans="1:19" ht="15" customHeight="1" x14ac:dyDescent="0.15">
      <c r="A86" s="349" t="s">
        <v>239</v>
      </c>
      <c r="B86" s="328"/>
      <c r="C86" s="328"/>
      <c r="D86" s="328"/>
      <c r="E86" s="328"/>
      <c r="F86" s="328"/>
      <c r="G86" s="328"/>
      <c r="H86" s="328"/>
      <c r="I86" s="328"/>
      <c r="J86" s="328"/>
      <c r="K86" s="328"/>
      <c r="L86" s="328"/>
      <c r="M86" s="328"/>
      <c r="N86" s="328"/>
      <c r="O86" s="328"/>
      <c r="P86" s="328"/>
      <c r="Q86" s="328"/>
      <c r="R86" s="328"/>
      <c r="S86" s="328"/>
    </row>
    <row r="87" spans="1:19" ht="15" customHeight="1" x14ac:dyDescent="0.15">
      <c r="A87" s="349" t="s">
        <v>240</v>
      </c>
      <c r="B87" s="328"/>
      <c r="C87" s="328"/>
      <c r="D87" s="328"/>
      <c r="E87" s="328"/>
      <c r="F87" s="328"/>
      <c r="G87" s="328"/>
      <c r="H87" s="328"/>
      <c r="I87" s="328"/>
      <c r="J87" s="328"/>
      <c r="K87" s="328"/>
      <c r="L87" s="328"/>
      <c r="M87" s="328"/>
      <c r="N87" s="328"/>
      <c r="O87" s="328"/>
      <c r="P87" s="328"/>
      <c r="Q87" s="328"/>
      <c r="R87" s="328"/>
      <c r="S87" s="328"/>
    </row>
    <row r="88" spans="1:19" ht="15" customHeight="1" x14ac:dyDescent="0.15">
      <c r="A88" s="349" t="s">
        <v>241</v>
      </c>
      <c r="B88" s="328"/>
      <c r="C88" s="328"/>
      <c r="D88" s="328"/>
      <c r="E88" s="328"/>
      <c r="F88" s="328"/>
      <c r="G88" s="328"/>
      <c r="H88" s="328"/>
      <c r="I88" s="328"/>
      <c r="J88" s="328"/>
      <c r="K88" s="328"/>
      <c r="L88" s="328"/>
      <c r="M88" s="328"/>
      <c r="N88" s="328"/>
      <c r="O88" s="328"/>
      <c r="P88" s="328"/>
      <c r="Q88" s="328"/>
      <c r="R88" s="328"/>
      <c r="S88" s="328"/>
    </row>
    <row r="89" spans="1:19" ht="15" hidden="1" customHeight="1" x14ac:dyDescent="0.15">
      <c r="A89" s="324" t="s">
        <v>209</v>
      </c>
    </row>
    <row r="90" spans="1:19" ht="15" hidden="1" customHeight="1" x14ac:dyDescent="0.15">
      <c r="A90" s="324" t="s">
        <v>210</v>
      </c>
    </row>
    <row r="91" spans="1:19" ht="15" hidden="1" customHeight="1" x14ac:dyDescent="0.15">
      <c r="A91" s="324" t="s">
        <v>211</v>
      </c>
    </row>
    <row r="92" spans="1:19" ht="15" hidden="1" customHeight="1" x14ac:dyDescent="0.15">
      <c r="A92" s="324" t="s">
        <v>210</v>
      </c>
    </row>
    <row r="93" spans="1:19" ht="15" hidden="1" customHeight="1" x14ac:dyDescent="0.15"/>
    <row r="94" spans="1:19" ht="15" hidden="1" customHeight="1" x14ac:dyDescent="0.15"/>
    <row r="95" spans="1:19" ht="15" hidden="1" customHeight="1" x14ac:dyDescent="0.15"/>
    <row r="96" spans="1:19" ht="15" hidden="1" customHeight="1" x14ac:dyDescent="0.15"/>
    <row r="97" ht="15" hidden="1" customHeight="1" x14ac:dyDescent="0.15"/>
    <row r="98" ht="15" hidden="1" customHeight="1" x14ac:dyDescent="0.15"/>
    <row r="99" ht="15" hidden="1" customHeight="1" x14ac:dyDescent="0.15"/>
    <row r="100" ht="15" hidden="1" customHeight="1" x14ac:dyDescent="0.15"/>
    <row r="101" ht="15" hidden="1" customHeight="1" x14ac:dyDescent="0.15"/>
    <row r="102" ht="15" hidden="1" customHeight="1" x14ac:dyDescent="0.15"/>
    <row r="103" ht="15" hidden="1" customHeight="1" x14ac:dyDescent="0.15"/>
    <row r="104" ht="15" hidden="1" customHeight="1" x14ac:dyDescent="0.15"/>
    <row r="105" ht="15" hidden="1" customHeight="1" x14ac:dyDescent="0.15"/>
    <row r="106" ht="15" hidden="1" customHeight="1" x14ac:dyDescent="0.15"/>
    <row r="107" ht="15" hidden="1" customHeight="1" x14ac:dyDescent="0.15"/>
    <row r="108" ht="15" hidden="1" customHeight="1" x14ac:dyDescent="0.15"/>
    <row r="109" ht="15" hidden="1" customHeight="1" x14ac:dyDescent="0.15"/>
    <row r="110" ht="15" hidden="1" customHeight="1" x14ac:dyDescent="0.15"/>
    <row r="111" ht="15" hidden="1" customHeight="1" x14ac:dyDescent="0.15"/>
    <row r="112" ht="15" hidden="1" customHeight="1" x14ac:dyDescent="0.15"/>
    <row r="113" ht="15" hidden="1" customHeight="1" x14ac:dyDescent="0.15"/>
    <row r="114" ht="15" hidden="1" customHeight="1" x14ac:dyDescent="0.15"/>
    <row r="115" ht="15" hidden="1" customHeight="1" x14ac:dyDescent="0.15"/>
    <row r="116" ht="15" hidden="1" customHeight="1" x14ac:dyDescent="0.15"/>
    <row r="117" ht="15" hidden="1" customHeight="1" x14ac:dyDescent="0.15"/>
    <row r="118" ht="15" hidden="1" customHeight="1" x14ac:dyDescent="0.15"/>
    <row r="119" ht="15" hidden="1" customHeight="1" x14ac:dyDescent="0.15"/>
    <row r="120" ht="15" hidden="1" customHeight="1" x14ac:dyDescent="0.15"/>
    <row r="121" ht="15" hidden="1" customHeight="1" x14ac:dyDescent="0.15"/>
    <row r="122" ht="15" hidden="1" customHeight="1" x14ac:dyDescent="0.15"/>
    <row r="123" ht="15" hidden="1" customHeight="1" x14ac:dyDescent="0.15"/>
    <row r="124" ht="15" hidden="1" customHeight="1" x14ac:dyDescent="0.15"/>
    <row r="125" ht="15" hidden="1" customHeight="1" x14ac:dyDescent="0.15"/>
    <row r="126" ht="15" hidden="1" customHeight="1" x14ac:dyDescent="0.15"/>
    <row r="127" ht="15" hidden="1" customHeight="1" x14ac:dyDescent="0.15"/>
    <row r="128" ht="15" hidden="1" customHeight="1" x14ac:dyDescent="0.15"/>
    <row r="129" ht="15" hidden="1" customHeight="1" x14ac:dyDescent="0.15"/>
    <row r="130" ht="15" hidden="1" customHeight="1" x14ac:dyDescent="0.15"/>
    <row r="131" ht="15" hidden="1" customHeight="1" x14ac:dyDescent="0.15"/>
    <row r="132" ht="15" hidden="1" customHeight="1" x14ac:dyDescent="0.15"/>
    <row r="133" ht="15" hidden="1" customHeight="1" x14ac:dyDescent="0.15"/>
    <row r="134" ht="15" hidden="1" customHeight="1" x14ac:dyDescent="0.15"/>
    <row r="135" ht="15" hidden="1" customHeight="1" x14ac:dyDescent="0.15"/>
    <row r="136" ht="15" hidden="1" customHeight="1" x14ac:dyDescent="0.15"/>
    <row r="137" ht="15" hidden="1" customHeight="1" x14ac:dyDescent="0.15"/>
    <row r="138" ht="15" hidden="1" customHeight="1" x14ac:dyDescent="0.15"/>
    <row r="139" ht="15" hidden="1" customHeight="1" x14ac:dyDescent="0.15"/>
    <row r="140" ht="15" hidden="1" customHeight="1" x14ac:dyDescent="0.15"/>
    <row r="141" ht="15" hidden="1" customHeight="1" x14ac:dyDescent="0.15"/>
    <row r="142" ht="15" hidden="1" customHeight="1" x14ac:dyDescent="0.15"/>
    <row r="143" ht="15" hidden="1" customHeight="1" x14ac:dyDescent="0.15"/>
    <row r="144" ht="15" hidden="1" customHeight="1" x14ac:dyDescent="0.15"/>
    <row r="145" ht="15" hidden="1" customHeight="1" x14ac:dyDescent="0.15"/>
    <row r="146" ht="15" hidden="1" customHeight="1" x14ac:dyDescent="0.15"/>
    <row r="147" ht="15" hidden="1" customHeight="1" x14ac:dyDescent="0.15"/>
    <row r="148" ht="15" hidden="1" customHeight="1" x14ac:dyDescent="0.15"/>
    <row r="149" ht="15" hidden="1" customHeight="1" x14ac:dyDescent="0.15"/>
    <row r="150" ht="15" hidden="1" customHeight="1" x14ac:dyDescent="0.15"/>
    <row r="151" ht="15" hidden="1" customHeight="1" x14ac:dyDescent="0.15"/>
    <row r="152" ht="15" hidden="1" customHeight="1" x14ac:dyDescent="0.15"/>
    <row r="153" ht="15" hidden="1" customHeight="1" x14ac:dyDescent="0.15"/>
    <row r="154" ht="15" hidden="1" customHeight="1" x14ac:dyDescent="0.15"/>
    <row r="155" ht="15" hidden="1" customHeight="1" x14ac:dyDescent="0.15"/>
    <row r="156" ht="15" hidden="1" customHeight="1" x14ac:dyDescent="0.15"/>
    <row r="157" ht="15" hidden="1" customHeight="1" x14ac:dyDescent="0.15"/>
    <row r="158" ht="15" hidden="1" customHeight="1" x14ac:dyDescent="0.15"/>
    <row r="159" ht="15" hidden="1" customHeight="1" x14ac:dyDescent="0.15"/>
    <row r="160" ht="15" hidden="1" customHeight="1" x14ac:dyDescent="0.15"/>
    <row r="161" ht="15" hidden="1" customHeight="1" x14ac:dyDescent="0.15"/>
    <row r="162" ht="15" hidden="1" customHeight="1" x14ac:dyDescent="0.15"/>
    <row r="163" ht="15" hidden="1" customHeight="1" x14ac:dyDescent="0.15"/>
    <row r="164" ht="15" hidden="1" customHeight="1" x14ac:dyDescent="0.15"/>
    <row r="165" ht="15" hidden="1" customHeight="1" x14ac:dyDescent="0.15"/>
    <row r="166" ht="15" hidden="1" customHeight="1" x14ac:dyDescent="0.15"/>
    <row r="167" ht="15" hidden="1" customHeight="1" x14ac:dyDescent="0.15"/>
    <row r="168" ht="15" hidden="1" customHeight="1" x14ac:dyDescent="0.15"/>
    <row r="169" ht="15" hidden="1" customHeight="1" x14ac:dyDescent="0.15"/>
    <row r="170" ht="15" hidden="1" customHeight="1" x14ac:dyDescent="0.15"/>
    <row r="171" ht="15" hidden="1" customHeight="1" x14ac:dyDescent="0.15"/>
    <row r="172" ht="15" hidden="1" customHeight="1" x14ac:dyDescent="0.15"/>
    <row r="173" ht="15" hidden="1" customHeight="1" x14ac:dyDescent="0.15"/>
    <row r="174" ht="15" hidden="1" customHeight="1" x14ac:dyDescent="0.15"/>
    <row r="175" ht="15" hidden="1" customHeight="1" x14ac:dyDescent="0.15"/>
    <row r="176" ht="15" hidden="1" customHeight="1" x14ac:dyDescent="0.15"/>
    <row r="177" spans="1:1" ht="15" hidden="1" customHeight="1" x14ac:dyDescent="0.15"/>
    <row r="178" spans="1:1" ht="15" hidden="1" customHeight="1" x14ac:dyDescent="0.15"/>
    <row r="179" spans="1:1" ht="15" hidden="1" customHeight="1" x14ac:dyDescent="0.15"/>
    <row r="180" spans="1:1" ht="15" hidden="1" customHeight="1" x14ac:dyDescent="0.15"/>
    <row r="181" spans="1:1" ht="15" hidden="1" customHeight="1" x14ac:dyDescent="0.15"/>
    <row r="182" spans="1:1" ht="15" hidden="1" customHeight="1" x14ac:dyDescent="0.15"/>
    <row r="183" spans="1:1" ht="15" hidden="1" customHeight="1" x14ac:dyDescent="0.15"/>
    <row r="184" spans="1:1" ht="15" hidden="1" customHeight="1" x14ac:dyDescent="0.15"/>
    <row r="185" spans="1:1" ht="15" hidden="1" customHeight="1" x14ac:dyDescent="0.15"/>
    <row r="186" spans="1:1" ht="15" hidden="1" customHeight="1" x14ac:dyDescent="0.15"/>
    <row r="187" spans="1:1" ht="15" hidden="1" customHeight="1" x14ac:dyDescent="0.15"/>
    <row r="188" spans="1:1" ht="15" hidden="1" customHeight="1" x14ac:dyDescent="0.15"/>
    <row r="189" spans="1:1" ht="15" hidden="1" customHeight="1" x14ac:dyDescent="0.15"/>
    <row r="190" spans="1:1" hidden="1" x14ac:dyDescent="0.15">
      <c r="A190" s="327" t="s">
        <v>201</v>
      </c>
    </row>
    <row r="191" spans="1:1" hidden="1" x14ac:dyDescent="0.15">
      <c r="A191" s="327" t="s">
        <v>202</v>
      </c>
    </row>
    <row r="192" spans="1:1" hidden="1" x14ac:dyDescent="0.15">
      <c r="A192" s="327" t="s">
        <v>203</v>
      </c>
    </row>
    <row r="193" spans="1:1" hidden="1" x14ac:dyDescent="0.15">
      <c r="A193" s="327" t="s">
        <v>204</v>
      </c>
    </row>
    <row r="194" spans="1:1" hidden="1" x14ac:dyDescent="0.15">
      <c r="A194" s="327" t="s">
        <v>205</v>
      </c>
    </row>
    <row r="195" spans="1:1" hidden="1" x14ac:dyDescent="0.15">
      <c r="A195" s="327" t="s">
        <v>206</v>
      </c>
    </row>
    <row r="196" spans="1:1" hidden="1" x14ac:dyDescent="0.15">
      <c r="A196" s="327" t="s">
        <v>207</v>
      </c>
    </row>
    <row r="197" spans="1:1" hidden="1" x14ac:dyDescent="0.15">
      <c r="A197" s="327" t="s">
        <v>208</v>
      </c>
    </row>
    <row r="198" spans="1:1" hidden="1" x14ac:dyDescent="0.15">
      <c r="A198" s="327" t="s">
        <v>209</v>
      </c>
    </row>
    <row r="199" spans="1:1" hidden="1" x14ac:dyDescent="0.15">
      <c r="A199" s="327" t="s">
        <v>210</v>
      </c>
    </row>
    <row r="200" spans="1:1" hidden="1" x14ac:dyDescent="0.15">
      <c r="A200" s="327" t="s">
        <v>211</v>
      </c>
    </row>
    <row r="201" spans="1:1" hidden="1" x14ac:dyDescent="0.15">
      <c r="A201" s="327" t="s">
        <v>212</v>
      </c>
    </row>
    <row r="202" spans="1:1" hidden="1" x14ac:dyDescent="0.15"/>
    <row r="215" ht="11.25" customHeight="1" x14ac:dyDescent="0.15"/>
    <row r="216" ht="11.25" customHeight="1" x14ac:dyDescent="0.15"/>
    <row r="217" ht="11.25" customHeight="1" x14ac:dyDescent="0.15"/>
  </sheetData>
  <sheetProtection algorithmName="SHA-512" hashValue="bWlr6r/hIfxUjES38hqSCDlDAvVxvydB5CtYkUmutNZqVce76eM8/+GEtjfnp7ezrarz0zZT6FkApIAUTGrpNA==" saltValue="7T/57/D4catkO3Hqozc3zw==" spinCount="100000" sheet="1" objects="1" scenarios="1" selectLockedCells="1"/>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9F22C-1074-4E2A-AA62-98CD89291A53}">
  <dimension ref="A1:N46"/>
  <sheetViews>
    <sheetView showGridLines="0" zoomScale="130" zoomScaleNormal="130" workbookViewId="0">
      <selection activeCell="B8" sqref="B8"/>
    </sheetView>
  </sheetViews>
  <sheetFormatPr defaultColWidth="0" defaultRowHeight="11.25" zeroHeight="1" x14ac:dyDescent="0.2"/>
  <cols>
    <col min="1" max="1" width="10.875" style="192" customWidth="1"/>
    <col min="2" max="2" width="40.375" style="192" customWidth="1"/>
    <col min="3" max="3" width="20.625" style="192" customWidth="1"/>
    <col min="4" max="4" width="14.375" style="192" customWidth="1"/>
    <col min="5" max="5" width="5.875" style="192" bestFit="1" customWidth="1"/>
    <col min="6" max="6" width="14.375" style="192" customWidth="1"/>
    <col min="7" max="7" width="4.625" style="192" customWidth="1"/>
    <col min="8" max="8" width="13.125" style="192" customWidth="1"/>
    <col min="9" max="9" width="14.375" style="192" customWidth="1"/>
    <col min="10" max="10" width="8.625" style="192" customWidth="1"/>
    <col min="11" max="12" width="4.25" style="192" customWidth="1"/>
    <col min="13" max="13" width="10.375" style="192" customWidth="1"/>
    <col min="14" max="14" width="0" style="192" hidden="1" customWidth="1"/>
    <col min="15" max="16384" width="8.625" style="192" hidden="1"/>
  </cols>
  <sheetData>
    <row r="1" spans="1:9" x14ac:dyDescent="0.2">
      <c r="A1" s="188" t="s">
        <v>77</v>
      </c>
      <c r="B1" s="189"/>
      <c r="C1" s="189"/>
      <c r="D1" s="190"/>
      <c r="E1" s="191"/>
      <c r="F1" s="191"/>
      <c r="G1" s="191"/>
      <c r="H1" s="191"/>
      <c r="I1" s="191"/>
    </row>
    <row r="2" spans="1:9" ht="12" thickBot="1" x14ac:dyDescent="0.25">
      <c r="A2" s="193"/>
      <c r="B2" s="194"/>
      <c r="C2" s="194" t="s">
        <v>78</v>
      </c>
      <c r="D2" s="195">
        <f>Projecttitel</f>
        <v>0</v>
      </c>
      <c r="E2" s="196"/>
      <c r="F2" s="196"/>
      <c r="G2" s="196"/>
      <c r="H2" s="196"/>
      <c r="I2" s="196"/>
    </row>
    <row r="3" spans="1:9" x14ac:dyDescent="0.2">
      <c r="A3" s="197"/>
      <c r="B3" s="197"/>
      <c r="C3" s="198"/>
      <c r="D3" s="198"/>
      <c r="E3" s="199"/>
      <c r="F3" s="199"/>
      <c r="G3" s="199"/>
      <c r="H3" s="199"/>
      <c r="I3" s="199"/>
    </row>
    <row r="4" spans="1:9" ht="12" thickBot="1" x14ac:dyDescent="0.25">
      <c r="A4" s="200" t="s">
        <v>79</v>
      </c>
      <c r="B4" s="201"/>
      <c r="C4" s="199"/>
      <c r="E4" s="202"/>
      <c r="F4" s="202"/>
      <c r="G4" s="199"/>
      <c r="H4" s="199"/>
      <c r="I4" s="199"/>
    </row>
    <row r="5" spans="1:9" ht="20.25" customHeight="1" thickBot="1" x14ac:dyDescent="0.25">
      <c r="A5" s="203"/>
      <c r="B5" s="204" t="s">
        <v>4</v>
      </c>
      <c r="C5" s="369" t="s">
        <v>21</v>
      </c>
      <c r="D5" s="370"/>
      <c r="E5" s="205"/>
      <c r="F5" s="206"/>
      <c r="G5" s="205"/>
      <c r="H5" s="207"/>
      <c r="I5" s="202"/>
    </row>
    <row r="6" spans="1:9" ht="24.75" customHeight="1" thickBot="1" x14ac:dyDescent="0.25">
      <c r="A6" s="203"/>
      <c r="B6" s="204"/>
      <c r="C6" s="208" t="s">
        <v>80</v>
      </c>
      <c r="D6" s="209" t="s">
        <v>23</v>
      </c>
      <c r="E6" s="210" t="s">
        <v>81</v>
      </c>
      <c r="F6" s="211" t="s">
        <v>82</v>
      </c>
      <c r="G6" s="210" t="s">
        <v>81</v>
      </c>
      <c r="H6" s="212" t="s">
        <v>83</v>
      </c>
      <c r="I6" s="202"/>
    </row>
    <row r="7" spans="1:9" x14ac:dyDescent="0.2">
      <c r="A7" s="213" t="s">
        <v>11</v>
      </c>
      <c r="B7" s="309">
        <f>+'Totaal begroting'!B8</f>
        <v>0</v>
      </c>
      <c r="C7" s="310">
        <f>+penvoerder!$T$73</f>
        <v>0</v>
      </c>
      <c r="D7" s="311">
        <f>+'Totaal begroting'!X8</f>
        <v>0</v>
      </c>
      <c r="E7" s="312" t="str">
        <f>IF(C7&gt;0,D7/C7,"")</f>
        <v/>
      </c>
      <c r="F7" s="311">
        <f t="shared" ref="F7:F15" si="0">C7-D7</f>
        <v>0</v>
      </c>
      <c r="G7" s="313" t="str">
        <f t="shared" ref="G7:G35" si="1">IF(C7&gt;0,F7/C7,"")</f>
        <v/>
      </c>
      <c r="H7" s="314">
        <f>+penvoerder!F$88</f>
        <v>0</v>
      </c>
      <c r="I7" s="214"/>
    </row>
    <row r="8" spans="1:9" x14ac:dyDescent="0.2">
      <c r="A8" s="215" t="s">
        <v>12</v>
      </c>
      <c r="B8" s="315">
        <f>+'Totaal begroting'!B9</f>
        <v>0</v>
      </c>
      <c r="C8" s="310">
        <f>+'deelnemer 1'!$T$73</f>
        <v>0</v>
      </c>
      <c r="D8" s="311">
        <f>+'Totaal begroting'!X9</f>
        <v>0</v>
      </c>
      <c r="E8" s="312" t="str">
        <f t="shared" ref="E8:E35" si="2">IF(C8&gt;0,D8/C8,"")</f>
        <v/>
      </c>
      <c r="F8" s="311">
        <f t="shared" si="0"/>
        <v>0</v>
      </c>
      <c r="G8" s="313" t="str">
        <f t="shared" si="1"/>
        <v/>
      </c>
      <c r="H8" s="316">
        <f>+'deelnemer 1'!F$88</f>
        <v>0</v>
      </c>
      <c r="I8" s="214"/>
    </row>
    <row r="9" spans="1:9" x14ac:dyDescent="0.2">
      <c r="A9" s="215" t="s">
        <v>13</v>
      </c>
      <c r="B9" s="315">
        <f>+'Totaal begroting'!B10</f>
        <v>0</v>
      </c>
      <c r="C9" s="310">
        <f>+'deelnemer 2'!$T$73</f>
        <v>0</v>
      </c>
      <c r="D9" s="311">
        <f>+'Totaal begroting'!X10</f>
        <v>0</v>
      </c>
      <c r="E9" s="312" t="str">
        <f t="shared" si="2"/>
        <v/>
      </c>
      <c r="F9" s="311">
        <f t="shared" si="0"/>
        <v>0</v>
      </c>
      <c r="G9" s="313" t="str">
        <f t="shared" si="1"/>
        <v/>
      </c>
      <c r="H9" s="316">
        <f>+'deelnemer 2'!F$88</f>
        <v>0</v>
      </c>
      <c r="I9" s="214"/>
    </row>
    <row r="10" spans="1:9" x14ac:dyDescent="0.2">
      <c r="A10" s="215" t="s">
        <v>14</v>
      </c>
      <c r="B10" s="315">
        <f>+'Totaal begroting'!B11</f>
        <v>0</v>
      </c>
      <c r="C10" s="310">
        <f>+'deelnemer 3'!$T$73</f>
        <v>0</v>
      </c>
      <c r="D10" s="311">
        <f>+'Totaal begroting'!X11</f>
        <v>0</v>
      </c>
      <c r="E10" s="312" t="str">
        <f t="shared" si="2"/>
        <v/>
      </c>
      <c r="F10" s="311">
        <f t="shared" si="0"/>
        <v>0</v>
      </c>
      <c r="G10" s="313" t="str">
        <f t="shared" si="1"/>
        <v/>
      </c>
      <c r="H10" s="316">
        <f>+'deelnemer 3'!F$88</f>
        <v>0</v>
      </c>
      <c r="I10" s="214"/>
    </row>
    <row r="11" spans="1:9" x14ac:dyDescent="0.2">
      <c r="A11" s="215" t="s">
        <v>15</v>
      </c>
      <c r="B11" s="315">
        <f>+'Totaal begroting'!B12</f>
        <v>0</v>
      </c>
      <c r="C11" s="310">
        <f>+'deelnemer 4'!$T$73</f>
        <v>0</v>
      </c>
      <c r="D11" s="311">
        <f>+'Totaal begroting'!X12</f>
        <v>0</v>
      </c>
      <c r="E11" s="312" t="str">
        <f t="shared" si="2"/>
        <v/>
      </c>
      <c r="F11" s="311">
        <f t="shared" si="0"/>
        <v>0</v>
      </c>
      <c r="G11" s="313" t="str">
        <f t="shared" si="1"/>
        <v/>
      </c>
      <c r="H11" s="316">
        <f>+'deelnemer 4'!F$88</f>
        <v>0</v>
      </c>
      <c r="I11" s="214"/>
    </row>
    <row r="12" spans="1:9" x14ac:dyDescent="0.2">
      <c r="A12" s="215" t="s">
        <v>16</v>
      </c>
      <c r="B12" s="315">
        <f>+'Totaal begroting'!B13</f>
        <v>0</v>
      </c>
      <c r="C12" s="310">
        <f>+'deelnemer 5'!$T$73</f>
        <v>0</v>
      </c>
      <c r="D12" s="311">
        <f>+'Totaal begroting'!X13</f>
        <v>0</v>
      </c>
      <c r="E12" s="312" t="str">
        <f t="shared" si="2"/>
        <v/>
      </c>
      <c r="F12" s="311">
        <f t="shared" si="0"/>
        <v>0</v>
      </c>
      <c r="G12" s="313" t="str">
        <f t="shared" si="1"/>
        <v/>
      </c>
      <c r="H12" s="316">
        <f>+'deelnemer 5'!F$88</f>
        <v>0</v>
      </c>
      <c r="I12" s="214"/>
    </row>
    <row r="13" spans="1:9" x14ac:dyDescent="0.2">
      <c r="A13" s="215" t="s">
        <v>17</v>
      </c>
      <c r="B13" s="315">
        <f>+'Totaal begroting'!B14</f>
        <v>0</v>
      </c>
      <c r="C13" s="310">
        <f>+'deelnemer 6'!$T$73</f>
        <v>0</v>
      </c>
      <c r="D13" s="311">
        <f>+'Totaal begroting'!X14</f>
        <v>0</v>
      </c>
      <c r="E13" s="312" t="str">
        <f t="shared" si="2"/>
        <v/>
      </c>
      <c r="F13" s="311">
        <f t="shared" si="0"/>
        <v>0</v>
      </c>
      <c r="G13" s="313" t="str">
        <f t="shared" si="1"/>
        <v/>
      </c>
      <c r="H13" s="316">
        <f>+'deelnemer 6'!F$88</f>
        <v>0</v>
      </c>
      <c r="I13" s="214"/>
    </row>
    <row r="14" spans="1:9" x14ac:dyDescent="0.2">
      <c r="A14" s="215" t="s">
        <v>18</v>
      </c>
      <c r="B14" s="315">
        <f>+'Totaal begroting'!B15</f>
        <v>0</v>
      </c>
      <c r="C14" s="310">
        <f>+'deelnemer 7'!$T$73</f>
        <v>0</v>
      </c>
      <c r="D14" s="311">
        <f>+'Totaal begroting'!X15</f>
        <v>0</v>
      </c>
      <c r="E14" s="312" t="str">
        <f t="shared" si="2"/>
        <v/>
      </c>
      <c r="F14" s="311">
        <f t="shared" si="0"/>
        <v>0</v>
      </c>
      <c r="G14" s="313" t="str">
        <f t="shared" si="1"/>
        <v/>
      </c>
      <c r="H14" s="316">
        <f>+'deelnemer 7'!F$88</f>
        <v>0</v>
      </c>
      <c r="I14" s="214"/>
    </row>
    <row r="15" spans="1:9" x14ac:dyDescent="0.2">
      <c r="A15" s="215" t="s">
        <v>19</v>
      </c>
      <c r="B15" s="315">
        <f>+'Totaal begroting'!B16</f>
        <v>0</v>
      </c>
      <c r="C15" s="310">
        <f>+'deelnemer 8'!$T$73</f>
        <v>0</v>
      </c>
      <c r="D15" s="311">
        <f>+'Totaal begroting'!X16</f>
        <v>0</v>
      </c>
      <c r="E15" s="312" t="str">
        <f t="shared" si="2"/>
        <v/>
      </c>
      <c r="F15" s="311">
        <f t="shared" si="0"/>
        <v>0</v>
      </c>
      <c r="G15" s="313" t="str">
        <f t="shared" si="1"/>
        <v/>
      </c>
      <c r="H15" s="316">
        <f>+'deelnemer 8'!F$88</f>
        <v>0</v>
      </c>
      <c r="I15" s="214"/>
    </row>
    <row r="16" spans="1:9" x14ac:dyDescent="0.2">
      <c r="A16" s="215" t="s">
        <v>20</v>
      </c>
      <c r="B16" s="315">
        <f>+'Totaal begroting'!B17</f>
        <v>0</v>
      </c>
      <c r="C16" s="310">
        <f>+'deelnemer 9'!$T$73</f>
        <v>0</v>
      </c>
      <c r="D16" s="311">
        <f>+'Totaal begroting'!X17</f>
        <v>0</v>
      </c>
      <c r="E16" s="312" t="str">
        <f t="shared" ref="E16:E25" si="3">IF(C16&gt;0,D16/C16,"")</f>
        <v/>
      </c>
      <c r="F16" s="311">
        <f t="shared" ref="F16:F25" si="4">C16-D16</f>
        <v>0</v>
      </c>
      <c r="G16" s="313" t="str">
        <f t="shared" ref="G16:G25" si="5">IF(C16&gt;0,F16/C16,"")</f>
        <v/>
      </c>
      <c r="H16" s="316">
        <f>+'deelnemer 9'!F$88</f>
        <v>0</v>
      </c>
      <c r="I16" s="214"/>
    </row>
    <row r="17" spans="1:9" x14ac:dyDescent="0.2">
      <c r="A17" s="215" t="s">
        <v>222</v>
      </c>
      <c r="B17" s="315">
        <f>+'Totaal begroting'!B18</f>
        <v>0</v>
      </c>
      <c r="C17" s="310">
        <f>+'deelnemer 10'!$T$73</f>
        <v>0</v>
      </c>
      <c r="D17" s="311">
        <f>+'Totaal begroting'!X18</f>
        <v>0</v>
      </c>
      <c r="E17" s="312" t="str">
        <f t="shared" si="3"/>
        <v/>
      </c>
      <c r="F17" s="311">
        <f t="shared" si="4"/>
        <v>0</v>
      </c>
      <c r="G17" s="313" t="str">
        <f t="shared" si="5"/>
        <v/>
      </c>
      <c r="H17" s="316">
        <f>+'deelnemer 10'!F$88</f>
        <v>0</v>
      </c>
      <c r="I17" s="214"/>
    </row>
    <row r="18" spans="1:9" x14ac:dyDescent="0.2">
      <c r="A18" s="215" t="s">
        <v>223</v>
      </c>
      <c r="B18" s="315">
        <f>+'Totaal begroting'!B19</f>
        <v>0</v>
      </c>
      <c r="C18" s="310">
        <f>+'deelnemer 11'!$T$73</f>
        <v>0</v>
      </c>
      <c r="D18" s="311">
        <f>+'Totaal begroting'!X19</f>
        <v>0</v>
      </c>
      <c r="E18" s="312" t="str">
        <f t="shared" si="3"/>
        <v/>
      </c>
      <c r="F18" s="311">
        <f t="shared" si="4"/>
        <v>0</v>
      </c>
      <c r="G18" s="313" t="str">
        <f t="shared" si="5"/>
        <v/>
      </c>
      <c r="H18" s="316">
        <f>+'deelnemer 11'!F$88</f>
        <v>0</v>
      </c>
      <c r="I18" s="214"/>
    </row>
    <row r="19" spans="1:9" x14ac:dyDescent="0.2">
      <c r="A19" s="215" t="s">
        <v>224</v>
      </c>
      <c r="B19" s="315">
        <f>+'Totaal begroting'!B20</f>
        <v>0</v>
      </c>
      <c r="C19" s="310">
        <f>+'deelnemer 12'!$T$73</f>
        <v>0</v>
      </c>
      <c r="D19" s="311">
        <f>+'Totaal begroting'!X20</f>
        <v>0</v>
      </c>
      <c r="E19" s="312" t="str">
        <f t="shared" si="3"/>
        <v/>
      </c>
      <c r="F19" s="311">
        <f t="shared" si="4"/>
        <v>0</v>
      </c>
      <c r="G19" s="313" t="str">
        <f t="shared" si="5"/>
        <v/>
      </c>
      <c r="H19" s="316">
        <f>+'deelnemer 12'!F$88</f>
        <v>0</v>
      </c>
      <c r="I19" s="214"/>
    </row>
    <row r="20" spans="1:9" x14ac:dyDescent="0.2">
      <c r="A20" s="215" t="s">
        <v>225</v>
      </c>
      <c r="B20" s="315">
        <f>+'Totaal begroting'!B21</f>
        <v>0</v>
      </c>
      <c r="C20" s="310">
        <f>+'deelnemer 13'!$T$73</f>
        <v>0</v>
      </c>
      <c r="D20" s="311">
        <f>+'Totaal begroting'!X21</f>
        <v>0</v>
      </c>
      <c r="E20" s="312" t="str">
        <f t="shared" si="3"/>
        <v/>
      </c>
      <c r="F20" s="311">
        <f t="shared" si="4"/>
        <v>0</v>
      </c>
      <c r="G20" s="313" t="str">
        <f t="shared" si="5"/>
        <v/>
      </c>
      <c r="H20" s="316">
        <f>+'deelnemer 13'!F$88</f>
        <v>0</v>
      </c>
      <c r="I20" s="214"/>
    </row>
    <row r="21" spans="1:9" x14ac:dyDescent="0.2">
      <c r="A21" s="215" t="s">
        <v>226</v>
      </c>
      <c r="B21" s="315">
        <f>+'Totaal begroting'!B22</f>
        <v>0</v>
      </c>
      <c r="C21" s="310">
        <f>+'deelnemer 14'!$T$73</f>
        <v>0</v>
      </c>
      <c r="D21" s="311">
        <f>+'Totaal begroting'!X22</f>
        <v>0</v>
      </c>
      <c r="E21" s="312" t="str">
        <f t="shared" si="3"/>
        <v/>
      </c>
      <c r="F21" s="311">
        <f t="shared" si="4"/>
        <v>0</v>
      </c>
      <c r="G21" s="313" t="str">
        <f t="shared" si="5"/>
        <v/>
      </c>
      <c r="H21" s="316">
        <f>+'deelnemer 14'!F$88</f>
        <v>0</v>
      </c>
      <c r="I21" s="214"/>
    </row>
    <row r="22" spans="1:9" x14ac:dyDescent="0.2">
      <c r="A22" s="215" t="s">
        <v>227</v>
      </c>
      <c r="B22" s="315">
        <f>+'Totaal begroting'!B23</f>
        <v>0</v>
      </c>
      <c r="C22" s="310">
        <f>+'deelnemer 15'!$T$73</f>
        <v>0</v>
      </c>
      <c r="D22" s="311">
        <f>+'Totaal begroting'!X23</f>
        <v>0</v>
      </c>
      <c r="E22" s="312" t="str">
        <f t="shared" si="3"/>
        <v/>
      </c>
      <c r="F22" s="311">
        <f t="shared" si="4"/>
        <v>0</v>
      </c>
      <c r="G22" s="313" t="str">
        <f t="shared" si="5"/>
        <v/>
      </c>
      <c r="H22" s="316">
        <f>+'deelnemer 15'!F$88</f>
        <v>0</v>
      </c>
      <c r="I22" s="214"/>
    </row>
    <row r="23" spans="1:9" x14ac:dyDescent="0.2">
      <c r="A23" s="215" t="s">
        <v>228</v>
      </c>
      <c r="B23" s="315">
        <f>+'Totaal begroting'!B24</f>
        <v>0</v>
      </c>
      <c r="C23" s="310">
        <f>+'deelnemer 16'!$T$73</f>
        <v>0</v>
      </c>
      <c r="D23" s="311">
        <f>+'Totaal begroting'!X24</f>
        <v>0</v>
      </c>
      <c r="E23" s="312" t="str">
        <f t="shared" si="3"/>
        <v/>
      </c>
      <c r="F23" s="311">
        <f t="shared" si="4"/>
        <v>0</v>
      </c>
      <c r="G23" s="313" t="str">
        <f t="shared" si="5"/>
        <v/>
      </c>
      <c r="H23" s="316">
        <f>+'deelnemer 16'!F$88</f>
        <v>0</v>
      </c>
      <c r="I23" s="214"/>
    </row>
    <row r="24" spans="1:9" x14ac:dyDescent="0.2">
      <c r="A24" s="215" t="s">
        <v>229</v>
      </c>
      <c r="B24" s="315">
        <f>+'Totaal begroting'!B25</f>
        <v>0</v>
      </c>
      <c r="C24" s="310">
        <f>+'deelnemer 17'!$T$73</f>
        <v>0</v>
      </c>
      <c r="D24" s="311">
        <f>+'Totaal begroting'!X25</f>
        <v>0</v>
      </c>
      <c r="E24" s="312" t="str">
        <f t="shared" si="3"/>
        <v/>
      </c>
      <c r="F24" s="311">
        <f t="shared" si="4"/>
        <v>0</v>
      </c>
      <c r="G24" s="313" t="str">
        <f t="shared" si="5"/>
        <v/>
      </c>
      <c r="H24" s="316">
        <f>+'deelnemer 17'!F$88</f>
        <v>0</v>
      </c>
      <c r="I24" s="214"/>
    </row>
    <row r="25" spans="1:9" x14ac:dyDescent="0.2">
      <c r="A25" s="215" t="s">
        <v>230</v>
      </c>
      <c r="B25" s="315">
        <f>+'Totaal begroting'!B26</f>
        <v>0</v>
      </c>
      <c r="C25" s="310">
        <f>+'deelnemer 18'!$T$73</f>
        <v>0</v>
      </c>
      <c r="D25" s="311">
        <f>+'Totaal begroting'!X26</f>
        <v>0</v>
      </c>
      <c r="E25" s="312" t="str">
        <f t="shared" si="3"/>
        <v/>
      </c>
      <c r="F25" s="311">
        <f t="shared" si="4"/>
        <v>0</v>
      </c>
      <c r="G25" s="313" t="str">
        <f t="shared" si="5"/>
        <v/>
      </c>
      <c r="H25" s="316">
        <f>+'deelnemer 18'!F$88</f>
        <v>0</v>
      </c>
      <c r="I25" s="214"/>
    </row>
    <row r="26" spans="1:9" x14ac:dyDescent="0.2">
      <c r="A26" s="215" t="s">
        <v>231</v>
      </c>
      <c r="B26" s="315">
        <f>+'Totaal begroting'!B27</f>
        <v>0</v>
      </c>
      <c r="C26" s="310">
        <f>+'deelnemer 19'!$T$73</f>
        <v>0</v>
      </c>
      <c r="D26" s="311">
        <f>+'Totaal begroting'!X27</f>
        <v>0</v>
      </c>
      <c r="E26" s="312" t="str">
        <f t="shared" ref="E26:E32" si="6">IF(C26&gt;0,D26/C26,"")</f>
        <v/>
      </c>
      <c r="F26" s="311">
        <f t="shared" ref="F26:F32" si="7">C26-D26</f>
        <v>0</v>
      </c>
      <c r="G26" s="313" t="str">
        <f t="shared" ref="G26:G32" si="8">IF(C26&gt;0,F26/C26,"")</f>
        <v/>
      </c>
      <c r="H26" s="316">
        <f>+'deelnemer 19'!F$88</f>
        <v>0</v>
      </c>
      <c r="I26" s="214"/>
    </row>
    <row r="27" spans="1:9" x14ac:dyDescent="0.2">
      <c r="A27" s="215" t="s">
        <v>232</v>
      </c>
      <c r="B27" s="315">
        <f>+'Totaal begroting'!B28</f>
        <v>0</v>
      </c>
      <c r="C27" s="310">
        <f>+'deelnemer 20'!$T$73</f>
        <v>0</v>
      </c>
      <c r="D27" s="311">
        <f>+'Totaal begroting'!X28</f>
        <v>0</v>
      </c>
      <c r="E27" s="312" t="str">
        <f t="shared" si="6"/>
        <v/>
      </c>
      <c r="F27" s="311">
        <f t="shared" si="7"/>
        <v>0</v>
      </c>
      <c r="G27" s="313" t="str">
        <f t="shared" si="8"/>
        <v/>
      </c>
      <c r="H27" s="316">
        <f>+'deelnemer 20'!F$88</f>
        <v>0</v>
      </c>
      <c r="I27" s="214"/>
    </row>
    <row r="28" spans="1:9" x14ac:dyDescent="0.2">
      <c r="A28" s="215" t="s">
        <v>233</v>
      </c>
      <c r="B28" s="315">
        <f>+'Totaal begroting'!B29</f>
        <v>0</v>
      </c>
      <c r="C28" s="310">
        <f>+'deelnemer 21'!$T$73</f>
        <v>0</v>
      </c>
      <c r="D28" s="311">
        <f>+'Totaal begroting'!X29</f>
        <v>0</v>
      </c>
      <c r="E28" s="312" t="str">
        <f t="shared" si="6"/>
        <v/>
      </c>
      <c r="F28" s="311">
        <f t="shared" si="7"/>
        <v>0</v>
      </c>
      <c r="G28" s="313" t="str">
        <f t="shared" si="8"/>
        <v/>
      </c>
      <c r="H28" s="316">
        <f>+'deelnemer 21'!F$88</f>
        <v>0</v>
      </c>
      <c r="I28" s="214"/>
    </row>
    <row r="29" spans="1:9" x14ac:dyDescent="0.2">
      <c r="A29" s="215" t="s">
        <v>234</v>
      </c>
      <c r="B29" s="315">
        <f>+'Totaal begroting'!B30</f>
        <v>0</v>
      </c>
      <c r="C29" s="310">
        <f>+'deelnemer 22'!$T$73</f>
        <v>0</v>
      </c>
      <c r="D29" s="311">
        <f>+'Totaal begroting'!X30</f>
        <v>0</v>
      </c>
      <c r="E29" s="312" t="str">
        <f t="shared" si="6"/>
        <v/>
      </c>
      <c r="F29" s="311">
        <f t="shared" si="7"/>
        <v>0</v>
      </c>
      <c r="G29" s="313" t="str">
        <f t="shared" si="8"/>
        <v/>
      </c>
      <c r="H29" s="316">
        <f>+'deelnemer 22'!F$88</f>
        <v>0</v>
      </c>
      <c r="I29" s="214"/>
    </row>
    <row r="30" spans="1:9" x14ac:dyDescent="0.2">
      <c r="A30" s="215" t="s">
        <v>235</v>
      </c>
      <c r="B30" s="315">
        <f>+'Totaal begroting'!B31</f>
        <v>0</v>
      </c>
      <c r="C30" s="310">
        <f>+'deelnemer 23'!$T$73</f>
        <v>0</v>
      </c>
      <c r="D30" s="311">
        <f>+'Totaal begroting'!X31</f>
        <v>0</v>
      </c>
      <c r="E30" s="312" t="str">
        <f t="shared" si="6"/>
        <v/>
      </c>
      <c r="F30" s="311">
        <f t="shared" si="7"/>
        <v>0</v>
      </c>
      <c r="G30" s="313" t="str">
        <f t="shared" si="8"/>
        <v/>
      </c>
      <c r="H30" s="316">
        <f>+'deelnemer 23'!F$88</f>
        <v>0</v>
      </c>
      <c r="I30" s="214"/>
    </row>
    <row r="31" spans="1:9" x14ac:dyDescent="0.2">
      <c r="A31" s="215" t="s">
        <v>236</v>
      </c>
      <c r="B31" s="315">
        <f>+'Totaal begroting'!B32</f>
        <v>0</v>
      </c>
      <c r="C31" s="310">
        <f>+'deelnemer 24'!$T$73</f>
        <v>0</v>
      </c>
      <c r="D31" s="311">
        <f>+'Totaal begroting'!X32</f>
        <v>0</v>
      </c>
      <c r="E31" s="312" t="str">
        <f t="shared" si="6"/>
        <v/>
      </c>
      <c r="F31" s="311">
        <f t="shared" si="7"/>
        <v>0</v>
      </c>
      <c r="G31" s="313" t="str">
        <f t="shared" si="8"/>
        <v/>
      </c>
      <c r="H31" s="316">
        <f>+'deelnemer 24'!F$88</f>
        <v>0</v>
      </c>
      <c r="I31" s="214"/>
    </row>
    <row r="32" spans="1:9" x14ac:dyDescent="0.2">
      <c r="A32" s="215" t="s">
        <v>237</v>
      </c>
      <c r="B32" s="315">
        <f>+'Totaal begroting'!B33</f>
        <v>0</v>
      </c>
      <c r="C32" s="310">
        <f>+'deelnemer 25'!$T$73</f>
        <v>0</v>
      </c>
      <c r="D32" s="311">
        <f>+'Totaal begroting'!X33</f>
        <v>0</v>
      </c>
      <c r="E32" s="312" t="str">
        <f t="shared" si="6"/>
        <v/>
      </c>
      <c r="F32" s="311">
        <f t="shared" si="7"/>
        <v>0</v>
      </c>
      <c r="G32" s="313" t="str">
        <f t="shared" si="8"/>
        <v/>
      </c>
      <c r="H32" s="316">
        <f>+'deelnemer 25'!F$88</f>
        <v>0</v>
      </c>
      <c r="I32" s="214"/>
    </row>
    <row r="33" spans="1:14" x14ac:dyDescent="0.2">
      <c r="A33" s="215"/>
      <c r="B33" s="315"/>
      <c r="C33" s="310"/>
      <c r="D33" s="311"/>
      <c r="E33" s="312"/>
      <c r="F33" s="311"/>
      <c r="G33" s="313"/>
      <c r="H33" s="316"/>
      <c r="I33" s="214"/>
    </row>
    <row r="34" spans="1:14" ht="12" thickBot="1" x14ac:dyDescent="0.25">
      <c r="A34" s="215"/>
      <c r="B34" s="315"/>
      <c r="C34" s="310"/>
      <c r="D34" s="311"/>
      <c r="E34" s="312"/>
      <c r="F34" s="311"/>
      <c r="G34" s="313"/>
      <c r="H34" s="316"/>
      <c r="I34" s="214"/>
    </row>
    <row r="35" spans="1:14" ht="12" thickBot="1" x14ac:dyDescent="0.25">
      <c r="B35" s="216" t="s">
        <v>21</v>
      </c>
      <c r="C35" s="217">
        <f>SUM(C7:C34)</f>
        <v>0</v>
      </c>
      <c r="D35" s="217">
        <f>SUM(D7:D34)</f>
        <v>0</v>
      </c>
      <c r="E35" s="218" t="str">
        <f t="shared" si="2"/>
        <v/>
      </c>
      <c r="F35" s="219">
        <f>SUM(F7:F34)</f>
        <v>0</v>
      </c>
      <c r="G35" s="218" t="str">
        <f t="shared" si="1"/>
        <v/>
      </c>
      <c r="H35" s="219">
        <f>SUM(H7:H34)</f>
        <v>0</v>
      </c>
      <c r="I35" s="177" t="str">
        <f>IF(H35&lt;F35,"Let op: onderbouw het volledige eigen aandeel in de projectkosten","")</f>
        <v/>
      </c>
    </row>
    <row r="36" spans="1:14" x14ac:dyDescent="0.2">
      <c r="B36" s="220"/>
      <c r="C36" s="214"/>
      <c r="D36" s="214"/>
      <c r="E36" s="214"/>
      <c r="F36" s="214"/>
      <c r="G36" s="214"/>
      <c r="H36" s="221"/>
      <c r="I36" s="222"/>
    </row>
    <row r="37" spans="1:14" x14ac:dyDescent="0.2"/>
    <row r="38" spans="1:14" x14ac:dyDescent="0.2"/>
    <row r="39" spans="1:14" x14ac:dyDescent="0.2">
      <c r="B39" s="220"/>
      <c r="C39" s="223"/>
      <c r="D39" s="224"/>
      <c r="E39" s="224"/>
      <c r="M39" s="225"/>
      <c r="N39" s="226"/>
    </row>
    <row r="40" spans="1:14" ht="12" thickBot="1" x14ac:dyDescent="0.25">
      <c r="A40" s="200" t="s">
        <v>84</v>
      </c>
      <c r="B40" s="227"/>
      <c r="C40" s="227"/>
    </row>
    <row r="41" spans="1:14" x14ac:dyDescent="0.2">
      <c r="A41" s="228" t="s">
        <v>85</v>
      </c>
      <c r="B41" s="229"/>
      <c r="C41" s="230" t="s">
        <v>86</v>
      </c>
      <c r="D41" s="231" t="s">
        <v>81</v>
      </c>
      <c r="E41" s="232" t="s">
        <v>87</v>
      </c>
      <c r="F41" s="233"/>
      <c r="G41" s="233"/>
      <c r="H41" s="233"/>
      <c r="I41" s="233"/>
      <c r="J41" s="233"/>
      <c r="K41" s="233"/>
      <c r="L41" s="234"/>
    </row>
    <row r="42" spans="1:14" ht="12" thickBot="1" x14ac:dyDescent="0.25">
      <c r="A42" s="235"/>
      <c r="B42" s="236"/>
      <c r="C42" s="237"/>
      <c r="D42" s="238"/>
      <c r="E42" s="239"/>
      <c r="F42" s="240"/>
      <c r="G42" s="240"/>
      <c r="H42" s="240"/>
      <c r="I42" s="240"/>
      <c r="J42" s="240"/>
      <c r="K42" s="240"/>
      <c r="L42" s="241"/>
    </row>
    <row r="43" spans="1:14" x14ac:dyDescent="0.2">
      <c r="A43" s="242" t="s">
        <v>88</v>
      </c>
      <c r="B43" s="243"/>
      <c r="C43" s="244">
        <f>+C35</f>
        <v>0</v>
      </c>
      <c r="D43" s="245"/>
      <c r="E43" s="246"/>
      <c r="F43" s="247"/>
      <c r="G43" s="247"/>
      <c r="H43" s="247"/>
      <c r="I43" s="247"/>
      <c r="J43" s="247"/>
      <c r="K43" s="247"/>
      <c r="L43" s="248"/>
    </row>
    <row r="44" spans="1:14" x14ac:dyDescent="0.2">
      <c r="A44" s="249" t="s">
        <v>23</v>
      </c>
      <c r="B44" s="250"/>
      <c r="C44" s="251">
        <f>+D35</f>
        <v>0</v>
      </c>
      <c r="D44" s="252" t="str">
        <f>IF(AND($C44&gt;0,$C$43&gt;0),$C44/$C$43,"")</f>
        <v/>
      </c>
      <c r="E44" s="253" t="s">
        <v>89</v>
      </c>
      <c r="F44" s="254"/>
      <c r="G44" s="254"/>
      <c r="H44" s="254"/>
      <c r="I44" s="254"/>
      <c r="J44" s="254"/>
      <c r="K44" s="254"/>
      <c r="L44" s="255"/>
    </row>
    <row r="45" spans="1:14" x14ac:dyDescent="0.2">
      <c r="A45" s="256" t="s">
        <v>83</v>
      </c>
      <c r="B45" s="257"/>
      <c r="C45" s="258">
        <f>+H35</f>
        <v>0</v>
      </c>
      <c r="D45" s="252" t="str">
        <f>IF(AND($C45&gt;0,$C$43&gt;0),$C45/$C$43,"")</f>
        <v/>
      </c>
      <c r="E45" s="259"/>
      <c r="F45" s="260"/>
      <c r="G45" s="260"/>
      <c r="H45" s="260"/>
      <c r="I45" s="260"/>
      <c r="J45" s="260"/>
      <c r="K45" s="260"/>
      <c r="L45" s="261"/>
    </row>
    <row r="46" spans="1:14" ht="12" thickBot="1" x14ac:dyDescent="0.25">
      <c r="A46" s="262" t="s">
        <v>90</v>
      </c>
      <c r="B46" s="263"/>
      <c r="C46" s="264">
        <f>+C43-C44-C45</f>
        <v>0</v>
      </c>
      <c r="D46" s="265" t="str">
        <f>IF(AND($C46&gt;0,$C$43&gt;0),$C46/$C$43,"")</f>
        <v/>
      </c>
      <c r="E46" s="266" t="s">
        <v>91</v>
      </c>
      <c r="F46" s="267"/>
      <c r="G46" s="267"/>
      <c r="H46" s="267"/>
      <c r="I46" s="267"/>
      <c r="J46" s="267"/>
      <c r="K46" s="267"/>
      <c r="L46" s="268"/>
    </row>
  </sheetData>
  <sheetProtection algorithmName="SHA-512" hashValue="YHbgkTRkeQ8zT0drDHF95njhM3fGaDnqpZFoYY/1v/Myr5Q1L5i2L4vAQHofyNbGp012SwMXqGZAf7jxle/P3Q==" saltValue="g7982Yqr76YjnGIFvfra4w==" spinCount="100000" sheet="1" selectLockedCells="1"/>
  <mergeCells count="1">
    <mergeCell ref="C5:D5"/>
  </mergeCells>
  <phoneticPr fontId="49" type="noConversion"/>
  <pageMargins left="0.7" right="0.7" top="0.75" bottom="0.75" header="0.3" footer="0.3"/>
  <ignoredErrors>
    <ignoredError sqref="E35 G35"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17DA-28C7-4F3C-9533-8868F21B98A9}">
  <dimension ref="A1:Q105"/>
  <sheetViews>
    <sheetView workbookViewId="0">
      <selection activeCell="D29" sqref="D29"/>
    </sheetView>
  </sheetViews>
  <sheetFormatPr defaultColWidth="0" defaultRowHeight="12" zeroHeight="1" outlineLevelCol="1" x14ac:dyDescent="0.15"/>
  <cols>
    <col min="1" max="1" width="2.625" style="352" customWidth="1"/>
    <col min="2" max="2" width="40.375" customWidth="1"/>
    <col min="3" max="7" width="14.5" customWidth="1"/>
    <col min="8" max="12" width="14.5" customWidth="1" outlineLevel="1"/>
    <col min="13" max="13" width="14.5" customWidth="1"/>
    <col min="14" max="14" width="8.625" style="352" customWidth="1"/>
    <col min="15" max="17" width="0" hidden="1" customWidth="1"/>
    <col min="18" max="16384" width="8.625" hidden="1"/>
  </cols>
  <sheetData>
    <row r="1" spans="1:17" ht="18" x14ac:dyDescent="0.25">
      <c r="A1" s="355"/>
      <c r="B1" s="269" t="s">
        <v>92</v>
      </c>
      <c r="C1" s="270"/>
      <c r="D1" s="270"/>
      <c r="E1" s="270"/>
      <c r="F1" s="270"/>
      <c r="G1" s="270"/>
      <c r="H1" s="270"/>
      <c r="I1" s="270"/>
      <c r="J1" s="270"/>
      <c r="K1" s="270"/>
      <c r="L1" s="270"/>
      <c r="M1" s="270"/>
    </row>
    <row r="2" spans="1:17" ht="12.75" x14ac:dyDescent="0.2">
      <c r="A2" s="355"/>
      <c r="B2" s="271"/>
      <c r="C2" s="272"/>
      <c r="D2" s="272"/>
      <c r="E2" s="272"/>
      <c r="F2" s="272"/>
      <c r="G2" s="272"/>
      <c r="H2" s="272"/>
      <c r="I2" s="272"/>
      <c r="J2" s="272"/>
      <c r="K2" s="272"/>
      <c r="L2" s="272"/>
      <c r="M2" s="272"/>
    </row>
    <row r="3" spans="1:17" ht="12.75" x14ac:dyDescent="0.2">
      <c r="A3" s="355"/>
      <c r="B3" s="271" t="s">
        <v>78</v>
      </c>
      <c r="C3" s="272">
        <f>Projecttitel</f>
        <v>0</v>
      </c>
      <c r="D3" s="273"/>
      <c r="E3" s="273"/>
      <c r="F3" s="270"/>
      <c r="G3" s="270"/>
      <c r="H3" s="270"/>
      <c r="I3" s="270"/>
      <c r="J3" s="270"/>
      <c r="K3" s="270"/>
      <c r="L3" s="270"/>
      <c r="M3" s="270"/>
    </row>
    <row r="4" spans="1:17" s="352" customFormat="1" ht="15.95" customHeight="1" x14ac:dyDescent="0.2">
      <c r="A4" s="353"/>
      <c r="B4" s="356" t="str">
        <f>IF(Financiering!D35&gt;2000000,"Let op: U dient een mijlpalenbegroting mee te sturen","")</f>
        <v/>
      </c>
      <c r="C4" s="353"/>
      <c r="D4" s="353"/>
      <c r="E4" s="353"/>
      <c r="F4" s="353"/>
      <c r="G4" s="353"/>
      <c r="H4" s="353"/>
      <c r="I4" s="353"/>
      <c r="J4" s="353"/>
      <c r="K4" s="353"/>
      <c r="L4" s="353"/>
      <c r="M4" s="353"/>
      <c r="N4" s="353"/>
      <c r="O4" s="353"/>
      <c r="P4" s="353"/>
      <c r="Q4" s="353"/>
    </row>
    <row r="5" spans="1:17" ht="12.75" customHeight="1" x14ac:dyDescent="0.2">
      <c r="A5" s="353"/>
      <c r="B5" s="275"/>
      <c r="C5" s="276"/>
      <c r="D5" s="276"/>
      <c r="E5" s="276"/>
      <c r="F5" s="276"/>
      <c r="G5" s="276"/>
      <c r="H5" s="276"/>
      <c r="I5" s="276"/>
      <c r="J5" s="276"/>
      <c r="K5" s="276"/>
      <c r="L5" s="353"/>
      <c r="M5" s="353"/>
      <c r="N5" s="353"/>
      <c r="O5" s="274"/>
      <c r="P5" s="274"/>
      <c r="Q5" s="274"/>
    </row>
    <row r="6" spans="1:17" ht="12.75" customHeight="1" x14ac:dyDescent="0.2">
      <c r="A6" s="353"/>
      <c r="B6" s="357" t="s">
        <v>87</v>
      </c>
      <c r="C6" s="353"/>
      <c r="D6" s="353"/>
      <c r="E6" s="353"/>
      <c r="F6" s="353"/>
      <c r="G6" s="353"/>
      <c r="H6" s="276"/>
      <c r="I6" s="276"/>
      <c r="J6" s="276"/>
      <c r="K6" s="276"/>
      <c r="L6" s="353"/>
      <c r="M6" s="353"/>
      <c r="N6" s="353"/>
      <c r="O6" s="274"/>
      <c r="P6" s="274"/>
      <c r="Q6" s="274"/>
    </row>
    <row r="7" spans="1:17" ht="12.75" customHeight="1" x14ac:dyDescent="0.2">
      <c r="A7" s="353"/>
      <c r="B7" s="358" t="s">
        <v>93</v>
      </c>
      <c r="C7" s="353"/>
      <c r="D7" s="353"/>
      <c r="E7" s="353"/>
      <c r="F7" s="353"/>
      <c r="G7" s="353"/>
      <c r="H7" s="276"/>
      <c r="I7" s="276"/>
      <c r="J7" s="276"/>
      <c r="K7" s="276"/>
      <c r="L7" s="353"/>
      <c r="M7" s="353"/>
      <c r="N7" s="353"/>
      <c r="O7" s="274"/>
      <c r="P7" s="274"/>
      <c r="Q7" s="274"/>
    </row>
    <row r="8" spans="1:17" ht="12.75" customHeight="1" x14ac:dyDescent="0.2">
      <c r="A8" s="353"/>
      <c r="B8" s="358" t="s">
        <v>94</v>
      </c>
      <c r="C8" s="353"/>
      <c r="D8" s="353"/>
      <c r="E8" s="353"/>
      <c r="F8" s="353"/>
      <c r="G8" s="353"/>
      <c r="H8" s="276"/>
      <c r="I8" s="276"/>
      <c r="J8" s="276"/>
      <c r="K8" s="276"/>
      <c r="L8" s="353"/>
      <c r="M8" s="353"/>
      <c r="N8" s="353"/>
      <c r="O8" s="274"/>
      <c r="P8" s="274"/>
      <c r="Q8" s="274"/>
    </row>
    <row r="9" spans="1:17" ht="12.75" customHeight="1" x14ac:dyDescent="0.2">
      <c r="A9" s="353"/>
      <c r="B9" s="358" t="s">
        <v>95</v>
      </c>
      <c r="C9" s="353"/>
      <c r="D9" s="353"/>
      <c r="E9" s="353"/>
      <c r="F9" s="353"/>
      <c r="G9" s="353"/>
      <c r="H9" s="276"/>
      <c r="I9" s="276"/>
      <c r="J9" s="276"/>
      <c r="K9" s="276"/>
      <c r="L9" s="353"/>
      <c r="M9" s="353"/>
      <c r="N9" s="353"/>
      <c r="O9" s="274"/>
      <c r="P9" s="274"/>
      <c r="Q9" s="274"/>
    </row>
    <row r="10" spans="1:17" ht="12.75" customHeight="1" x14ac:dyDescent="0.2">
      <c r="A10" s="353"/>
      <c r="B10" s="358" t="s">
        <v>96</v>
      </c>
      <c r="C10" s="353"/>
      <c r="D10" s="353"/>
      <c r="E10" s="353"/>
      <c r="F10" s="353"/>
      <c r="G10" s="353"/>
      <c r="H10" s="276"/>
      <c r="I10" s="276"/>
      <c r="J10" s="276"/>
      <c r="K10" s="276"/>
      <c r="L10" s="353"/>
      <c r="M10" s="353"/>
      <c r="N10" s="353"/>
      <c r="O10" s="274"/>
      <c r="P10" s="274"/>
      <c r="Q10" s="274"/>
    </row>
    <row r="11" spans="1:17" ht="12.75" customHeight="1" x14ac:dyDescent="0.2">
      <c r="A11" s="353"/>
      <c r="B11" s="358" t="s">
        <v>97</v>
      </c>
      <c r="C11" s="359"/>
      <c r="D11" s="359"/>
      <c r="E11" s="359"/>
      <c r="F11" s="359"/>
      <c r="G11" s="359"/>
      <c r="H11" s="277"/>
      <c r="I11" s="277"/>
      <c r="J11" s="277"/>
      <c r="K11" s="277"/>
      <c r="L11" s="353"/>
      <c r="M11" s="353"/>
      <c r="N11" s="353"/>
      <c r="O11" s="274"/>
      <c r="P11" s="274"/>
      <c r="Q11" s="274"/>
    </row>
    <row r="12" spans="1:17" ht="12.75" customHeight="1" x14ac:dyDescent="0.2">
      <c r="A12" s="353"/>
      <c r="B12" s="360"/>
      <c r="C12" s="359"/>
      <c r="D12" s="359"/>
      <c r="E12" s="359"/>
      <c r="F12" s="359"/>
      <c r="G12" s="359"/>
      <c r="H12" s="277"/>
      <c r="I12" s="277"/>
      <c r="J12" s="277"/>
      <c r="K12" s="277"/>
      <c r="L12" s="353"/>
      <c r="M12" s="353"/>
      <c r="N12" s="353"/>
      <c r="O12" s="274"/>
      <c r="P12" s="274"/>
      <c r="Q12" s="274"/>
    </row>
    <row r="13" spans="1:17" ht="12.75" customHeight="1" x14ac:dyDescent="0.2">
      <c r="A13" s="353"/>
      <c r="B13" s="361" t="s">
        <v>92</v>
      </c>
      <c r="C13" s="359"/>
      <c r="D13" s="359"/>
      <c r="E13" s="359"/>
      <c r="F13" s="359"/>
      <c r="G13" s="359"/>
      <c r="H13" s="277"/>
      <c r="I13" s="277"/>
      <c r="J13" s="277"/>
      <c r="K13" s="277"/>
      <c r="L13" s="353"/>
      <c r="M13" s="353"/>
      <c r="N13" s="353"/>
      <c r="O13" s="274"/>
      <c r="P13" s="274"/>
      <c r="Q13" s="274"/>
    </row>
    <row r="14" spans="1:17" ht="12.75" customHeight="1" x14ac:dyDescent="0.2">
      <c r="A14" s="353"/>
      <c r="B14" s="358" t="s">
        <v>98</v>
      </c>
      <c r="C14" s="359"/>
      <c r="D14" s="359"/>
      <c r="E14" s="359"/>
      <c r="F14" s="359"/>
      <c r="G14" s="359"/>
      <c r="H14" s="277"/>
      <c r="I14" s="277"/>
      <c r="J14" s="277"/>
      <c r="K14" s="277"/>
      <c r="L14" s="353"/>
      <c r="M14" s="353"/>
      <c r="N14" s="353"/>
      <c r="O14" s="274"/>
      <c r="P14" s="274"/>
      <c r="Q14" s="274"/>
    </row>
    <row r="15" spans="1:17" ht="12.75" customHeight="1" x14ac:dyDescent="0.2">
      <c r="A15" s="353"/>
      <c r="B15" s="358" t="s">
        <v>99</v>
      </c>
      <c r="C15" s="359"/>
      <c r="D15" s="359"/>
      <c r="E15" s="359"/>
      <c r="F15" s="359"/>
      <c r="G15" s="359"/>
      <c r="H15" s="277"/>
      <c r="I15" s="277"/>
      <c r="J15" s="277"/>
      <c r="K15" s="277"/>
      <c r="L15" s="353"/>
      <c r="M15" s="353"/>
      <c r="N15" s="353"/>
      <c r="O15" s="274"/>
      <c r="P15" s="274"/>
      <c r="Q15" s="274"/>
    </row>
    <row r="16" spans="1:17" ht="12.75" customHeight="1" x14ac:dyDescent="0.2">
      <c r="A16" s="353"/>
      <c r="B16" s="358" t="s">
        <v>100</v>
      </c>
      <c r="C16" s="359"/>
      <c r="D16" s="359"/>
      <c r="E16" s="359"/>
      <c r="F16" s="359"/>
      <c r="G16" s="359"/>
      <c r="H16" s="277"/>
      <c r="I16" s="277"/>
      <c r="J16" s="277"/>
      <c r="K16" s="277"/>
      <c r="L16" s="353"/>
      <c r="M16" s="353"/>
      <c r="N16" s="353"/>
      <c r="O16" s="274"/>
      <c r="P16" s="274"/>
      <c r="Q16" s="274"/>
    </row>
    <row r="17" spans="1:17" ht="12.75" customHeight="1" x14ac:dyDescent="0.2">
      <c r="A17" s="353"/>
      <c r="B17" s="358" t="s">
        <v>101</v>
      </c>
      <c r="C17" s="359"/>
      <c r="D17" s="359"/>
      <c r="E17" s="359"/>
      <c r="F17" s="359"/>
      <c r="G17" s="359"/>
      <c r="H17" s="277"/>
      <c r="I17" s="277"/>
      <c r="J17" s="277"/>
      <c r="K17" s="277"/>
      <c r="L17" s="353"/>
      <c r="M17" s="353"/>
      <c r="N17" s="353"/>
      <c r="O17" s="274"/>
      <c r="P17" s="274"/>
      <c r="Q17" s="274"/>
    </row>
    <row r="18" spans="1:17" ht="12.75" customHeight="1" x14ac:dyDescent="0.2">
      <c r="A18" s="353"/>
      <c r="B18" s="358" t="s">
        <v>102</v>
      </c>
      <c r="C18" s="359"/>
      <c r="D18" s="359"/>
      <c r="E18" s="359"/>
      <c r="F18" s="359"/>
      <c r="G18" s="359"/>
      <c r="H18" s="277"/>
      <c r="I18" s="277"/>
      <c r="J18" s="277"/>
      <c r="K18" s="277"/>
      <c r="L18" s="353"/>
      <c r="M18" s="353"/>
      <c r="N18" s="353"/>
      <c r="O18" s="274"/>
      <c r="P18" s="274"/>
      <c r="Q18" s="274"/>
    </row>
    <row r="19" spans="1:17" ht="12.75" customHeight="1" x14ac:dyDescent="0.2">
      <c r="A19" s="353"/>
      <c r="B19" s="358" t="s">
        <v>103</v>
      </c>
      <c r="C19" s="359"/>
      <c r="D19" s="359"/>
      <c r="E19" s="359"/>
      <c r="F19" s="359"/>
      <c r="G19" s="359"/>
      <c r="H19" s="277"/>
      <c r="I19" s="277"/>
      <c r="J19" s="277"/>
      <c r="K19" s="277"/>
      <c r="L19" s="353"/>
      <c r="M19" s="353"/>
      <c r="N19" s="353"/>
      <c r="O19" s="274"/>
      <c r="P19" s="274"/>
      <c r="Q19" s="274"/>
    </row>
    <row r="20" spans="1:17" ht="12.75" customHeight="1" x14ac:dyDescent="0.2">
      <c r="A20" s="353"/>
      <c r="B20" s="358" t="s">
        <v>104</v>
      </c>
      <c r="C20" s="359"/>
      <c r="D20" s="359"/>
      <c r="E20" s="359"/>
      <c r="F20" s="359"/>
      <c r="G20" s="359"/>
      <c r="H20" s="277"/>
      <c r="I20" s="277"/>
      <c r="J20" s="277"/>
      <c r="K20" s="277"/>
      <c r="L20" s="353"/>
      <c r="M20" s="353"/>
      <c r="N20" s="353"/>
      <c r="O20" s="274"/>
      <c r="P20" s="274"/>
      <c r="Q20" s="274"/>
    </row>
    <row r="21" spans="1:17" ht="12.75" customHeight="1" x14ac:dyDescent="0.2">
      <c r="A21" s="353"/>
      <c r="B21" s="360"/>
      <c r="C21" s="359"/>
      <c r="D21" s="359"/>
      <c r="E21" s="359"/>
      <c r="F21" s="359"/>
      <c r="G21" s="359"/>
      <c r="H21" s="277"/>
      <c r="I21" s="277"/>
      <c r="J21" s="277"/>
      <c r="K21" s="277"/>
      <c r="L21" s="353"/>
      <c r="M21" s="353"/>
      <c r="N21" s="353"/>
      <c r="O21" s="274"/>
      <c r="P21" s="274"/>
      <c r="Q21" s="274"/>
    </row>
    <row r="22" spans="1:17" ht="12.75" customHeight="1" x14ac:dyDescent="0.2">
      <c r="A22" s="353"/>
      <c r="B22" s="362" t="s">
        <v>105</v>
      </c>
      <c r="C22" s="359"/>
      <c r="D22" s="359"/>
      <c r="E22" s="359"/>
      <c r="F22" s="359"/>
      <c r="G22" s="359"/>
      <c r="H22" s="277"/>
      <c r="I22" s="277"/>
      <c r="J22" s="277"/>
      <c r="K22" s="277"/>
      <c r="L22" s="353"/>
      <c r="M22" s="353"/>
      <c r="N22" s="353"/>
      <c r="O22" s="274"/>
      <c r="P22" s="274"/>
      <c r="Q22" s="274"/>
    </row>
    <row r="23" spans="1:17" ht="12.75" customHeight="1" x14ac:dyDescent="0.2">
      <c r="A23" s="353"/>
      <c r="B23" s="358" t="s">
        <v>106</v>
      </c>
      <c r="C23" s="359"/>
      <c r="D23" s="359"/>
      <c r="E23" s="359"/>
      <c r="F23" s="359"/>
      <c r="G23" s="359"/>
      <c r="H23" s="277"/>
      <c r="I23" s="277"/>
      <c r="J23" s="277"/>
      <c r="K23" s="277"/>
      <c r="L23" s="353"/>
      <c r="M23" s="353"/>
      <c r="N23" s="353"/>
      <c r="O23" s="274"/>
      <c r="P23" s="274"/>
      <c r="Q23" s="274"/>
    </row>
    <row r="24" spans="1:17" ht="12.75" customHeight="1" x14ac:dyDescent="0.2">
      <c r="A24" s="353"/>
      <c r="B24" s="278"/>
      <c r="C24" s="277"/>
      <c r="D24" s="277"/>
      <c r="E24" s="277"/>
      <c r="F24" s="277"/>
      <c r="G24" s="277"/>
      <c r="H24" s="277"/>
      <c r="I24" s="277"/>
      <c r="J24" s="277"/>
      <c r="K24" s="277"/>
      <c r="L24" s="353"/>
      <c r="M24" s="353"/>
      <c r="N24" s="353"/>
      <c r="O24" s="274"/>
      <c r="P24" s="274"/>
      <c r="Q24" s="274"/>
    </row>
    <row r="25" spans="1:17" ht="23.25" x14ac:dyDescent="0.2">
      <c r="A25" s="353"/>
      <c r="B25" s="279" t="s">
        <v>107</v>
      </c>
      <c r="C25" s="280" t="s">
        <v>108</v>
      </c>
      <c r="D25" s="280" t="s">
        <v>109</v>
      </c>
      <c r="E25" s="280" t="s">
        <v>110</v>
      </c>
      <c r="F25" s="280" t="s">
        <v>111</v>
      </c>
      <c r="G25" s="280" t="s">
        <v>112</v>
      </c>
      <c r="H25" s="280" t="s">
        <v>113</v>
      </c>
      <c r="I25" s="280" t="s">
        <v>114</v>
      </c>
      <c r="J25" s="280" t="s">
        <v>115</v>
      </c>
      <c r="K25" s="280" t="s">
        <v>116</v>
      </c>
      <c r="L25" s="280" t="s">
        <v>117</v>
      </c>
      <c r="M25" s="281" t="s">
        <v>9</v>
      </c>
    </row>
    <row r="26" spans="1:17" ht="12.75" hidden="1" x14ac:dyDescent="0.2">
      <c r="A26" s="353"/>
      <c r="B26" s="279"/>
      <c r="C26" s="282">
        <v>1</v>
      </c>
      <c r="D26" s="282">
        <v>2</v>
      </c>
      <c r="E26" s="282">
        <v>3</v>
      </c>
      <c r="F26" s="282">
        <v>4</v>
      </c>
      <c r="G26" s="282">
        <v>5</v>
      </c>
      <c r="H26" s="282">
        <v>6</v>
      </c>
      <c r="I26" s="282">
        <v>7</v>
      </c>
      <c r="J26" s="282">
        <v>8</v>
      </c>
      <c r="K26" s="282">
        <v>9</v>
      </c>
      <c r="L26" s="282">
        <v>10</v>
      </c>
      <c r="M26" s="281"/>
    </row>
    <row r="27" spans="1:17" ht="12.75" x14ac:dyDescent="0.2">
      <c r="A27" s="353"/>
      <c r="B27" s="317">
        <f>+'Totaal begroting'!B8</f>
        <v>0</v>
      </c>
      <c r="C27" s="320"/>
      <c r="D27" s="320"/>
      <c r="E27" s="320"/>
      <c r="F27" s="320"/>
      <c r="G27" s="320"/>
      <c r="H27" s="320"/>
      <c r="I27" s="320"/>
      <c r="J27" s="320"/>
      <c r="K27" s="320"/>
      <c r="L27" s="320"/>
      <c r="M27" s="284">
        <f>SUM(C27:L27)</f>
        <v>0</v>
      </c>
    </row>
    <row r="28" spans="1:17" ht="12.75" x14ac:dyDescent="0.2">
      <c r="A28" s="353"/>
      <c r="B28" s="317">
        <f>+'Totaal begroting'!B9</f>
        <v>0</v>
      </c>
      <c r="C28" s="320"/>
      <c r="D28" s="320"/>
      <c r="E28" s="320"/>
      <c r="F28" s="320"/>
      <c r="G28" s="320"/>
      <c r="H28" s="320"/>
      <c r="I28" s="320"/>
      <c r="J28" s="320"/>
      <c r="K28" s="320"/>
      <c r="L28" s="320"/>
      <c r="M28" s="284">
        <f t="shared" ref="M28:M52" si="0">SUM(C28:L28)</f>
        <v>0</v>
      </c>
    </row>
    <row r="29" spans="1:17" ht="12.75" x14ac:dyDescent="0.2">
      <c r="A29" s="353"/>
      <c r="B29" s="317">
        <f>+'Totaal begroting'!B10</f>
        <v>0</v>
      </c>
      <c r="C29" s="320"/>
      <c r="D29" s="320"/>
      <c r="E29" s="320"/>
      <c r="F29" s="320"/>
      <c r="G29" s="320"/>
      <c r="H29" s="320"/>
      <c r="I29" s="320"/>
      <c r="J29" s="320"/>
      <c r="K29" s="320"/>
      <c r="L29" s="320"/>
      <c r="M29" s="284">
        <f t="shared" si="0"/>
        <v>0</v>
      </c>
    </row>
    <row r="30" spans="1:17" ht="12.75" x14ac:dyDescent="0.2">
      <c r="A30" s="353"/>
      <c r="B30" s="317">
        <f>+'Totaal begroting'!B11</f>
        <v>0</v>
      </c>
      <c r="C30" s="320"/>
      <c r="D30" s="320"/>
      <c r="E30" s="320"/>
      <c r="F30" s="320"/>
      <c r="G30" s="320"/>
      <c r="H30" s="320"/>
      <c r="I30" s="320"/>
      <c r="J30" s="320"/>
      <c r="K30" s="320"/>
      <c r="L30" s="320"/>
      <c r="M30" s="284">
        <f t="shared" si="0"/>
        <v>0</v>
      </c>
    </row>
    <row r="31" spans="1:17" ht="12.75" x14ac:dyDescent="0.2">
      <c r="A31" s="353"/>
      <c r="B31" s="317">
        <f>+'Totaal begroting'!B12</f>
        <v>0</v>
      </c>
      <c r="C31" s="320"/>
      <c r="D31" s="320"/>
      <c r="E31" s="320"/>
      <c r="F31" s="320"/>
      <c r="G31" s="320"/>
      <c r="H31" s="320"/>
      <c r="I31" s="320"/>
      <c r="J31" s="320"/>
      <c r="K31" s="320"/>
      <c r="L31" s="320"/>
      <c r="M31" s="284">
        <f t="shared" si="0"/>
        <v>0</v>
      </c>
    </row>
    <row r="32" spans="1:17" ht="12.75" x14ac:dyDescent="0.2">
      <c r="A32" s="353"/>
      <c r="B32" s="317">
        <f>+'Totaal begroting'!B13</f>
        <v>0</v>
      </c>
      <c r="C32" s="320"/>
      <c r="D32" s="320"/>
      <c r="E32" s="320"/>
      <c r="F32" s="320"/>
      <c r="G32" s="320"/>
      <c r="H32" s="320"/>
      <c r="I32" s="320"/>
      <c r="J32" s="320"/>
      <c r="K32" s="320"/>
      <c r="L32" s="320"/>
      <c r="M32" s="284">
        <f t="shared" si="0"/>
        <v>0</v>
      </c>
    </row>
    <row r="33" spans="1:13" ht="12.75" x14ac:dyDescent="0.2">
      <c r="A33" s="353"/>
      <c r="B33" s="317">
        <f>+'Totaal begroting'!B14</f>
        <v>0</v>
      </c>
      <c r="C33" s="320"/>
      <c r="D33" s="320"/>
      <c r="E33" s="320"/>
      <c r="F33" s="320"/>
      <c r="G33" s="320"/>
      <c r="H33" s="320"/>
      <c r="I33" s="320"/>
      <c r="J33" s="320"/>
      <c r="K33" s="320"/>
      <c r="L33" s="320"/>
      <c r="M33" s="284">
        <f t="shared" si="0"/>
        <v>0</v>
      </c>
    </row>
    <row r="34" spans="1:13" ht="12.75" x14ac:dyDescent="0.2">
      <c r="A34" s="353"/>
      <c r="B34" s="317">
        <f>+'Totaal begroting'!B15</f>
        <v>0</v>
      </c>
      <c r="C34" s="320"/>
      <c r="D34" s="320"/>
      <c r="E34" s="320"/>
      <c r="F34" s="320"/>
      <c r="G34" s="320"/>
      <c r="H34" s="320"/>
      <c r="I34" s="320"/>
      <c r="J34" s="320"/>
      <c r="K34" s="320"/>
      <c r="L34" s="320"/>
      <c r="M34" s="284">
        <f t="shared" si="0"/>
        <v>0</v>
      </c>
    </row>
    <row r="35" spans="1:13" ht="12.75" x14ac:dyDescent="0.2">
      <c r="A35" s="353"/>
      <c r="B35" s="317">
        <f>+'Totaal begroting'!B16</f>
        <v>0</v>
      </c>
      <c r="C35" s="320"/>
      <c r="D35" s="320"/>
      <c r="E35" s="320"/>
      <c r="F35" s="320"/>
      <c r="G35" s="320"/>
      <c r="H35" s="320"/>
      <c r="I35" s="320"/>
      <c r="J35" s="320"/>
      <c r="K35" s="320"/>
      <c r="L35" s="320"/>
      <c r="M35" s="284">
        <f t="shared" si="0"/>
        <v>0</v>
      </c>
    </row>
    <row r="36" spans="1:13" ht="12.75" x14ac:dyDescent="0.2">
      <c r="A36" s="353"/>
      <c r="B36" s="317">
        <f>+'Totaal begroting'!B17</f>
        <v>0</v>
      </c>
      <c r="C36" s="320"/>
      <c r="D36" s="320"/>
      <c r="E36" s="320"/>
      <c r="F36" s="320"/>
      <c r="G36" s="320"/>
      <c r="H36" s="320"/>
      <c r="I36" s="320"/>
      <c r="J36" s="320"/>
      <c r="K36" s="320"/>
      <c r="L36" s="320"/>
      <c r="M36" s="284">
        <f t="shared" si="0"/>
        <v>0</v>
      </c>
    </row>
    <row r="37" spans="1:13" ht="12.75" x14ac:dyDescent="0.2">
      <c r="A37" s="353"/>
      <c r="B37" s="317">
        <f>+'Totaal begroting'!B18</f>
        <v>0</v>
      </c>
      <c r="C37" s="320"/>
      <c r="D37" s="320"/>
      <c r="E37" s="320"/>
      <c r="F37" s="320"/>
      <c r="G37" s="320"/>
      <c r="H37" s="320"/>
      <c r="I37" s="320"/>
      <c r="J37" s="320"/>
      <c r="K37" s="320"/>
      <c r="L37" s="320"/>
      <c r="M37" s="284">
        <f t="shared" si="0"/>
        <v>0</v>
      </c>
    </row>
    <row r="38" spans="1:13" ht="12.75" x14ac:dyDescent="0.2">
      <c r="A38" s="353"/>
      <c r="B38" s="317">
        <f>+'Totaal begroting'!B19</f>
        <v>0</v>
      </c>
      <c r="C38" s="320"/>
      <c r="D38" s="320"/>
      <c r="E38" s="320"/>
      <c r="F38" s="320"/>
      <c r="G38" s="320"/>
      <c r="H38" s="320"/>
      <c r="I38" s="320"/>
      <c r="J38" s="320"/>
      <c r="K38" s="320"/>
      <c r="L38" s="320"/>
      <c r="M38" s="284">
        <f t="shared" si="0"/>
        <v>0</v>
      </c>
    </row>
    <row r="39" spans="1:13" ht="12.75" x14ac:dyDescent="0.2">
      <c r="A39" s="353"/>
      <c r="B39" s="317">
        <f>+'Totaal begroting'!B20</f>
        <v>0</v>
      </c>
      <c r="C39" s="320"/>
      <c r="D39" s="320"/>
      <c r="E39" s="320"/>
      <c r="F39" s="320"/>
      <c r="G39" s="320"/>
      <c r="H39" s="320"/>
      <c r="I39" s="320"/>
      <c r="J39" s="320"/>
      <c r="K39" s="320"/>
      <c r="L39" s="320"/>
      <c r="M39" s="284">
        <f t="shared" si="0"/>
        <v>0</v>
      </c>
    </row>
    <row r="40" spans="1:13" ht="12.75" x14ac:dyDescent="0.2">
      <c r="A40" s="353"/>
      <c r="B40" s="317">
        <f>+'Totaal begroting'!B21</f>
        <v>0</v>
      </c>
      <c r="C40" s="320"/>
      <c r="D40" s="320"/>
      <c r="E40" s="320"/>
      <c r="F40" s="320"/>
      <c r="G40" s="320"/>
      <c r="H40" s="320"/>
      <c r="I40" s="320"/>
      <c r="J40" s="320"/>
      <c r="K40" s="320"/>
      <c r="L40" s="320"/>
      <c r="M40" s="284">
        <f t="shared" si="0"/>
        <v>0</v>
      </c>
    </row>
    <row r="41" spans="1:13" ht="12.75" x14ac:dyDescent="0.2">
      <c r="A41" s="353"/>
      <c r="B41" s="317">
        <f>+'Totaal begroting'!B22</f>
        <v>0</v>
      </c>
      <c r="C41" s="320"/>
      <c r="D41" s="320"/>
      <c r="E41" s="320"/>
      <c r="F41" s="320"/>
      <c r="G41" s="320"/>
      <c r="H41" s="320"/>
      <c r="I41" s="320"/>
      <c r="J41" s="320"/>
      <c r="K41" s="320"/>
      <c r="L41" s="320"/>
      <c r="M41" s="284">
        <f t="shared" si="0"/>
        <v>0</v>
      </c>
    </row>
    <row r="42" spans="1:13" ht="12.75" x14ac:dyDescent="0.2">
      <c r="A42" s="353"/>
      <c r="B42" s="317">
        <f>+'Totaal begroting'!B23</f>
        <v>0</v>
      </c>
      <c r="C42" s="320"/>
      <c r="D42" s="320"/>
      <c r="E42" s="320"/>
      <c r="F42" s="320"/>
      <c r="G42" s="320"/>
      <c r="H42" s="320"/>
      <c r="I42" s="320"/>
      <c r="J42" s="320"/>
      <c r="K42" s="320"/>
      <c r="L42" s="320"/>
      <c r="M42" s="284">
        <f t="shared" si="0"/>
        <v>0</v>
      </c>
    </row>
    <row r="43" spans="1:13" ht="12.75" x14ac:dyDescent="0.2">
      <c r="A43" s="353"/>
      <c r="B43" s="317">
        <f>+'Totaal begroting'!B24</f>
        <v>0</v>
      </c>
      <c r="C43" s="320"/>
      <c r="D43" s="320"/>
      <c r="E43" s="320"/>
      <c r="F43" s="320"/>
      <c r="G43" s="320"/>
      <c r="H43" s="320"/>
      <c r="I43" s="320"/>
      <c r="J43" s="320"/>
      <c r="K43" s="320"/>
      <c r="L43" s="320"/>
      <c r="M43" s="284">
        <f t="shared" si="0"/>
        <v>0</v>
      </c>
    </row>
    <row r="44" spans="1:13" ht="12.75" x14ac:dyDescent="0.2">
      <c r="A44" s="353"/>
      <c r="B44" s="317">
        <f>+'Totaal begroting'!B25</f>
        <v>0</v>
      </c>
      <c r="C44" s="320"/>
      <c r="D44" s="320"/>
      <c r="E44" s="320"/>
      <c r="F44" s="320"/>
      <c r="G44" s="320"/>
      <c r="H44" s="320"/>
      <c r="I44" s="320"/>
      <c r="J44" s="320"/>
      <c r="K44" s="320"/>
      <c r="L44" s="320"/>
      <c r="M44" s="284">
        <f t="shared" si="0"/>
        <v>0</v>
      </c>
    </row>
    <row r="45" spans="1:13" ht="12.75" x14ac:dyDescent="0.2">
      <c r="A45" s="353"/>
      <c r="B45" s="317">
        <f>+'Totaal begroting'!B26</f>
        <v>0</v>
      </c>
      <c r="C45" s="320"/>
      <c r="D45" s="320"/>
      <c r="E45" s="320"/>
      <c r="F45" s="320"/>
      <c r="G45" s="320"/>
      <c r="H45" s="320"/>
      <c r="I45" s="320"/>
      <c r="J45" s="320"/>
      <c r="K45" s="320"/>
      <c r="L45" s="320"/>
      <c r="M45" s="284">
        <f t="shared" si="0"/>
        <v>0</v>
      </c>
    </row>
    <row r="46" spans="1:13" ht="12.75" x14ac:dyDescent="0.2">
      <c r="A46" s="353"/>
      <c r="B46" s="317">
        <f>+'Totaal begroting'!B27</f>
        <v>0</v>
      </c>
      <c r="C46" s="320"/>
      <c r="D46" s="320"/>
      <c r="E46" s="320"/>
      <c r="F46" s="320"/>
      <c r="G46" s="320"/>
      <c r="H46" s="320"/>
      <c r="I46" s="320"/>
      <c r="J46" s="320"/>
      <c r="K46" s="320"/>
      <c r="L46" s="320"/>
      <c r="M46" s="284">
        <f t="shared" si="0"/>
        <v>0</v>
      </c>
    </row>
    <row r="47" spans="1:13" ht="12.75" x14ac:dyDescent="0.2">
      <c r="A47" s="353"/>
      <c r="B47" s="317">
        <f>+'Totaal begroting'!B28</f>
        <v>0</v>
      </c>
      <c r="C47" s="320"/>
      <c r="D47" s="320"/>
      <c r="E47" s="320"/>
      <c r="F47" s="320"/>
      <c r="G47" s="320"/>
      <c r="H47" s="320"/>
      <c r="I47" s="320"/>
      <c r="J47" s="320"/>
      <c r="K47" s="320"/>
      <c r="L47" s="320"/>
      <c r="M47" s="284">
        <f t="shared" si="0"/>
        <v>0</v>
      </c>
    </row>
    <row r="48" spans="1:13" ht="12.75" x14ac:dyDescent="0.2">
      <c r="A48" s="353"/>
      <c r="B48" s="317">
        <f>+'Totaal begroting'!B29</f>
        <v>0</v>
      </c>
      <c r="C48" s="320"/>
      <c r="D48" s="320"/>
      <c r="E48" s="320"/>
      <c r="F48" s="320"/>
      <c r="G48" s="320"/>
      <c r="H48" s="320"/>
      <c r="I48" s="320"/>
      <c r="J48" s="320"/>
      <c r="K48" s="320"/>
      <c r="L48" s="320"/>
      <c r="M48" s="284">
        <f t="shared" si="0"/>
        <v>0</v>
      </c>
    </row>
    <row r="49" spans="1:14" ht="12.75" x14ac:dyDescent="0.2">
      <c r="A49" s="353"/>
      <c r="B49" s="317">
        <f>+'Totaal begroting'!B30</f>
        <v>0</v>
      </c>
      <c r="C49" s="320"/>
      <c r="D49" s="320"/>
      <c r="E49" s="320"/>
      <c r="F49" s="320"/>
      <c r="G49" s="320"/>
      <c r="H49" s="320"/>
      <c r="I49" s="320"/>
      <c r="J49" s="320"/>
      <c r="K49" s="320"/>
      <c r="L49" s="320"/>
      <c r="M49" s="284">
        <f t="shared" si="0"/>
        <v>0</v>
      </c>
    </row>
    <row r="50" spans="1:14" ht="12.75" x14ac:dyDescent="0.2">
      <c r="A50" s="353"/>
      <c r="B50" s="317">
        <f>+'Totaal begroting'!B31</f>
        <v>0</v>
      </c>
      <c r="C50" s="320"/>
      <c r="D50" s="320"/>
      <c r="E50" s="320"/>
      <c r="F50" s="320"/>
      <c r="G50" s="320"/>
      <c r="H50" s="320"/>
      <c r="I50" s="320"/>
      <c r="J50" s="320"/>
      <c r="K50" s="320"/>
      <c r="L50" s="320"/>
      <c r="M50" s="284">
        <f t="shared" si="0"/>
        <v>0</v>
      </c>
    </row>
    <row r="51" spans="1:14" ht="12.75" x14ac:dyDescent="0.2">
      <c r="A51" s="353"/>
      <c r="B51" s="317">
        <f>+'Totaal begroting'!B32</f>
        <v>0</v>
      </c>
      <c r="C51" s="320"/>
      <c r="D51" s="320"/>
      <c r="E51" s="320"/>
      <c r="F51" s="320"/>
      <c r="G51" s="320"/>
      <c r="H51" s="320"/>
      <c r="I51" s="320"/>
      <c r="J51" s="320"/>
      <c r="K51" s="320"/>
      <c r="L51" s="320"/>
      <c r="M51" s="284">
        <f t="shared" si="0"/>
        <v>0</v>
      </c>
    </row>
    <row r="52" spans="1:14" ht="12.75" customHeight="1" x14ac:dyDescent="0.2">
      <c r="A52" s="353"/>
      <c r="B52" s="283"/>
      <c r="C52" s="320"/>
      <c r="D52" s="320"/>
      <c r="E52" s="320"/>
      <c r="F52" s="320"/>
      <c r="G52" s="320"/>
      <c r="H52" s="320"/>
      <c r="I52" s="320"/>
      <c r="J52" s="320"/>
      <c r="K52" s="320"/>
      <c r="L52" s="320"/>
      <c r="M52" s="284">
        <f t="shared" si="0"/>
        <v>0</v>
      </c>
    </row>
    <row r="53" spans="1:14" ht="12.75" customHeight="1" x14ac:dyDescent="0.2">
      <c r="A53" s="353"/>
      <c r="B53" s="285" t="s">
        <v>118</v>
      </c>
      <c r="C53" s="286">
        <f t="shared" ref="C53:L53" si="1">SUM(C27:C52)</f>
        <v>0</v>
      </c>
      <c r="D53" s="286">
        <f t="shared" si="1"/>
        <v>0</v>
      </c>
      <c r="E53" s="286">
        <f t="shared" si="1"/>
        <v>0</v>
      </c>
      <c r="F53" s="286">
        <f t="shared" si="1"/>
        <v>0</v>
      </c>
      <c r="G53" s="286">
        <f t="shared" si="1"/>
        <v>0</v>
      </c>
      <c r="H53" s="286">
        <f t="shared" si="1"/>
        <v>0</v>
      </c>
      <c r="I53" s="286">
        <f t="shared" si="1"/>
        <v>0</v>
      </c>
      <c r="J53" s="287">
        <f t="shared" si="1"/>
        <v>0</v>
      </c>
      <c r="K53" s="287">
        <f t="shared" si="1"/>
        <v>0</v>
      </c>
      <c r="L53" s="287">
        <f t="shared" si="1"/>
        <v>0</v>
      </c>
      <c r="M53" s="286">
        <f>SUM(M27:M52)</f>
        <v>0</v>
      </c>
    </row>
    <row r="54" spans="1:14" ht="12.75" x14ac:dyDescent="0.2">
      <c r="A54" s="353"/>
      <c r="B54" s="285" t="s">
        <v>119</v>
      </c>
      <c r="C54" s="288"/>
      <c r="D54" s="288"/>
      <c r="E54" s="288"/>
      <c r="F54" s="288"/>
      <c r="G54" s="288"/>
      <c r="H54" s="288"/>
      <c r="I54" s="288"/>
      <c r="J54" s="288"/>
      <c r="K54" s="288"/>
      <c r="L54" s="288"/>
      <c r="M54" s="289"/>
      <c r="N54" s="363"/>
    </row>
    <row r="55" spans="1:14" ht="12.75" x14ac:dyDescent="0.2">
      <c r="A55" s="353"/>
      <c r="B55" s="290" t="s">
        <v>120</v>
      </c>
      <c r="C55" s="288"/>
      <c r="D55" s="288"/>
      <c r="E55" s="288"/>
      <c r="F55" s="288"/>
      <c r="G55" s="288"/>
      <c r="H55" s="288"/>
      <c r="I55" s="288"/>
      <c r="J55" s="288"/>
      <c r="K55" s="288"/>
      <c r="L55" s="288"/>
      <c r="M55" s="291"/>
      <c r="N55" s="363"/>
    </row>
    <row r="56" spans="1:14" ht="15" x14ac:dyDescent="0.2">
      <c r="A56" s="353"/>
      <c r="B56" s="292"/>
      <c r="C56" s="293"/>
      <c r="D56" s="293"/>
      <c r="E56" s="293"/>
      <c r="F56" s="293"/>
      <c r="G56" s="293"/>
      <c r="H56" s="293"/>
      <c r="I56" s="293"/>
      <c r="J56" s="293"/>
      <c r="K56" s="293"/>
      <c r="L56" s="293"/>
      <c r="M56" s="276"/>
    </row>
    <row r="57" spans="1:14" ht="20.25" x14ac:dyDescent="0.3">
      <c r="A57" s="351"/>
      <c r="B57" s="294" t="s">
        <v>121</v>
      </c>
      <c r="C57" s="295"/>
      <c r="D57" s="296"/>
      <c r="E57" s="297"/>
      <c r="F57" s="298"/>
      <c r="G57" s="298"/>
      <c r="H57" s="298"/>
      <c r="I57" s="298"/>
      <c r="J57" s="298"/>
      <c r="K57" s="298"/>
      <c r="L57" s="298"/>
      <c r="M57" s="299"/>
    </row>
    <row r="58" spans="1:14" s="352" customFormat="1" ht="15" x14ac:dyDescent="0.2">
      <c r="A58" s="351"/>
      <c r="B58" s="353" t="s">
        <v>122</v>
      </c>
    </row>
    <row r="59" spans="1:14" s="352" customFormat="1" ht="15" x14ac:dyDescent="0.2">
      <c r="A59" s="351"/>
      <c r="B59" s="354" t="s">
        <v>123</v>
      </c>
    </row>
    <row r="60" spans="1:14" ht="15" x14ac:dyDescent="0.2">
      <c r="A60" s="351"/>
      <c r="B60" s="274"/>
      <c r="L60" s="352"/>
      <c r="M60" s="352"/>
    </row>
    <row r="61" spans="1:14" ht="15" x14ac:dyDescent="0.2">
      <c r="A61" s="351"/>
      <c r="B61" s="274"/>
      <c r="L61" s="352"/>
      <c r="M61" s="352"/>
    </row>
    <row r="62" spans="1:14" ht="15" x14ac:dyDescent="0.2">
      <c r="A62" s="351"/>
      <c r="B62" s="274"/>
      <c r="L62" s="352"/>
      <c r="M62" s="352"/>
    </row>
    <row r="63" spans="1:14" ht="15" x14ac:dyDescent="0.2">
      <c r="A63" s="351"/>
      <c r="B63" s="274"/>
      <c r="L63" s="352"/>
      <c r="M63" s="352"/>
    </row>
    <row r="64" spans="1:14" ht="15" x14ac:dyDescent="0.2">
      <c r="A64" s="351"/>
      <c r="B64" s="274"/>
      <c r="L64" s="352"/>
      <c r="M64" s="352"/>
    </row>
    <row r="65" spans="1:13" ht="15" x14ac:dyDescent="0.2">
      <c r="A65" s="351"/>
      <c r="B65" s="274"/>
      <c r="L65" s="352"/>
      <c r="M65" s="352"/>
    </row>
    <row r="66" spans="1:13" ht="15" x14ac:dyDescent="0.2">
      <c r="A66" s="351"/>
      <c r="B66" s="274"/>
      <c r="L66" s="352"/>
      <c r="M66" s="352"/>
    </row>
    <row r="67" spans="1:13" ht="15" x14ac:dyDescent="0.2">
      <c r="A67" s="351"/>
      <c r="B67" s="274"/>
      <c r="L67" s="352"/>
      <c r="M67" s="352"/>
    </row>
    <row r="68" spans="1:13" ht="15" x14ac:dyDescent="0.2">
      <c r="A68" s="351"/>
      <c r="B68" s="274"/>
      <c r="L68" s="352"/>
      <c r="M68" s="352"/>
    </row>
    <row r="69" spans="1:13" ht="15" x14ac:dyDescent="0.2">
      <c r="A69" s="351"/>
      <c r="B69" s="274"/>
      <c r="L69" s="352"/>
      <c r="M69" s="352"/>
    </row>
    <row r="70" spans="1:13" ht="15" x14ac:dyDescent="0.2">
      <c r="A70" s="351"/>
      <c r="B70" s="274"/>
      <c r="L70" s="352"/>
      <c r="M70" s="352"/>
    </row>
    <row r="71" spans="1:13" ht="15" x14ac:dyDescent="0.2">
      <c r="A71" s="351"/>
      <c r="B71" s="274"/>
      <c r="L71" s="352"/>
      <c r="M71" s="352"/>
    </row>
    <row r="72" spans="1:13" ht="15" x14ac:dyDescent="0.2">
      <c r="A72" s="351"/>
      <c r="B72" s="274"/>
      <c r="L72" s="352"/>
      <c r="M72" s="352"/>
    </row>
    <row r="73" spans="1:13" ht="15" x14ac:dyDescent="0.2">
      <c r="A73" s="351"/>
      <c r="B73" s="274"/>
      <c r="L73" s="352"/>
      <c r="M73" s="352"/>
    </row>
    <row r="74" spans="1:13" ht="12.75" x14ac:dyDescent="0.2">
      <c r="B74" s="274"/>
      <c r="L74" s="352"/>
      <c r="M74" s="352"/>
    </row>
    <row r="75" spans="1:13" ht="12.75" x14ac:dyDescent="0.2">
      <c r="B75" s="274"/>
      <c r="L75" s="352"/>
      <c r="M75" s="352"/>
    </row>
    <row r="76" spans="1:13" ht="12.75" x14ac:dyDescent="0.2">
      <c r="B76" s="274"/>
      <c r="L76" s="352"/>
      <c r="M76" s="352"/>
    </row>
    <row r="77" spans="1:13" x14ac:dyDescent="0.15">
      <c r="L77" s="352"/>
      <c r="M77" s="352"/>
    </row>
    <row r="78" spans="1:13" x14ac:dyDescent="0.15">
      <c r="L78" s="352"/>
      <c r="M78" s="352"/>
    </row>
    <row r="79" spans="1:13" x14ac:dyDescent="0.15">
      <c r="L79" s="352"/>
      <c r="M79" s="352"/>
    </row>
    <row r="80" spans="1:13" x14ac:dyDescent="0.15">
      <c r="L80" s="352"/>
      <c r="M80" s="352"/>
    </row>
    <row r="81" spans="2:13" x14ac:dyDescent="0.15">
      <c r="L81" s="352"/>
      <c r="M81" s="352"/>
    </row>
    <row r="82" spans="2:13" ht="20.25" x14ac:dyDescent="0.3">
      <c r="B82" s="294" t="s">
        <v>124</v>
      </c>
      <c r="C82" s="295"/>
      <c r="D82" s="296"/>
      <c r="E82" s="297"/>
      <c r="F82" s="298"/>
      <c r="G82" s="298"/>
      <c r="H82" s="298"/>
      <c r="I82" s="298"/>
      <c r="J82" s="298"/>
      <c r="K82" s="299"/>
      <c r="L82" s="352"/>
      <c r="M82" s="352"/>
    </row>
    <row r="83" spans="2:13" ht="12.75" x14ac:dyDescent="0.15">
      <c r="B83" s="300"/>
      <c r="C83" s="301"/>
      <c r="D83" s="301"/>
      <c r="E83" s="301"/>
      <c r="F83" s="301"/>
      <c r="G83" s="301"/>
      <c r="H83" s="301"/>
      <c r="I83" s="301"/>
      <c r="J83" s="301"/>
      <c r="K83" s="302"/>
      <c r="L83" s="352"/>
      <c r="M83" s="352"/>
    </row>
    <row r="84" spans="2:13" ht="12.75" x14ac:dyDescent="0.15">
      <c r="B84" s="303"/>
      <c r="C84" s="304"/>
      <c r="D84" s="304"/>
      <c r="E84" s="304"/>
      <c r="F84" s="304"/>
      <c r="G84" s="304"/>
      <c r="H84" s="304"/>
      <c r="I84" s="304"/>
      <c r="J84" s="304"/>
      <c r="K84" s="305"/>
      <c r="L84" s="352"/>
      <c r="M84" s="352"/>
    </row>
    <row r="85" spans="2:13" ht="12.75" x14ac:dyDescent="0.15">
      <c r="B85" s="303"/>
      <c r="C85" s="304"/>
      <c r="D85" s="304"/>
      <c r="E85" s="304"/>
      <c r="F85" s="304"/>
      <c r="G85" s="304"/>
      <c r="H85" s="304"/>
      <c r="I85" s="304"/>
      <c r="J85" s="304"/>
      <c r="K85" s="305"/>
      <c r="L85" s="352"/>
      <c r="M85" s="352"/>
    </row>
    <row r="86" spans="2:13" ht="12.75" x14ac:dyDescent="0.15">
      <c r="B86" s="303"/>
      <c r="C86" s="304"/>
      <c r="D86" s="304"/>
      <c r="E86" s="304"/>
      <c r="F86" s="304"/>
      <c r="G86" s="304"/>
      <c r="H86" s="304"/>
      <c r="I86" s="304"/>
      <c r="J86" s="304"/>
      <c r="K86" s="305"/>
      <c r="L86" s="352"/>
      <c r="M86" s="352"/>
    </row>
    <row r="87" spans="2:13" ht="12.75" x14ac:dyDescent="0.15">
      <c r="B87" s="303"/>
      <c r="C87" s="304"/>
      <c r="D87" s="304"/>
      <c r="E87" s="304"/>
      <c r="F87" s="304"/>
      <c r="G87" s="304"/>
      <c r="H87" s="304"/>
      <c r="I87" s="304"/>
      <c r="J87" s="304"/>
      <c r="K87" s="305"/>
      <c r="L87" s="352"/>
      <c r="M87" s="352"/>
    </row>
    <row r="88" spans="2:13" ht="12.75" x14ac:dyDescent="0.15">
      <c r="B88" s="303"/>
      <c r="C88" s="304"/>
      <c r="D88" s="304"/>
      <c r="E88" s="304"/>
      <c r="F88" s="304"/>
      <c r="G88" s="304"/>
      <c r="H88" s="304"/>
      <c r="I88" s="304"/>
      <c r="J88" s="304"/>
      <c r="K88" s="305"/>
      <c r="L88" s="352"/>
      <c r="M88" s="352"/>
    </row>
    <row r="89" spans="2:13" ht="12.75" x14ac:dyDescent="0.15">
      <c r="B89" s="303"/>
      <c r="C89" s="304"/>
      <c r="D89" s="304"/>
      <c r="E89" s="304"/>
      <c r="F89" s="304"/>
      <c r="G89" s="304"/>
      <c r="H89" s="304"/>
      <c r="I89" s="304"/>
      <c r="J89" s="304"/>
      <c r="K89" s="305"/>
      <c r="L89" s="352"/>
      <c r="M89" s="352"/>
    </row>
    <row r="90" spans="2:13" ht="12.75" x14ac:dyDescent="0.15">
      <c r="B90" s="303"/>
      <c r="C90" s="304"/>
      <c r="D90" s="304"/>
      <c r="E90" s="304"/>
      <c r="F90" s="304"/>
      <c r="G90" s="304"/>
      <c r="H90" s="304"/>
      <c r="I90" s="304"/>
      <c r="J90" s="304"/>
      <c r="K90" s="305"/>
      <c r="L90" s="352"/>
      <c r="M90" s="352"/>
    </row>
    <row r="91" spans="2:13" ht="12.75" x14ac:dyDescent="0.15">
      <c r="B91" s="303"/>
      <c r="C91" s="304"/>
      <c r="D91" s="304"/>
      <c r="E91" s="304"/>
      <c r="F91" s="304"/>
      <c r="G91" s="304"/>
      <c r="H91" s="304"/>
      <c r="I91" s="304"/>
      <c r="J91" s="304"/>
      <c r="K91" s="305"/>
      <c r="L91" s="352"/>
      <c r="M91" s="352"/>
    </row>
    <row r="92" spans="2:13" ht="12.75" x14ac:dyDescent="0.15">
      <c r="B92" s="303"/>
      <c r="C92" s="304"/>
      <c r="D92" s="304"/>
      <c r="E92" s="304"/>
      <c r="F92" s="304"/>
      <c r="G92" s="304"/>
      <c r="H92" s="304"/>
      <c r="I92" s="304"/>
      <c r="J92" s="304"/>
      <c r="K92" s="305"/>
      <c r="L92" s="352"/>
      <c r="M92" s="352"/>
    </row>
    <row r="93" spans="2:13" ht="12.75" x14ac:dyDescent="0.15">
      <c r="B93" s="303"/>
      <c r="C93" s="304"/>
      <c r="D93" s="304"/>
      <c r="E93" s="304"/>
      <c r="F93" s="304"/>
      <c r="G93" s="304"/>
      <c r="H93" s="304"/>
      <c r="I93" s="304"/>
      <c r="J93" s="304"/>
      <c r="K93" s="305"/>
      <c r="L93" s="352"/>
      <c r="M93" s="352"/>
    </row>
    <row r="94" spans="2:13" ht="12.75" x14ac:dyDescent="0.15">
      <c r="B94" s="303"/>
      <c r="C94" s="304"/>
      <c r="D94" s="304"/>
      <c r="E94" s="304"/>
      <c r="F94" s="304"/>
      <c r="G94" s="304"/>
      <c r="H94" s="304"/>
      <c r="I94" s="304"/>
      <c r="J94" s="304"/>
      <c r="K94" s="305"/>
      <c r="L94" s="352"/>
      <c r="M94" s="352"/>
    </row>
    <row r="95" spans="2:13" ht="12.75" x14ac:dyDescent="0.15">
      <c r="B95" s="303"/>
      <c r="C95" s="304"/>
      <c r="D95" s="304"/>
      <c r="E95" s="304"/>
      <c r="F95" s="304"/>
      <c r="G95" s="304"/>
      <c r="H95" s="304"/>
      <c r="I95" s="304"/>
      <c r="J95" s="304"/>
      <c r="K95" s="305"/>
      <c r="L95" s="352"/>
      <c r="M95" s="352"/>
    </row>
    <row r="96" spans="2:13" ht="12.75" x14ac:dyDescent="0.15">
      <c r="B96" s="303"/>
      <c r="C96" s="304"/>
      <c r="D96" s="304"/>
      <c r="E96" s="304"/>
      <c r="F96" s="304"/>
      <c r="G96" s="304"/>
      <c r="H96" s="304"/>
      <c r="I96" s="304"/>
      <c r="J96" s="304"/>
      <c r="K96" s="305"/>
      <c r="L96" s="352"/>
      <c r="M96" s="352"/>
    </row>
    <row r="97" spans="2:13" ht="12.75" x14ac:dyDescent="0.15">
      <c r="B97" s="303"/>
      <c r="C97" s="304"/>
      <c r="D97" s="304"/>
      <c r="E97" s="304"/>
      <c r="F97" s="304"/>
      <c r="G97" s="304"/>
      <c r="H97" s="304"/>
      <c r="I97" s="304"/>
      <c r="J97" s="304"/>
      <c r="K97" s="305"/>
      <c r="L97" s="352"/>
      <c r="M97" s="352"/>
    </row>
    <row r="98" spans="2:13" ht="12.75" x14ac:dyDescent="0.15">
      <c r="B98" s="303"/>
      <c r="C98" s="304"/>
      <c r="D98" s="304"/>
      <c r="E98" s="304"/>
      <c r="F98" s="304"/>
      <c r="G98" s="304"/>
      <c r="H98" s="304"/>
      <c r="I98" s="304"/>
      <c r="J98" s="304"/>
      <c r="K98" s="305"/>
      <c r="L98" s="352"/>
      <c r="M98" s="352"/>
    </row>
    <row r="99" spans="2:13" ht="12.75" x14ac:dyDescent="0.15">
      <c r="B99" s="303"/>
      <c r="C99" s="304"/>
      <c r="D99" s="304"/>
      <c r="E99" s="304"/>
      <c r="F99" s="304"/>
      <c r="G99" s="304"/>
      <c r="H99" s="304"/>
      <c r="I99" s="304"/>
      <c r="J99" s="304"/>
      <c r="K99" s="305"/>
      <c r="L99" s="352"/>
      <c r="M99" s="352"/>
    </row>
    <row r="100" spans="2:13" ht="12.75" x14ac:dyDescent="0.15">
      <c r="B100" s="303"/>
      <c r="C100" s="304"/>
      <c r="D100" s="304"/>
      <c r="E100" s="304"/>
      <c r="F100" s="304"/>
      <c r="G100" s="304"/>
      <c r="H100" s="304"/>
      <c r="I100" s="304"/>
      <c r="J100" s="304"/>
      <c r="K100" s="305"/>
      <c r="L100" s="352"/>
      <c r="M100" s="352"/>
    </row>
    <row r="101" spans="2:13" ht="12.75" x14ac:dyDescent="0.15">
      <c r="B101" s="306"/>
      <c r="C101" s="307"/>
      <c r="D101" s="307"/>
      <c r="E101" s="307"/>
      <c r="F101" s="307"/>
      <c r="G101" s="307"/>
      <c r="H101" s="307"/>
      <c r="I101" s="307"/>
      <c r="J101" s="307"/>
      <c r="K101" s="308"/>
      <c r="L101" s="352"/>
      <c r="M101" s="352"/>
    </row>
    <row r="102" spans="2:13" x14ac:dyDescent="0.15">
      <c r="B102" s="352"/>
      <c r="C102" s="352"/>
      <c r="D102" s="352"/>
      <c r="E102" s="352"/>
      <c r="F102" s="352"/>
      <c r="G102" s="352"/>
      <c r="H102" s="352"/>
      <c r="I102" s="352"/>
      <c r="J102" s="352"/>
      <c r="K102" s="352"/>
      <c r="L102" s="352"/>
      <c r="M102" s="352"/>
    </row>
    <row r="103" spans="2:13" x14ac:dyDescent="0.15">
      <c r="B103" s="352"/>
      <c r="C103" s="352"/>
      <c r="D103" s="352"/>
      <c r="E103" s="352"/>
      <c r="F103" s="352"/>
      <c r="G103" s="352"/>
      <c r="H103" s="352"/>
      <c r="I103" s="352"/>
      <c r="J103" s="352"/>
      <c r="K103" s="352"/>
      <c r="L103" s="352"/>
      <c r="M103" s="352"/>
    </row>
    <row r="104" spans="2:13" x14ac:dyDescent="0.15">
      <c r="B104" s="352"/>
      <c r="C104" s="352"/>
      <c r="D104" s="352"/>
      <c r="E104" s="352"/>
      <c r="F104" s="352"/>
      <c r="G104" s="352"/>
      <c r="H104" s="352"/>
      <c r="I104" s="352"/>
      <c r="J104" s="352"/>
      <c r="K104" s="352"/>
      <c r="L104" s="352"/>
      <c r="M104" s="352"/>
    </row>
    <row r="105" spans="2:13" x14ac:dyDescent="0.15">
      <c r="B105" s="352"/>
      <c r="C105" s="352"/>
      <c r="D105" s="352"/>
      <c r="E105" s="352"/>
      <c r="F105" s="352"/>
      <c r="G105" s="352"/>
      <c r="H105" s="352"/>
      <c r="I105" s="352"/>
      <c r="J105" s="352"/>
      <c r="K105" s="352"/>
      <c r="L105" s="352"/>
      <c r="M105" s="352"/>
    </row>
  </sheetData>
  <sheetProtection algorithmName="SHA-512" hashValue="D9seEdrUzjf7BG8+dL7E6mME8+5XNbsffjFlIkTXp9RagFar2pABiJrX/4EOafV3ZDaNYZc3CMNfRlykrgelzA==" saltValue="Igx5Dtjiik+LWsJJ1wxZgQ==" spinCount="100000" sheet="1" selectLockedCells="1"/>
  <pageMargins left="0.7" right="0.7" top="0.75" bottom="0.75" header="0.3" footer="0.3"/>
  <ignoredErrors>
    <ignoredError sqref="C53:L53"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
    <pageSetUpPr fitToPage="1"/>
  </sheetPr>
  <dimension ref="A1:Y71"/>
  <sheetViews>
    <sheetView showGridLines="0" zoomScale="90" zoomScaleNormal="90" workbookViewId="0">
      <selection activeCell="B2" sqref="B2"/>
    </sheetView>
  </sheetViews>
  <sheetFormatPr defaultColWidth="0" defaultRowHeight="12" zeroHeight="1" x14ac:dyDescent="0.15"/>
  <cols>
    <col min="1" max="1" width="23" style="17" customWidth="1"/>
    <col min="2" max="2" width="35.75" style="17" customWidth="1"/>
    <col min="3" max="3" width="14.625" style="17" customWidth="1"/>
    <col min="4" max="4" width="16.75" style="17" bestFit="1" customWidth="1"/>
    <col min="5" max="5" width="16.75" style="17" customWidth="1"/>
    <col min="6" max="6" width="16.125" style="17" customWidth="1"/>
    <col min="7" max="7" width="1.75" style="17" customWidth="1"/>
    <col min="8" max="8" width="22" style="17" bestFit="1" customWidth="1"/>
    <col min="9" max="9" width="16.125" style="17" customWidth="1"/>
    <col min="10" max="10" width="1.75" style="17" customWidth="1"/>
    <col min="11" max="11" width="22" style="17" bestFit="1" customWidth="1"/>
    <col min="12" max="12" width="22" style="17" customWidth="1"/>
    <col min="13" max="13" width="16.125" style="17" customWidth="1"/>
    <col min="14" max="14" width="1.75" style="17" customWidth="1"/>
    <col min="15" max="15" width="21.75" style="17" customWidth="1"/>
    <col min="16" max="16" width="16.125" style="17" customWidth="1"/>
    <col min="17" max="17" width="1.75" style="17" customWidth="1"/>
    <col min="18" max="18" width="17.5" style="17" customWidth="1"/>
    <col min="19" max="19" width="23.875" style="17" bestFit="1" customWidth="1"/>
    <col min="20" max="20" width="16.125" style="17" customWidth="1"/>
    <col min="21" max="21" width="1.75" style="17" customWidth="1"/>
    <col min="22" max="22" width="14.875" style="17" customWidth="1"/>
    <col min="23" max="23" width="1.875" style="17" customWidth="1"/>
    <col min="24" max="24" width="15.625" style="17" bestFit="1" customWidth="1"/>
    <col min="25" max="25" width="9" style="17" customWidth="1"/>
    <col min="26" max="16384" width="9" style="17" hidden="1"/>
  </cols>
  <sheetData>
    <row r="1" spans="1:24" s="5" customFormat="1" ht="16.5" thickBot="1" x14ac:dyDescent="0.3">
      <c r="A1" s="1" t="s">
        <v>0</v>
      </c>
      <c r="B1" s="24">
        <f>Projecttitel</f>
        <v>0</v>
      </c>
      <c r="C1" s="18" t="s">
        <v>1</v>
      </c>
      <c r="D1" s="4" t="str">
        <f>Code</f>
        <v>IPCEI260930</v>
      </c>
      <c r="E1" s="4"/>
      <c r="F1" s="157"/>
      <c r="G1" s="157"/>
      <c r="H1" s="157"/>
      <c r="I1" s="157"/>
      <c r="J1" s="157"/>
      <c r="K1" s="157"/>
      <c r="L1" s="157"/>
      <c r="M1" s="157"/>
      <c r="N1" s="157"/>
      <c r="O1" s="157"/>
      <c r="P1" s="157"/>
      <c r="Q1" s="157"/>
      <c r="R1" s="157"/>
      <c r="S1" s="157"/>
      <c r="T1" s="157"/>
      <c r="U1" s="157"/>
      <c r="V1" s="157"/>
      <c r="W1" s="157"/>
      <c r="X1" s="157"/>
    </row>
    <row r="2" spans="1:24" s="5" customFormat="1" ht="16.5" thickBot="1" x14ac:dyDescent="0.3">
      <c r="A2" s="1" t="s">
        <v>220</v>
      </c>
      <c r="B2" s="340"/>
      <c r="C2" s="18"/>
      <c r="D2" s="4"/>
      <c r="E2" s="4"/>
      <c r="F2" s="157"/>
      <c r="G2" s="157"/>
      <c r="H2" s="157"/>
      <c r="I2" s="157"/>
      <c r="J2" s="157"/>
      <c r="K2" s="157"/>
      <c r="L2" s="157"/>
      <c r="M2" s="157"/>
      <c r="N2" s="157"/>
      <c r="O2" s="157"/>
      <c r="P2" s="157"/>
      <c r="Q2" s="157"/>
      <c r="R2" s="157"/>
      <c r="S2" s="157"/>
      <c r="T2" s="157"/>
      <c r="U2" s="157"/>
      <c r="V2" s="157"/>
      <c r="W2" s="157"/>
      <c r="X2" s="157"/>
    </row>
    <row r="3" spans="1:24" s="5" customFormat="1" ht="16.5" thickBot="1" x14ac:dyDescent="0.3">
      <c r="A3" s="1" t="s">
        <v>221</v>
      </c>
      <c r="B3" s="341"/>
      <c r="C3" s="18"/>
      <c r="D3" s="4"/>
      <c r="E3" s="4"/>
      <c r="F3" s="157"/>
      <c r="G3" s="157"/>
      <c r="H3" s="157"/>
      <c r="I3" s="157"/>
      <c r="J3" s="157"/>
      <c r="K3" s="157"/>
      <c r="L3" s="157"/>
      <c r="M3" s="157"/>
      <c r="N3" s="157"/>
      <c r="O3" s="157"/>
      <c r="P3" s="157"/>
      <c r="Q3" s="157"/>
      <c r="R3" s="157"/>
      <c r="S3" s="157"/>
      <c r="T3" s="157"/>
      <c r="U3" s="157"/>
      <c r="V3" s="157"/>
      <c r="W3" s="157"/>
      <c r="X3" s="157"/>
    </row>
    <row r="4" spans="1:24" s="5" customFormat="1" ht="13.5" thickBot="1" x14ac:dyDescent="0.25">
      <c r="A4" s="157"/>
      <c r="B4" s="157"/>
      <c r="C4" s="157"/>
      <c r="D4" s="157"/>
      <c r="E4" s="157"/>
      <c r="F4" s="157"/>
      <c r="G4" s="157"/>
      <c r="H4" s="157"/>
      <c r="I4" s="157"/>
      <c r="J4" s="157"/>
      <c r="K4" s="157"/>
      <c r="L4" s="157"/>
      <c r="M4" s="157"/>
      <c r="N4" s="157"/>
      <c r="O4" s="157"/>
      <c r="P4" s="157"/>
      <c r="Q4" s="157"/>
      <c r="R4" s="157"/>
      <c r="S4" s="157"/>
      <c r="T4" s="157"/>
      <c r="U4" s="157"/>
      <c r="V4" s="157"/>
      <c r="W4" s="157"/>
      <c r="X4" s="157"/>
    </row>
    <row r="5" spans="1:24" s="5" customFormat="1" ht="17.25" customHeight="1" x14ac:dyDescent="0.2">
      <c r="A5" s="158"/>
      <c r="B5" s="159"/>
      <c r="C5" s="159"/>
      <c r="D5" s="159"/>
      <c r="E5" s="159"/>
      <c r="F5" s="146" t="str">
        <f>penvoerder!E6</f>
        <v>Industrieel onderzoek</v>
      </c>
      <c r="G5" s="160"/>
      <c r="H5" s="145"/>
      <c r="I5" s="146" t="str">
        <f>penvoerder!H6</f>
        <v>Experimentele ontwikkeling</v>
      </c>
      <c r="J5" s="160"/>
      <c r="K5" s="145"/>
      <c r="L5" s="28" t="s">
        <v>2</v>
      </c>
      <c r="M5" s="146" t="str">
        <f>penvoerder!K6</f>
        <v>Haalbaarheidsstudies</v>
      </c>
      <c r="N5" s="160"/>
      <c r="O5" s="145"/>
      <c r="P5" s="146" t="str">
        <f>penvoerder!N6</f>
        <v>Test- en experimenteerinfrastructuur</v>
      </c>
      <c r="Q5" s="160"/>
      <c r="R5" s="145"/>
      <c r="S5" s="28" t="s">
        <v>217</v>
      </c>
      <c r="T5" s="146" t="str">
        <f>penvoerder!Q6</f>
        <v>Onderzoeksinfrastructuur</v>
      </c>
      <c r="U5" s="160"/>
      <c r="V5" s="145"/>
      <c r="W5" s="153" t="s">
        <v>3</v>
      </c>
      <c r="X5" s="161"/>
    </row>
    <row r="6" spans="1:24" s="5" customFormat="1" ht="25.5" x14ac:dyDescent="0.2">
      <c r="A6" s="162"/>
      <c r="B6" s="6" t="s">
        <v>4</v>
      </c>
      <c r="C6" s="133" t="s">
        <v>5</v>
      </c>
      <c r="D6" s="133" t="s">
        <v>6</v>
      </c>
      <c r="E6" s="133" t="s">
        <v>218</v>
      </c>
      <c r="F6" s="7" t="s">
        <v>7</v>
      </c>
      <c r="G6" s="6"/>
      <c r="H6" s="8" t="s">
        <v>8</v>
      </c>
      <c r="I6" s="7" t="s">
        <v>7</v>
      </c>
      <c r="J6" s="6"/>
      <c r="K6" s="8" t="s">
        <v>8</v>
      </c>
      <c r="L6" s="6" t="s">
        <v>8</v>
      </c>
      <c r="M6" s="7" t="s">
        <v>7</v>
      </c>
      <c r="N6" s="6"/>
      <c r="O6" s="8" t="s">
        <v>8</v>
      </c>
      <c r="P6" s="7" t="s">
        <v>7</v>
      </c>
      <c r="Q6" s="6"/>
      <c r="R6" s="8" t="s">
        <v>8</v>
      </c>
      <c r="S6" s="6" t="s">
        <v>8</v>
      </c>
      <c r="T6" s="7" t="s">
        <v>7</v>
      </c>
      <c r="U6" s="6"/>
      <c r="V6" s="8" t="s">
        <v>8</v>
      </c>
      <c r="W6" s="7"/>
      <c r="X6" s="8" t="s">
        <v>9</v>
      </c>
    </row>
    <row r="7" spans="1:24" s="5" customFormat="1" ht="39.75" customHeight="1" x14ac:dyDescent="0.2">
      <c r="A7" s="162"/>
      <c r="B7" s="6"/>
      <c r="C7" s="133"/>
      <c r="D7" s="133" t="s">
        <v>219</v>
      </c>
      <c r="E7" s="133" t="s">
        <v>242</v>
      </c>
      <c r="F7" s="7" t="s">
        <v>10</v>
      </c>
      <c r="G7" s="6"/>
      <c r="H7" s="26" t="str">
        <f>_xlfn.CONCAT(TEXT(KIS,"0%")," (KIS), ",TEXT(onderzoek,"0%")," (GB), ",TEXT(onderzoek+MB,"0%")," (MB) ","of ",TEXT(onderzoek+KB,"0%")," (KB)")</f>
        <v>80% (KIS), 50% (GB), 60% (MB) of 70% (KB)</v>
      </c>
      <c r="I7" s="7" t="s">
        <v>10</v>
      </c>
      <c r="J7" s="6"/>
      <c r="K7" s="26" t="str">
        <f>_xlfn.CONCAT(TEXT(KIS,"0%")," (KIS), ",TEXT(ontwikkeling,"0%")," (GB), ",TEXT(ontwikkeling+MB,"0%")," (MB) ","of ",TEXT(ontwikkeling+KB,"0%")," (KB)")</f>
        <v>80% (KIS), 25% (GB), 35% (MB) of 45% (KB)</v>
      </c>
      <c r="L7" s="150" t="str">
        <f>_xlfn.CONCAT(TEXT(samenwerking,"0%")," (GB, MKB)")</f>
        <v>10% (GB, MKB)</v>
      </c>
      <c r="M7" s="7" t="s">
        <v>10</v>
      </c>
      <c r="N7" s="6"/>
      <c r="O7" s="26" t="str">
        <f>_xlfn.CONCAT(TEXT(KIS,"0%")," (KIS), ",TEXT(onderzoek,"0%")," (GB), ",TEXT(onderzoek+MB,"0%")," (MB) ","of ",TEXT(onderzoek+KB,"0%")," (KB)")</f>
        <v>80% (KIS), 50% (GB), 60% (MB) of 70% (KB)</v>
      </c>
      <c r="P7" s="7" t="s">
        <v>10</v>
      </c>
      <c r="Q7" s="6"/>
      <c r="R7" s="26" t="str">
        <f>_xlfn.CONCAT(TEXT(Testenexperimenteer,"0%")," (GB), ",TEXT(Testenexperimenteer+MB,"0%")," (MB) ","of ",TEXT(Testenexperimenteer+KB,"0%")," (KB)")</f>
        <v>25% (GB), 35% (MB) of 45% (KB)</v>
      </c>
      <c r="S7" s="150" t="str">
        <f>_xlfn.CONCAT(TEXT(grensoverschrijding,"0%")," (GB, MKB)")</f>
        <v>10% (GB, MKB)</v>
      </c>
      <c r="T7" s="7" t="s">
        <v>10</v>
      </c>
      <c r="U7" s="6"/>
      <c r="V7" s="25" t="str">
        <f>_xlfn.CONCAT(TEXT(onderzoeksinfrastructuur,"0%")," (GB, MKB)")</f>
        <v>50% (GB, MKB)</v>
      </c>
      <c r="W7" s="9"/>
      <c r="X7" s="8" t="s">
        <v>10</v>
      </c>
    </row>
    <row r="8" spans="1:24" s="5" customFormat="1" ht="12.75" x14ac:dyDescent="0.2">
      <c r="A8" s="134" t="s">
        <v>11</v>
      </c>
      <c r="B8" s="29">
        <f>Penvoerder</f>
        <v>0</v>
      </c>
      <c r="C8" s="29">
        <f>type_penvoerder</f>
        <v>0</v>
      </c>
      <c r="D8" s="331"/>
      <c r="E8" s="329"/>
      <c r="F8" s="137">
        <f>penvoerder!F73</f>
        <v>0</v>
      </c>
      <c r="G8" s="163"/>
      <c r="H8" s="138">
        <f t="shared" ref="H8:H17" si="0">IF($C8="KIS",F8*KIS,IF($C8="KB",F8*(onderzoek+KB),IF($C8="MB",F8*(onderzoek+MB),F8*onderzoek)))</f>
        <v>0</v>
      </c>
      <c r="I8" s="137">
        <f>penvoerder!I73</f>
        <v>0</v>
      </c>
      <c r="J8" s="163"/>
      <c r="K8" s="138">
        <f t="shared" ref="K8:K17" si="1">IF($C8="KIS",I8*KIS,IF($C8="KB",I8*(ontwikkeling+KB),IF($C8="MB",I8*(ontwikkeling+MB),I8*ontwikkeling)))</f>
        <v>0</v>
      </c>
      <c r="L8" s="151">
        <f t="shared" ref="L8:L17" si="2">IF(AND($D$8="Ja",OR($C8="GB",$C8="MB",$C8="KB")),(F8+I8)*samenwerking,0)</f>
        <v>0</v>
      </c>
      <c r="M8" s="137">
        <f>penvoerder!L73</f>
        <v>0</v>
      </c>
      <c r="N8" s="163"/>
      <c r="O8" s="138">
        <f t="shared" ref="O8:O17" si="3">IF($C8="KIS",M8*KIS,IF($C8="KB",M8*(haalbaarheid+KB),IF($C8="MB",M8*(haalbaarheid+MB),M8*haalbaarheid)))</f>
        <v>0</v>
      </c>
      <c r="P8" s="137">
        <f>penvoerder!O73</f>
        <v>0</v>
      </c>
      <c r="Q8" s="163"/>
      <c r="R8" s="332">
        <f t="shared" ref="R8:R33" si="4">IF($C8="KIS",0,IF($C8="KB",P8*(Testenexperimenteer+KB),IF($C8="MB",P8*(Testenexperimenteer+MB),P8*Testenexperimenteer)))</f>
        <v>0</v>
      </c>
      <c r="S8" s="332">
        <f t="shared" ref="S8:S17" si="5">IF(AND($E$8="Ja",OR($C8="GB",$C8="MB",$C8="KB")),(+P8)*grensoverschrijding,0)</f>
        <v>0</v>
      </c>
      <c r="T8" s="137">
        <f>penvoerder!R73</f>
        <v>0</v>
      </c>
      <c r="U8" s="163"/>
      <c r="V8" s="138">
        <f>IF($C8="KIS",0,T8*onderzoeksinfrastructuur)</f>
        <v>0</v>
      </c>
      <c r="W8" s="162"/>
      <c r="X8" s="138">
        <f>SUM(H8,K8,L8,O8,R8,S8,V8)</f>
        <v>0</v>
      </c>
    </row>
    <row r="9" spans="1:24" s="5" customFormat="1" ht="12.75" x14ac:dyDescent="0.2">
      <c r="A9" s="134" t="s">
        <v>12</v>
      </c>
      <c r="B9" s="29">
        <f>Deelnemer_1</f>
        <v>0</v>
      </c>
      <c r="C9" s="29">
        <f>type_1</f>
        <v>0</v>
      </c>
      <c r="D9" s="29">
        <f t="shared" ref="D9:D33" si="6">$D$8</f>
        <v>0</v>
      </c>
      <c r="E9" s="330">
        <f>+$E$8</f>
        <v>0</v>
      </c>
      <c r="F9" s="137">
        <f>'deelnemer 1'!F73</f>
        <v>0</v>
      </c>
      <c r="G9" s="163"/>
      <c r="H9" s="138">
        <f t="shared" si="0"/>
        <v>0</v>
      </c>
      <c r="I9" s="137">
        <f>'deelnemer 1'!I73</f>
        <v>0</v>
      </c>
      <c r="J9" s="163"/>
      <c r="K9" s="138">
        <f t="shared" si="1"/>
        <v>0</v>
      </c>
      <c r="L9" s="151">
        <f t="shared" si="2"/>
        <v>0</v>
      </c>
      <c r="M9" s="137">
        <f>'deelnemer 1'!L73</f>
        <v>0</v>
      </c>
      <c r="N9" s="163"/>
      <c r="O9" s="138">
        <f t="shared" si="3"/>
        <v>0</v>
      </c>
      <c r="P9" s="137">
        <f>'deelnemer 1'!O73</f>
        <v>0</v>
      </c>
      <c r="Q9" s="163"/>
      <c r="R9" s="332">
        <f t="shared" si="4"/>
        <v>0</v>
      </c>
      <c r="S9" s="151">
        <f t="shared" si="5"/>
        <v>0</v>
      </c>
      <c r="T9" s="137">
        <f>'deelnemer 1'!R73</f>
        <v>0</v>
      </c>
      <c r="U9" s="163"/>
      <c r="V9" s="138">
        <f t="shared" ref="V9:V17" si="7">IF($C9="KIS",0,T9*onderzoeksinfrastructuur)</f>
        <v>0</v>
      </c>
      <c r="W9" s="162"/>
      <c r="X9" s="138">
        <f t="shared" ref="X9:X33" si="8">SUM(H9,K9,L9,O9,R9,S9,V9)</f>
        <v>0</v>
      </c>
    </row>
    <row r="10" spans="1:24" s="5" customFormat="1" ht="12.75" x14ac:dyDescent="0.2">
      <c r="A10" s="134" t="s">
        <v>13</v>
      </c>
      <c r="B10" s="29">
        <f>Deelnemer_2</f>
        <v>0</v>
      </c>
      <c r="C10" s="29" cm="1">
        <f t="array" ref="C10">type_2</f>
        <v>0</v>
      </c>
      <c r="D10" s="29">
        <f t="shared" si="6"/>
        <v>0</v>
      </c>
      <c r="E10" s="330">
        <f t="shared" ref="E10:E33" si="9">+$E$8</f>
        <v>0</v>
      </c>
      <c r="F10" s="137">
        <f>'deelnemer 2'!F73</f>
        <v>0</v>
      </c>
      <c r="G10" s="163"/>
      <c r="H10" s="138">
        <f t="shared" si="0"/>
        <v>0</v>
      </c>
      <c r="I10" s="137">
        <f>'deelnemer 2'!I73</f>
        <v>0</v>
      </c>
      <c r="J10" s="163"/>
      <c r="K10" s="138">
        <f t="shared" si="1"/>
        <v>0</v>
      </c>
      <c r="L10" s="151">
        <f t="shared" si="2"/>
        <v>0</v>
      </c>
      <c r="M10" s="137">
        <f>'deelnemer 2'!L73</f>
        <v>0</v>
      </c>
      <c r="N10" s="163"/>
      <c r="O10" s="138">
        <f t="shared" si="3"/>
        <v>0</v>
      </c>
      <c r="P10" s="137">
        <f>'deelnemer 2'!O73</f>
        <v>0</v>
      </c>
      <c r="Q10" s="163"/>
      <c r="R10" s="332">
        <f t="shared" si="4"/>
        <v>0</v>
      </c>
      <c r="S10" s="151">
        <f t="shared" si="5"/>
        <v>0</v>
      </c>
      <c r="T10" s="137">
        <f>'deelnemer 2'!R73</f>
        <v>0</v>
      </c>
      <c r="U10" s="163"/>
      <c r="V10" s="138">
        <f t="shared" si="7"/>
        <v>0</v>
      </c>
      <c r="W10" s="162"/>
      <c r="X10" s="138">
        <f t="shared" si="8"/>
        <v>0</v>
      </c>
    </row>
    <row r="11" spans="1:24" s="5" customFormat="1" ht="12.75" x14ac:dyDescent="0.2">
      <c r="A11" s="134" t="s">
        <v>14</v>
      </c>
      <c r="B11" s="29">
        <f>Deelnemer_3</f>
        <v>0</v>
      </c>
      <c r="C11" s="29">
        <f>type_3</f>
        <v>0</v>
      </c>
      <c r="D11" s="29">
        <f t="shared" si="6"/>
        <v>0</v>
      </c>
      <c r="E11" s="330">
        <f t="shared" si="9"/>
        <v>0</v>
      </c>
      <c r="F11" s="137">
        <f>'deelnemer 3'!F73</f>
        <v>0</v>
      </c>
      <c r="G11" s="163"/>
      <c r="H11" s="138">
        <f t="shared" si="0"/>
        <v>0</v>
      </c>
      <c r="I11" s="137">
        <f>'deelnemer 3'!I73</f>
        <v>0</v>
      </c>
      <c r="J11" s="163"/>
      <c r="K11" s="138">
        <f t="shared" si="1"/>
        <v>0</v>
      </c>
      <c r="L11" s="151">
        <f t="shared" si="2"/>
        <v>0</v>
      </c>
      <c r="M11" s="137">
        <f>'deelnemer 3'!L73</f>
        <v>0</v>
      </c>
      <c r="N11" s="163"/>
      <c r="O11" s="138">
        <f t="shared" si="3"/>
        <v>0</v>
      </c>
      <c r="P11" s="137">
        <f>'deelnemer 3'!O73</f>
        <v>0</v>
      </c>
      <c r="Q11" s="163"/>
      <c r="R11" s="332">
        <f t="shared" si="4"/>
        <v>0</v>
      </c>
      <c r="S11" s="151">
        <f t="shared" si="5"/>
        <v>0</v>
      </c>
      <c r="T11" s="137">
        <f>'deelnemer 3'!R73</f>
        <v>0</v>
      </c>
      <c r="U11" s="163"/>
      <c r="V11" s="138">
        <f t="shared" si="7"/>
        <v>0</v>
      </c>
      <c r="W11" s="164"/>
      <c r="X11" s="138">
        <f t="shared" si="8"/>
        <v>0</v>
      </c>
    </row>
    <row r="12" spans="1:24" s="5" customFormat="1" ht="12.75" x14ac:dyDescent="0.2">
      <c r="A12" s="134" t="s">
        <v>15</v>
      </c>
      <c r="B12" s="29">
        <f>Deelnemer_4</f>
        <v>0</v>
      </c>
      <c r="C12" s="29">
        <f>type_4</f>
        <v>0</v>
      </c>
      <c r="D12" s="29">
        <f t="shared" si="6"/>
        <v>0</v>
      </c>
      <c r="E12" s="330">
        <f t="shared" si="9"/>
        <v>0</v>
      </c>
      <c r="F12" s="137">
        <f>'deelnemer 4'!F73</f>
        <v>0</v>
      </c>
      <c r="G12" s="163"/>
      <c r="H12" s="138">
        <f t="shared" si="0"/>
        <v>0</v>
      </c>
      <c r="I12" s="137">
        <f>'deelnemer 4'!I73</f>
        <v>0</v>
      </c>
      <c r="J12" s="163"/>
      <c r="K12" s="138">
        <f t="shared" si="1"/>
        <v>0</v>
      </c>
      <c r="L12" s="151">
        <f t="shared" si="2"/>
        <v>0</v>
      </c>
      <c r="M12" s="137">
        <f>'deelnemer 4'!L73</f>
        <v>0</v>
      </c>
      <c r="N12" s="163"/>
      <c r="O12" s="138">
        <f t="shared" si="3"/>
        <v>0</v>
      </c>
      <c r="P12" s="137">
        <f>'deelnemer 4'!O73</f>
        <v>0</v>
      </c>
      <c r="Q12" s="163"/>
      <c r="R12" s="332">
        <f t="shared" si="4"/>
        <v>0</v>
      </c>
      <c r="S12" s="151">
        <f t="shared" si="5"/>
        <v>0</v>
      </c>
      <c r="T12" s="137">
        <f>'deelnemer 4'!R73</f>
        <v>0</v>
      </c>
      <c r="U12" s="163"/>
      <c r="V12" s="138">
        <f t="shared" si="7"/>
        <v>0</v>
      </c>
      <c r="W12" s="164"/>
      <c r="X12" s="138">
        <f t="shared" si="8"/>
        <v>0</v>
      </c>
    </row>
    <row r="13" spans="1:24" s="5" customFormat="1" ht="12.75" x14ac:dyDescent="0.2">
      <c r="A13" s="134" t="s">
        <v>16</v>
      </c>
      <c r="B13" s="29">
        <f>Deelnemer_5</f>
        <v>0</v>
      </c>
      <c r="C13" s="29">
        <f>type_5</f>
        <v>0</v>
      </c>
      <c r="D13" s="29">
        <f t="shared" si="6"/>
        <v>0</v>
      </c>
      <c r="E13" s="330">
        <f t="shared" si="9"/>
        <v>0</v>
      </c>
      <c r="F13" s="137">
        <f>'deelnemer 5'!F73</f>
        <v>0</v>
      </c>
      <c r="G13" s="163"/>
      <c r="H13" s="138">
        <f t="shared" si="0"/>
        <v>0</v>
      </c>
      <c r="I13" s="137">
        <f>'deelnemer 5'!I73</f>
        <v>0</v>
      </c>
      <c r="J13" s="163"/>
      <c r="K13" s="138">
        <f t="shared" si="1"/>
        <v>0</v>
      </c>
      <c r="L13" s="151">
        <f t="shared" si="2"/>
        <v>0</v>
      </c>
      <c r="M13" s="137">
        <f>'deelnemer 5'!L73</f>
        <v>0</v>
      </c>
      <c r="N13" s="163"/>
      <c r="O13" s="138">
        <f t="shared" si="3"/>
        <v>0</v>
      </c>
      <c r="P13" s="137">
        <f>'deelnemer 5'!O73</f>
        <v>0</v>
      </c>
      <c r="Q13" s="163"/>
      <c r="R13" s="332">
        <f t="shared" si="4"/>
        <v>0</v>
      </c>
      <c r="S13" s="151">
        <f t="shared" si="5"/>
        <v>0</v>
      </c>
      <c r="T13" s="137">
        <f>'deelnemer 5'!R73</f>
        <v>0</v>
      </c>
      <c r="U13" s="163"/>
      <c r="V13" s="138">
        <f t="shared" si="7"/>
        <v>0</v>
      </c>
      <c r="W13" s="164"/>
      <c r="X13" s="138">
        <f t="shared" si="8"/>
        <v>0</v>
      </c>
    </row>
    <row r="14" spans="1:24" s="5" customFormat="1" ht="12.75" x14ac:dyDescent="0.2">
      <c r="A14" s="134" t="s">
        <v>17</v>
      </c>
      <c r="B14" s="29">
        <f>Deelnemer_6</f>
        <v>0</v>
      </c>
      <c r="C14" s="29">
        <f>type_6</f>
        <v>0</v>
      </c>
      <c r="D14" s="29">
        <f t="shared" si="6"/>
        <v>0</v>
      </c>
      <c r="E14" s="330">
        <f t="shared" si="9"/>
        <v>0</v>
      </c>
      <c r="F14" s="137">
        <f>'deelnemer 6'!F73</f>
        <v>0</v>
      </c>
      <c r="G14" s="163"/>
      <c r="H14" s="138">
        <f t="shared" si="0"/>
        <v>0</v>
      </c>
      <c r="I14" s="137">
        <f>'deelnemer 6'!I73</f>
        <v>0</v>
      </c>
      <c r="J14" s="163"/>
      <c r="K14" s="138">
        <f t="shared" si="1"/>
        <v>0</v>
      </c>
      <c r="L14" s="151">
        <f t="shared" si="2"/>
        <v>0</v>
      </c>
      <c r="M14" s="137">
        <f>'deelnemer 6'!L73</f>
        <v>0</v>
      </c>
      <c r="N14" s="163"/>
      <c r="O14" s="138">
        <f t="shared" si="3"/>
        <v>0</v>
      </c>
      <c r="P14" s="137">
        <f>'deelnemer 6'!O73</f>
        <v>0</v>
      </c>
      <c r="Q14" s="163"/>
      <c r="R14" s="332">
        <f t="shared" si="4"/>
        <v>0</v>
      </c>
      <c r="S14" s="151">
        <f t="shared" si="5"/>
        <v>0</v>
      </c>
      <c r="T14" s="137">
        <f>'deelnemer 6'!R73</f>
        <v>0</v>
      </c>
      <c r="U14" s="163"/>
      <c r="V14" s="138">
        <f t="shared" si="7"/>
        <v>0</v>
      </c>
      <c r="W14" s="164"/>
      <c r="X14" s="138">
        <f t="shared" si="8"/>
        <v>0</v>
      </c>
    </row>
    <row r="15" spans="1:24" s="5" customFormat="1" ht="12.75" x14ac:dyDescent="0.2">
      <c r="A15" s="134" t="s">
        <v>18</v>
      </c>
      <c r="B15" s="29">
        <f>Deelnemer_7</f>
        <v>0</v>
      </c>
      <c r="C15" s="29">
        <f>type_7</f>
        <v>0</v>
      </c>
      <c r="D15" s="29">
        <f t="shared" si="6"/>
        <v>0</v>
      </c>
      <c r="E15" s="330">
        <f t="shared" si="9"/>
        <v>0</v>
      </c>
      <c r="F15" s="137">
        <f>'deelnemer 7'!F73</f>
        <v>0</v>
      </c>
      <c r="G15" s="163"/>
      <c r="H15" s="138">
        <f t="shared" si="0"/>
        <v>0</v>
      </c>
      <c r="I15" s="137">
        <f>'deelnemer 7'!I73</f>
        <v>0</v>
      </c>
      <c r="J15" s="163"/>
      <c r="K15" s="138">
        <f t="shared" si="1"/>
        <v>0</v>
      </c>
      <c r="L15" s="151">
        <f t="shared" si="2"/>
        <v>0</v>
      </c>
      <c r="M15" s="137">
        <f>'deelnemer 7'!L73</f>
        <v>0</v>
      </c>
      <c r="N15" s="163"/>
      <c r="O15" s="138">
        <f t="shared" si="3"/>
        <v>0</v>
      </c>
      <c r="P15" s="137">
        <f>'deelnemer 7'!O73</f>
        <v>0</v>
      </c>
      <c r="Q15" s="163"/>
      <c r="R15" s="332">
        <f t="shared" si="4"/>
        <v>0</v>
      </c>
      <c r="S15" s="151">
        <f t="shared" si="5"/>
        <v>0</v>
      </c>
      <c r="T15" s="137">
        <f>'deelnemer 7'!R73</f>
        <v>0</v>
      </c>
      <c r="U15" s="163"/>
      <c r="V15" s="138">
        <f t="shared" si="7"/>
        <v>0</v>
      </c>
      <c r="W15" s="164"/>
      <c r="X15" s="138">
        <f t="shared" si="8"/>
        <v>0</v>
      </c>
    </row>
    <row r="16" spans="1:24" s="5" customFormat="1" ht="12.75" x14ac:dyDescent="0.2">
      <c r="A16" s="134" t="s">
        <v>19</v>
      </c>
      <c r="B16" s="29">
        <f>Deelnemer_8</f>
        <v>0</v>
      </c>
      <c r="C16" s="29">
        <f>type_8</f>
        <v>0</v>
      </c>
      <c r="D16" s="29">
        <f t="shared" si="6"/>
        <v>0</v>
      </c>
      <c r="E16" s="330">
        <f t="shared" si="9"/>
        <v>0</v>
      </c>
      <c r="F16" s="137">
        <f>'deelnemer 8'!F73</f>
        <v>0</v>
      </c>
      <c r="G16" s="163"/>
      <c r="H16" s="138">
        <f t="shared" si="0"/>
        <v>0</v>
      </c>
      <c r="I16" s="137">
        <f>'deelnemer 8'!I73</f>
        <v>0</v>
      </c>
      <c r="J16" s="163"/>
      <c r="K16" s="138">
        <f t="shared" si="1"/>
        <v>0</v>
      </c>
      <c r="L16" s="151">
        <f t="shared" si="2"/>
        <v>0</v>
      </c>
      <c r="M16" s="137">
        <f>'deelnemer 8'!L73</f>
        <v>0</v>
      </c>
      <c r="N16" s="163"/>
      <c r="O16" s="138">
        <f t="shared" si="3"/>
        <v>0</v>
      </c>
      <c r="P16" s="137">
        <f>'deelnemer 8'!O73</f>
        <v>0</v>
      </c>
      <c r="Q16" s="163"/>
      <c r="R16" s="332">
        <f t="shared" si="4"/>
        <v>0</v>
      </c>
      <c r="S16" s="151">
        <f t="shared" si="5"/>
        <v>0</v>
      </c>
      <c r="T16" s="137">
        <f>'deelnemer 8'!R73</f>
        <v>0</v>
      </c>
      <c r="U16" s="163"/>
      <c r="V16" s="138">
        <f t="shared" si="7"/>
        <v>0</v>
      </c>
      <c r="W16" s="164"/>
      <c r="X16" s="138">
        <f t="shared" si="8"/>
        <v>0</v>
      </c>
    </row>
    <row r="17" spans="1:24" s="5" customFormat="1" ht="12.75" x14ac:dyDescent="0.2">
      <c r="A17" s="134" t="s">
        <v>20</v>
      </c>
      <c r="B17" s="29">
        <f>Deelnemer_9</f>
        <v>0</v>
      </c>
      <c r="C17" s="29">
        <f>type_9</f>
        <v>0</v>
      </c>
      <c r="D17" s="29">
        <f t="shared" si="6"/>
        <v>0</v>
      </c>
      <c r="E17" s="330">
        <f t="shared" si="9"/>
        <v>0</v>
      </c>
      <c r="F17" s="137">
        <f>'deelnemer 9'!F$73</f>
        <v>0</v>
      </c>
      <c r="G17" s="163"/>
      <c r="H17" s="138">
        <f t="shared" si="0"/>
        <v>0</v>
      </c>
      <c r="I17" s="137">
        <f>'deelnemer 9'!I$73</f>
        <v>0</v>
      </c>
      <c r="J17" s="163"/>
      <c r="K17" s="138">
        <f t="shared" si="1"/>
        <v>0</v>
      </c>
      <c r="L17" s="151">
        <f t="shared" si="2"/>
        <v>0</v>
      </c>
      <c r="M17" s="137">
        <f>'deelnemer 9'!L$73</f>
        <v>0</v>
      </c>
      <c r="N17" s="163"/>
      <c r="O17" s="138">
        <f t="shared" si="3"/>
        <v>0</v>
      </c>
      <c r="P17" s="137">
        <f>'deelnemer 9'!O$73</f>
        <v>0</v>
      </c>
      <c r="Q17" s="163"/>
      <c r="R17" s="332">
        <f t="shared" si="4"/>
        <v>0</v>
      </c>
      <c r="S17" s="151">
        <f t="shared" si="5"/>
        <v>0</v>
      </c>
      <c r="T17" s="137">
        <f>'deelnemer 9'!R$73</f>
        <v>0</v>
      </c>
      <c r="U17" s="163"/>
      <c r="V17" s="138">
        <f t="shared" si="7"/>
        <v>0</v>
      </c>
      <c r="W17" s="164"/>
      <c r="X17" s="138">
        <f t="shared" si="8"/>
        <v>0</v>
      </c>
    </row>
    <row r="18" spans="1:24" s="5" customFormat="1" ht="12.75" x14ac:dyDescent="0.2">
      <c r="A18" s="134" t="s">
        <v>222</v>
      </c>
      <c r="B18" s="29" cm="1">
        <f t="array" ref="B18">Deelnemer_10</f>
        <v>0</v>
      </c>
      <c r="C18" s="29" cm="1">
        <f t="array" ref="C18">type_10</f>
        <v>0</v>
      </c>
      <c r="D18" s="29">
        <f t="shared" si="6"/>
        <v>0</v>
      </c>
      <c r="E18" s="330">
        <f t="shared" si="9"/>
        <v>0</v>
      </c>
      <c r="F18" s="137">
        <f>'deelnemer 10'!F$73</f>
        <v>0</v>
      </c>
      <c r="G18" s="163"/>
      <c r="H18" s="138">
        <f t="shared" ref="H18:H33" si="10">IF($C18="KIS",F18*KIS,IF($C18="KB",F18*(onderzoek+KB),IF($C18="MB",F18*(onderzoek+MB),F18*onderzoek)))</f>
        <v>0</v>
      </c>
      <c r="I18" s="137">
        <f>'deelnemer 10'!I$73</f>
        <v>0</v>
      </c>
      <c r="J18" s="163"/>
      <c r="K18" s="138">
        <f t="shared" ref="K18:K28" si="11">IF($C18="KIS",I18*KIS,IF($C18="KB",I18*(ontwikkeling+KB),IF($C18="MB",I18*(ontwikkeling+MB),I18*ontwikkeling)))</f>
        <v>0</v>
      </c>
      <c r="L18" s="151">
        <f t="shared" ref="L18:L28" si="12">IF(AND($D$8="Ja",OR($C18="GB",$C18="MB",$C18="KB")),(F18+I18)*samenwerking,0)</f>
        <v>0</v>
      </c>
      <c r="M18" s="137">
        <f>'deelnemer 10'!L$73</f>
        <v>0</v>
      </c>
      <c r="N18" s="163"/>
      <c r="O18" s="138">
        <f t="shared" ref="O18:O33" si="13">IF($C18="KIS",M18*KIS,IF($C18="KB",M18*(haalbaarheid+KB),IF($C18="MB",M18*(haalbaarheid+MB),M18*haalbaarheid)))</f>
        <v>0</v>
      </c>
      <c r="P18" s="137">
        <f>'deelnemer 10'!O$73</f>
        <v>0</v>
      </c>
      <c r="Q18" s="163"/>
      <c r="R18" s="332">
        <f t="shared" si="4"/>
        <v>0</v>
      </c>
      <c r="S18" s="151">
        <f t="shared" ref="S18:S28" si="14">IF(AND($E$8="Ja",OR($C18="GB",$C18="MB",$C18="KB")),(+P18)*grensoverschrijding,0)</f>
        <v>0</v>
      </c>
      <c r="T18" s="137">
        <f>'deelnemer 10'!R$73</f>
        <v>0</v>
      </c>
      <c r="U18" s="163"/>
      <c r="V18" s="138">
        <f t="shared" ref="V18:V33" si="15">IF($C18="KIS",0,T18*onderzoeksinfrastructuur)</f>
        <v>0</v>
      </c>
      <c r="W18" s="164"/>
      <c r="X18" s="138">
        <f t="shared" si="8"/>
        <v>0</v>
      </c>
    </row>
    <row r="19" spans="1:24" s="5" customFormat="1" ht="12.75" x14ac:dyDescent="0.2">
      <c r="A19" s="134" t="s">
        <v>223</v>
      </c>
      <c r="B19" s="29">
        <f>Deelnemer_11</f>
        <v>0</v>
      </c>
      <c r="C19" s="29" cm="1">
        <f t="array" ref="C19">type_11</f>
        <v>0</v>
      </c>
      <c r="D19" s="29">
        <f t="shared" si="6"/>
        <v>0</v>
      </c>
      <c r="E19" s="330">
        <f t="shared" si="9"/>
        <v>0</v>
      </c>
      <c r="F19" s="137">
        <f>'deelnemer 11'!F$73</f>
        <v>0</v>
      </c>
      <c r="G19" s="163"/>
      <c r="H19" s="138">
        <f t="shared" si="10"/>
        <v>0</v>
      </c>
      <c r="I19" s="137">
        <f>'deelnemer 11'!I$73</f>
        <v>0</v>
      </c>
      <c r="J19" s="163"/>
      <c r="K19" s="138">
        <f t="shared" si="11"/>
        <v>0</v>
      </c>
      <c r="L19" s="151">
        <f t="shared" si="12"/>
        <v>0</v>
      </c>
      <c r="M19" s="137">
        <f>'deelnemer 11'!L$73</f>
        <v>0</v>
      </c>
      <c r="N19" s="163"/>
      <c r="O19" s="138">
        <f t="shared" si="13"/>
        <v>0</v>
      </c>
      <c r="P19" s="137">
        <f>'deelnemer 11'!O$73</f>
        <v>0</v>
      </c>
      <c r="Q19" s="163"/>
      <c r="R19" s="332">
        <f t="shared" si="4"/>
        <v>0</v>
      </c>
      <c r="S19" s="151">
        <f t="shared" si="14"/>
        <v>0</v>
      </c>
      <c r="T19" s="137">
        <f>'deelnemer 11'!R$73</f>
        <v>0</v>
      </c>
      <c r="U19" s="163"/>
      <c r="V19" s="138">
        <f t="shared" si="15"/>
        <v>0</v>
      </c>
      <c r="W19" s="164"/>
      <c r="X19" s="138">
        <f t="shared" si="8"/>
        <v>0</v>
      </c>
    </row>
    <row r="20" spans="1:24" s="5" customFormat="1" ht="12.75" x14ac:dyDescent="0.2">
      <c r="A20" s="134" t="s">
        <v>224</v>
      </c>
      <c r="B20" s="29">
        <f>Deelnemer_12</f>
        <v>0</v>
      </c>
      <c r="C20" s="29" cm="1">
        <f t="array" ref="C20">type_12</f>
        <v>0</v>
      </c>
      <c r="D20" s="29">
        <f t="shared" si="6"/>
        <v>0</v>
      </c>
      <c r="E20" s="330">
        <f t="shared" si="9"/>
        <v>0</v>
      </c>
      <c r="F20" s="137">
        <f>'deelnemer 12'!F$73</f>
        <v>0</v>
      </c>
      <c r="G20" s="163"/>
      <c r="H20" s="138">
        <f t="shared" si="10"/>
        <v>0</v>
      </c>
      <c r="I20" s="137">
        <f>'deelnemer 12'!I$73</f>
        <v>0</v>
      </c>
      <c r="J20" s="163"/>
      <c r="K20" s="138">
        <f t="shared" si="11"/>
        <v>0</v>
      </c>
      <c r="L20" s="151">
        <f t="shared" si="12"/>
        <v>0</v>
      </c>
      <c r="M20" s="137">
        <f>'deelnemer 12'!L$73</f>
        <v>0</v>
      </c>
      <c r="N20" s="163"/>
      <c r="O20" s="138">
        <f t="shared" si="13"/>
        <v>0</v>
      </c>
      <c r="P20" s="137">
        <f>'deelnemer 12'!O$73</f>
        <v>0</v>
      </c>
      <c r="Q20" s="163"/>
      <c r="R20" s="332">
        <f t="shared" si="4"/>
        <v>0</v>
      </c>
      <c r="S20" s="151">
        <f t="shared" si="14"/>
        <v>0</v>
      </c>
      <c r="T20" s="137">
        <f>'deelnemer 12'!R$73</f>
        <v>0</v>
      </c>
      <c r="U20" s="163"/>
      <c r="V20" s="138">
        <f t="shared" si="15"/>
        <v>0</v>
      </c>
      <c r="W20" s="164"/>
      <c r="X20" s="138">
        <f t="shared" si="8"/>
        <v>0</v>
      </c>
    </row>
    <row r="21" spans="1:24" s="5" customFormat="1" ht="12.75" x14ac:dyDescent="0.2">
      <c r="A21" s="134" t="s">
        <v>225</v>
      </c>
      <c r="B21" s="29">
        <f>Deelnemer_13</f>
        <v>0</v>
      </c>
      <c r="C21" s="29" cm="1">
        <f t="array" ref="C21">type_13</f>
        <v>0</v>
      </c>
      <c r="D21" s="29">
        <f t="shared" si="6"/>
        <v>0</v>
      </c>
      <c r="E21" s="330">
        <f t="shared" si="9"/>
        <v>0</v>
      </c>
      <c r="F21" s="137">
        <f>'deelnemer 13'!F$73</f>
        <v>0</v>
      </c>
      <c r="G21" s="163"/>
      <c r="H21" s="138">
        <f t="shared" si="10"/>
        <v>0</v>
      </c>
      <c r="I21" s="137">
        <f>'deelnemer 13'!I$73</f>
        <v>0</v>
      </c>
      <c r="J21" s="163"/>
      <c r="K21" s="138">
        <f t="shared" si="11"/>
        <v>0</v>
      </c>
      <c r="L21" s="151">
        <f t="shared" si="12"/>
        <v>0</v>
      </c>
      <c r="M21" s="137">
        <f>'deelnemer 13'!L$73</f>
        <v>0</v>
      </c>
      <c r="N21" s="163"/>
      <c r="O21" s="138">
        <f t="shared" si="13"/>
        <v>0</v>
      </c>
      <c r="P21" s="137">
        <f>'deelnemer 13'!O$73</f>
        <v>0</v>
      </c>
      <c r="Q21" s="163"/>
      <c r="R21" s="332">
        <f t="shared" si="4"/>
        <v>0</v>
      </c>
      <c r="S21" s="151">
        <f t="shared" si="14"/>
        <v>0</v>
      </c>
      <c r="T21" s="137">
        <f>'deelnemer 13'!R$73</f>
        <v>0</v>
      </c>
      <c r="U21" s="163"/>
      <c r="V21" s="138">
        <f t="shared" si="15"/>
        <v>0</v>
      </c>
      <c r="W21" s="164"/>
      <c r="X21" s="138">
        <f t="shared" si="8"/>
        <v>0</v>
      </c>
    </row>
    <row r="22" spans="1:24" s="5" customFormat="1" ht="12.75" x14ac:dyDescent="0.2">
      <c r="A22" s="134" t="s">
        <v>226</v>
      </c>
      <c r="B22" s="29" cm="1">
        <f t="array" ref="B22">Deelnemer_14</f>
        <v>0</v>
      </c>
      <c r="C22" s="29" cm="1">
        <f t="array" ref="C22">type_14</f>
        <v>0</v>
      </c>
      <c r="D22" s="29">
        <f t="shared" si="6"/>
        <v>0</v>
      </c>
      <c r="E22" s="330">
        <f t="shared" si="9"/>
        <v>0</v>
      </c>
      <c r="F22" s="137">
        <f>'deelnemer 14'!F$73</f>
        <v>0</v>
      </c>
      <c r="G22" s="163"/>
      <c r="H22" s="138">
        <f t="shared" si="10"/>
        <v>0</v>
      </c>
      <c r="I22" s="137">
        <f>'deelnemer 14'!I$73</f>
        <v>0</v>
      </c>
      <c r="J22" s="163"/>
      <c r="K22" s="138">
        <f t="shared" si="11"/>
        <v>0</v>
      </c>
      <c r="L22" s="151">
        <f t="shared" si="12"/>
        <v>0</v>
      </c>
      <c r="M22" s="137">
        <f>'deelnemer 14'!L$73</f>
        <v>0</v>
      </c>
      <c r="N22" s="163"/>
      <c r="O22" s="138">
        <f t="shared" si="13"/>
        <v>0</v>
      </c>
      <c r="P22" s="137">
        <f>'deelnemer 14'!O$73</f>
        <v>0</v>
      </c>
      <c r="Q22" s="163"/>
      <c r="R22" s="332">
        <f t="shared" si="4"/>
        <v>0</v>
      </c>
      <c r="S22" s="151">
        <f t="shared" si="14"/>
        <v>0</v>
      </c>
      <c r="T22" s="137">
        <f>'deelnemer 14'!R$73</f>
        <v>0</v>
      </c>
      <c r="U22" s="163"/>
      <c r="V22" s="138">
        <f t="shared" si="15"/>
        <v>0</v>
      </c>
      <c r="W22" s="164"/>
      <c r="X22" s="138">
        <f t="shared" si="8"/>
        <v>0</v>
      </c>
    </row>
    <row r="23" spans="1:24" s="5" customFormat="1" ht="12.75" x14ac:dyDescent="0.2">
      <c r="A23" s="134" t="s">
        <v>227</v>
      </c>
      <c r="B23" s="29" cm="1">
        <f t="array" ref="B23">Deelnemer_15</f>
        <v>0</v>
      </c>
      <c r="C23" s="29" cm="1">
        <f t="array" ref="C23">type_15</f>
        <v>0</v>
      </c>
      <c r="D23" s="29">
        <f t="shared" si="6"/>
        <v>0</v>
      </c>
      <c r="E23" s="330">
        <f t="shared" si="9"/>
        <v>0</v>
      </c>
      <c r="F23" s="137">
        <f>'deelnemer 15'!F$73</f>
        <v>0</v>
      </c>
      <c r="G23" s="163"/>
      <c r="H23" s="138">
        <f t="shared" si="10"/>
        <v>0</v>
      </c>
      <c r="I23" s="137">
        <f>'deelnemer 15'!I$73</f>
        <v>0</v>
      </c>
      <c r="J23" s="163"/>
      <c r="K23" s="138">
        <f t="shared" si="11"/>
        <v>0</v>
      </c>
      <c r="L23" s="151">
        <f t="shared" si="12"/>
        <v>0</v>
      </c>
      <c r="M23" s="137">
        <f>'deelnemer 15'!L$73</f>
        <v>0</v>
      </c>
      <c r="N23" s="163"/>
      <c r="O23" s="138">
        <f t="shared" si="13"/>
        <v>0</v>
      </c>
      <c r="P23" s="137">
        <f>'deelnemer 15'!O$73</f>
        <v>0</v>
      </c>
      <c r="Q23" s="163"/>
      <c r="R23" s="332">
        <f t="shared" si="4"/>
        <v>0</v>
      </c>
      <c r="S23" s="151">
        <f t="shared" si="14"/>
        <v>0</v>
      </c>
      <c r="T23" s="137">
        <f>'deelnemer 15'!R$73</f>
        <v>0</v>
      </c>
      <c r="U23" s="163"/>
      <c r="V23" s="138">
        <f t="shared" si="15"/>
        <v>0</v>
      </c>
      <c r="W23" s="164"/>
      <c r="X23" s="138">
        <f t="shared" si="8"/>
        <v>0</v>
      </c>
    </row>
    <row r="24" spans="1:24" s="5" customFormat="1" ht="12.75" x14ac:dyDescent="0.2">
      <c r="A24" s="134" t="s">
        <v>228</v>
      </c>
      <c r="B24" s="29" cm="1">
        <f t="array" ref="B24">Deelnemer_16</f>
        <v>0</v>
      </c>
      <c r="C24" s="29" cm="1">
        <f t="array" ref="C24">type_16</f>
        <v>0</v>
      </c>
      <c r="D24" s="29">
        <f t="shared" si="6"/>
        <v>0</v>
      </c>
      <c r="E24" s="330">
        <f t="shared" si="9"/>
        <v>0</v>
      </c>
      <c r="F24" s="137">
        <f>'deelnemer 16'!F$73</f>
        <v>0</v>
      </c>
      <c r="G24" s="163"/>
      <c r="H24" s="138">
        <f t="shared" si="10"/>
        <v>0</v>
      </c>
      <c r="I24" s="137">
        <f>'deelnemer 16'!I$73</f>
        <v>0</v>
      </c>
      <c r="J24" s="163"/>
      <c r="K24" s="138">
        <f t="shared" si="11"/>
        <v>0</v>
      </c>
      <c r="L24" s="151">
        <f t="shared" si="12"/>
        <v>0</v>
      </c>
      <c r="M24" s="137">
        <f>'deelnemer 16'!L$73</f>
        <v>0</v>
      </c>
      <c r="N24" s="163"/>
      <c r="O24" s="138">
        <f t="shared" si="13"/>
        <v>0</v>
      </c>
      <c r="P24" s="137">
        <f>'deelnemer 16'!O$73</f>
        <v>0</v>
      </c>
      <c r="Q24" s="163"/>
      <c r="R24" s="332">
        <f t="shared" si="4"/>
        <v>0</v>
      </c>
      <c r="S24" s="151">
        <f t="shared" si="14"/>
        <v>0</v>
      </c>
      <c r="T24" s="137">
        <f>'deelnemer 16'!R$73</f>
        <v>0</v>
      </c>
      <c r="U24" s="163"/>
      <c r="V24" s="138">
        <f t="shared" si="15"/>
        <v>0</v>
      </c>
      <c r="W24" s="164"/>
      <c r="X24" s="138">
        <f t="shared" si="8"/>
        <v>0</v>
      </c>
    </row>
    <row r="25" spans="1:24" s="5" customFormat="1" ht="12.75" x14ac:dyDescent="0.2">
      <c r="A25" s="134" t="s">
        <v>229</v>
      </c>
      <c r="B25" s="29" cm="1">
        <f t="array" ref="B25">Deelnemer_17</f>
        <v>0</v>
      </c>
      <c r="C25" s="29" cm="1">
        <f t="array" ref="C25">type_17</f>
        <v>0</v>
      </c>
      <c r="D25" s="29">
        <f t="shared" si="6"/>
        <v>0</v>
      </c>
      <c r="E25" s="330">
        <f t="shared" si="9"/>
        <v>0</v>
      </c>
      <c r="F25" s="137">
        <f>'deelnemer 17'!F$73</f>
        <v>0</v>
      </c>
      <c r="G25" s="163"/>
      <c r="H25" s="138">
        <f t="shared" si="10"/>
        <v>0</v>
      </c>
      <c r="I25" s="137">
        <f>'deelnemer 17'!I$73</f>
        <v>0</v>
      </c>
      <c r="J25" s="163"/>
      <c r="K25" s="138">
        <f t="shared" si="11"/>
        <v>0</v>
      </c>
      <c r="L25" s="151">
        <f t="shared" si="12"/>
        <v>0</v>
      </c>
      <c r="M25" s="137">
        <f>'deelnemer 17'!L$73</f>
        <v>0</v>
      </c>
      <c r="N25" s="163"/>
      <c r="O25" s="138">
        <f t="shared" si="13"/>
        <v>0</v>
      </c>
      <c r="P25" s="137">
        <f>'deelnemer 17'!O$73</f>
        <v>0</v>
      </c>
      <c r="Q25" s="163"/>
      <c r="R25" s="332">
        <f t="shared" si="4"/>
        <v>0</v>
      </c>
      <c r="S25" s="151">
        <f t="shared" si="14"/>
        <v>0</v>
      </c>
      <c r="T25" s="137">
        <f>'deelnemer 17'!R$73</f>
        <v>0</v>
      </c>
      <c r="U25" s="163"/>
      <c r="V25" s="138">
        <f t="shared" si="15"/>
        <v>0</v>
      </c>
      <c r="W25" s="164"/>
      <c r="X25" s="138">
        <f t="shared" si="8"/>
        <v>0</v>
      </c>
    </row>
    <row r="26" spans="1:24" s="5" customFormat="1" ht="12.75" x14ac:dyDescent="0.2">
      <c r="A26" s="134" t="s">
        <v>230</v>
      </c>
      <c r="B26" s="29" cm="1">
        <f t="array" ref="B26">Deelnemer_18</f>
        <v>0</v>
      </c>
      <c r="C26" s="29" cm="1">
        <f t="array" ref="C26">type_18</f>
        <v>0</v>
      </c>
      <c r="D26" s="29">
        <f t="shared" si="6"/>
        <v>0</v>
      </c>
      <c r="E26" s="330">
        <f t="shared" si="9"/>
        <v>0</v>
      </c>
      <c r="F26" s="137">
        <f>'deelnemer 18'!F$73</f>
        <v>0</v>
      </c>
      <c r="G26" s="163"/>
      <c r="H26" s="138">
        <f t="shared" si="10"/>
        <v>0</v>
      </c>
      <c r="I26" s="137">
        <f>'deelnemer 18'!I$73</f>
        <v>0</v>
      </c>
      <c r="J26" s="163"/>
      <c r="K26" s="138">
        <f t="shared" si="11"/>
        <v>0</v>
      </c>
      <c r="L26" s="151">
        <f t="shared" si="12"/>
        <v>0</v>
      </c>
      <c r="M26" s="137">
        <f>'deelnemer 18'!L$73</f>
        <v>0</v>
      </c>
      <c r="N26" s="163"/>
      <c r="O26" s="138">
        <f t="shared" si="13"/>
        <v>0</v>
      </c>
      <c r="P26" s="137">
        <f>'deelnemer 18'!O$73</f>
        <v>0</v>
      </c>
      <c r="Q26" s="163"/>
      <c r="R26" s="332">
        <f t="shared" si="4"/>
        <v>0</v>
      </c>
      <c r="S26" s="151">
        <f t="shared" si="14"/>
        <v>0</v>
      </c>
      <c r="T26" s="137">
        <f>'deelnemer 18'!R$73</f>
        <v>0</v>
      </c>
      <c r="U26" s="163"/>
      <c r="V26" s="138">
        <f t="shared" si="15"/>
        <v>0</v>
      </c>
      <c r="W26" s="164"/>
      <c r="X26" s="138">
        <f t="shared" si="8"/>
        <v>0</v>
      </c>
    </row>
    <row r="27" spans="1:24" s="5" customFormat="1" ht="12.75" x14ac:dyDescent="0.2">
      <c r="A27" s="134" t="s">
        <v>231</v>
      </c>
      <c r="B27" s="29" cm="1">
        <f t="array" ref="B27">Deelnemer_19</f>
        <v>0</v>
      </c>
      <c r="C27" s="29" cm="1">
        <f t="array" ref="C27">type_19</f>
        <v>0</v>
      </c>
      <c r="D27" s="29">
        <f t="shared" si="6"/>
        <v>0</v>
      </c>
      <c r="E27" s="330">
        <f t="shared" si="9"/>
        <v>0</v>
      </c>
      <c r="F27" s="137">
        <f>'deelnemer 19'!F$73</f>
        <v>0</v>
      </c>
      <c r="G27" s="163"/>
      <c r="H27" s="138">
        <f t="shared" si="10"/>
        <v>0</v>
      </c>
      <c r="I27" s="137">
        <f>'deelnemer 19'!I$73</f>
        <v>0</v>
      </c>
      <c r="J27" s="163"/>
      <c r="K27" s="138">
        <f t="shared" si="11"/>
        <v>0</v>
      </c>
      <c r="L27" s="151">
        <f t="shared" si="12"/>
        <v>0</v>
      </c>
      <c r="M27" s="137">
        <f>'deelnemer 19'!L$73</f>
        <v>0</v>
      </c>
      <c r="N27" s="163"/>
      <c r="O27" s="138">
        <f t="shared" si="13"/>
        <v>0</v>
      </c>
      <c r="P27" s="137">
        <f>'deelnemer 19'!O$73</f>
        <v>0</v>
      </c>
      <c r="Q27" s="163"/>
      <c r="R27" s="332">
        <f t="shared" si="4"/>
        <v>0</v>
      </c>
      <c r="S27" s="151">
        <f t="shared" si="14"/>
        <v>0</v>
      </c>
      <c r="T27" s="137">
        <f>'deelnemer 19'!R$73</f>
        <v>0</v>
      </c>
      <c r="U27" s="163"/>
      <c r="V27" s="138">
        <f t="shared" si="15"/>
        <v>0</v>
      </c>
      <c r="W27" s="164"/>
      <c r="X27" s="138">
        <f t="shared" si="8"/>
        <v>0</v>
      </c>
    </row>
    <row r="28" spans="1:24" s="5" customFormat="1" ht="12.75" x14ac:dyDescent="0.2">
      <c r="A28" s="134" t="s">
        <v>232</v>
      </c>
      <c r="B28" s="29" cm="1">
        <f t="array" ref="B28">Deelnemer_20</f>
        <v>0</v>
      </c>
      <c r="C28" s="29" cm="1">
        <f t="array" ref="C28">type_20</f>
        <v>0</v>
      </c>
      <c r="D28" s="29">
        <f t="shared" si="6"/>
        <v>0</v>
      </c>
      <c r="E28" s="330">
        <f t="shared" si="9"/>
        <v>0</v>
      </c>
      <c r="F28" s="137">
        <f>'deelnemer 20'!F$73</f>
        <v>0</v>
      </c>
      <c r="G28" s="163"/>
      <c r="H28" s="138">
        <f t="shared" si="10"/>
        <v>0</v>
      </c>
      <c r="I28" s="137">
        <f>'deelnemer 20'!I$73</f>
        <v>0</v>
      </c>
      <c r="J28" s="163"/>
      <c r="K28" s="138">
        <f t="shared" si="11"/>
        <v>0</v>
      </c>
      <c r="L28" s="151">
        <f t="shared" si="12"/>
        <v>0</v>
      </c>
      <c r="M28" s="137">
        <f>'deelnemer 20'!L$73</f>
        <v>0</v>
      </c>
      <c r="N28" s="163"/>
      <c r="O28" s="138">
        <f t="shared" si="13"/>
        <v>0</v>
      </c>
      <c r="P28" s="137">
        <f>'deelnemer 20'!O$73</f>
        <v>0</v>
      </c>
      <c r="Q28" s="163"/>
      <c r="R28" s="332">
        <f t="shared" si="4"/>
        <v>0</v>
      </c>
      <c r="S28" s="151">
        <f t="shared" si="14"/>
        <v>0</v>
      </c>
      <c r="T28" s="137">
        <f>'deelnemer 20'!R$73</f>
        <v>0</v>
      </c>
      <c r="U28" s="163"/>
      <c r="V28" s="138">
        <f t="shared" si="15"/>
        <v>0</v>
      </c>
      <c r="W28" s="164"/>
      <c r="X28" s="138">
        <f t="shared" si="8"/>
        <v>0</v>
      </c>
    </row>
    <row r="29" spans="1:24" s="5" customFormat="1" ht="12.75" x14ac:dyDescent="0.2">
      <c r="A29" s="134" t="s">
        <v>233</v>
      </c>
      <c r="B29" s="29" cm="1">
        <f t="array" ref="B29">Deelnemer_21</f>
        <v>0</v>
      </c>
      <c r="C29" s="29" cm="1">
        <f t="array" ref="C29">type_21</f>
        <v>0</v>
      </c>
      <c r="D29" s="29">
        <f t="shared" si="6"/>
        <v>0</v>
      </c>
      <c r="E29" s="330">
        <f t="shared" si="9"/>
        <v>0</v>
      </c>
      <c r="F29" s="137">
        <f>'deelnemer 21'!F$73</f>
        <v>0</v>
      </c>
      <c r="G29" s="163"/>
      <c r="H29" s="138">
        <f t="shared" si="10"/>
        <v>0</v>
      </c>
      <c r="I29" s="137">
        <f>'deelnemer 21'!I$73</f>
        <v>0</v>
      </c>
      <c r="J29" s="163"/>
      <c r="K29" s="138">
        <f t="shared" ref="K29:K33" si="16">IF($C29="KIS",I29*KIS,IF($C29="KB",I29*(ontwikkeling+KB),IF($C29="MB",I29*(ontwikkeling+MB),I29*ontwikkeling)))</f>
        <v>0</v>
      </c>
      <c r="L29" s="151">
        <f t="shared" ref="L29:L33" si="17">IF(AND($D$8="Ja",OR($C29="GB",$C29="MB",$C29="KB")),(F29+I29)*samenwerking,0)</f>
        <v>0</v>
      </c>
      <c r="M29" s="137">
        <f>'deelnemer 21'!L$73</f>
        <v>0</v>
      </c>
      <c r="N29" s="163"/>
      <c r="O29" s="138">
        <f t="shared" si="13"/>
        <v>0</v>
      </c>
      <c r="P29" s="137">
        <f>'deelnemer 21'!O$73</f>
        <v>0</v>
      </c>
      <c r="Q29" s="163"/>
      <c r="R29" s="332">
        <f t="shared" si="4"/>
        <v>0</v>
      </c>
      <c r="S29" s="151">
        <f t="shared" ref="S29:S33" si="18">IF(AND($E$8="Ja",OR($C29="GB",$C29="MB",$C29="KB")),(+P29)*grensoverschrijding,0)</f>
        <v>0</v>
      </c>
      <c r="T29" s="137">
        <f>'deelnemer 21'!R$73</f>
        <v>0</v>
      </c>
      <c r="U29" s="163"/>
      <c r="V29" s="138">
        <f t="shared" si="15"/>
        <v>0</v>
      </c>
      <c r="W29" s="164"/>
      <c r="X29" s="138">
        <f t="shared" si="8"/>
        <v>0</v>
      </c>
    </row>
    <row r="30" spans="1:24" s="5" customFormat="1" ht="12.75" x14ac:dyDescent="0.2">
      <c r="A30" s="134" t="s">
        <v>234</v>
      </c>
      <c r="B30" s="29" cm="1">
        <f t="array" ref="B30">Deelnemer_22</f>
        <v>0</v>
      </c>
      <c r="C30" s="29" cm="1">
        <f t="array" ref="C30">type_22</f>
        <v>0</v>
      </c>
      <c r="D30" s="29">
        <f t="shared" si="6"/>
        <v>0</v>
      </c>
      <c r="E30" s="330">
        <f t="shared" si="9"/>
        <v>0</v>
      </c>
      <c r="F30" s="137">
        <f>'deelnemer 22'!F$73</f>
        <v>0</v>
      </c>
      <c r="G30" s="163"/>
      <c r="H30" s="138">
        <f t="shared" si="10"/>
        <v>0</v>
      </c>
      <c r="I30" s="137">
        <f>'deelnemer 22'!I$73</f>
        <v>0</v>
      </c>
      <c r="J30" s="163"/>
      <c r="K30" s="138">
        <f t="shared" si="16"/>
        <v>0</v>
      </c>
      <c r="L30" s="151">
        <f t="shared" si="17"/>
        <v>0</v>
      </c>
      <c r="M30" s="137">
        <f>'deelnemer 22'!L$73</f>
        <v>0</v>
      </c>
      <c r="N30" s="163"/>
      <c r="O30" s="138">
        <f t="shared" si="13"/>
        <v>0</v>
      </c>
      <c r="P30" s="137">
        <f>'deelnemer 22'!O$73</f>
        <v>0</v>
      </c>
      <c r="Q30" s="163"/>
      <c r="R30" s="332">
        <f t="shared" si="4"/>
        <v>0</v>
      </c>
      <c r="S30" s="151">
        <f t="shared" si="18"/>
        <v>0</v>
      </c>
      <c r="T30" s="137">
        <f>'deelnemer 22'!R$73</f>
        <v>0</v>
      </c>
      <c r="U30" s="163"/>
      <c r="V30" s="138">
        <f t="shared" si="15"/>
        <v>0</v>
      </c>
      <c r="W30" s="164"/>
      <c r="X30" s="138">
        <f t="shared" si="8"/>
        <v>0</v>
      </c>
    </row>
    <row r="31" spans="1:24" s="5" customFormat="1" ht="12.75" x14ac:dyDescent="0.2">
      <c r="A31" s="134" t="s">
        <v>235</v>
      </c>
      <c r="B31" s="29" cm="1">
        <f t="array" ref="B31">Deelnemer_23</f>
        <v>0</v>
      </c>
      <c r="C31" s="29" cm="1">
        <f t="array" ref="C31">type_23</f>
        <v>0</v>
      </c>
      <c r="D31" s="29">
        <f t="shared" si="6"/>
        <v>0</v>
      </c>
      <c r="E31" s="330">
        <f t="shared" si="9"/>
        <v>0</v>
      </c>
      <c r="F31" s="137">
        <f>'deelnemer 23'!F$73</f>
        <v>0</v>
      </c>
      <c r="G31" s="163"/>
      <c r="H31" s="138">
        <f t="shared" si="10"/>
        <v>0</v>
      </c>
      <c r="I31" s="137">
        <f>'deelnemer 23'!I$73</f>
        <v>0</v>
      </c>
      <c r="J31" s="163"/>
      <c r="K31" s="138">
        <f t="shared" si="16"/>
        <v>0</v>
      </c>
      <c r="L31" s="151">
        <f t="shared" si="17"/>
        <v>0</v>
      </c>
      <c r="M31" s="137">
        <f>'deelnemer 23'!L$73</f>
        <v>0</v>
      </c>
      <c r="N31" s="163"/>
      <c r="O31" s="138">
        <f t="shared" si="13"/>
        <v>0</v>
      </c>
      <c r="P31" s="137">
        <f>'deelnemer 23'!O$73</f>
        <v>0</v>
      </c>
      <c r="Q31" s="163"/>
      <c r="R31" s="332">
        <f t="shared" si="4"/>
        <v>0</v>
      </c>
      <c r="S31" s="151">
        <f t="shared" si="18"/>
        <v>0</v>
      </c>
      <c r="T31" s="137">
        <f>'deelnemer 23'!R$73</f>
        <v>0</v>
      </c>
      <c r="U31" s="163"/>
      <c r="V31" s="138">
        <f t="shared" si="15"/>
        <v>0</v>
      </c>
      <c r="W31" s="164"/>
      <c r="X31" s="138">
        <f t="shared" si="8"/>
        <v>0</v>
      </c>
    </row>
    <row r="32" spans="1:24" s="5" customFormat="1" ht="12.75" x14ac:dyDescent="0.2">
      <c r="A32" s="134" t="s">
        <v>236</v>
      </c>
      <c r="B32" s="29" cm="1">
        <f t="array" ref="B32">Deelnemer_24</f>
        <v>0</v>
      </c>
      <c r="C32" s="29" cm="1">
        <f t="array" ref="C32">type_24</f>
        <v>0</v>
      </c>
      <c r="D32" s="29">
        <f t="shared" si="6"/>
        <v>0</v>
      </c>
      <c r="E32" s="330">
        <f t="shared" si="9"/>
        <v>0</v>
      </c>
      <c r="F32" s="137">
        <f>'deelnemer 24'!F$73</f>
        <v>0</v>
      </c>
      <c r="G32" s="163"/>
      <c r="H32" s="138">
        <f t="shared" si="10"/>
        <v>0</v>
      </c>
      <c r="I32" s="137">
        <f>'deelnemer 24'!I$73</f>
        <v>0</v>
      </c>
      <c r="J32" s="163"/>
      <c r="K32" s="138">
        <f t="shared" si="16"/>
        <v>0</v>
      </c>
      <c r="L32" s="151">
        <f t="shared" si="17"/>
        <v>0</v>
      </c>
      <c r="M32" s="137">
        <f>'deelnemer 24'!L$73</f>
        <v>0</v>
      </c>
      <c r="N32" s="163"/>
      <c r="O32" s="138">
        <f t="shared" si="13"/>
        <v>0</v>
      </c>
      <c r="P32" s="137">
        <f>'deelnemer 24'!O$73</f>
        <v>0</v>
      </c>
      <c r="Q32" s="163"/>
      <c r="R32" s="332">
        <f t="shared" si="4"/>
        <v>0</v>
      </c>
      <c r="S32" s="151">
        <f t="shared" si="18"/>
        <v>0</v>
      </c>
      <c r="T32" s="137">
        <f>'deelnemer 24'!R$73</f>
        <v>0</v>
      </c>
      <c r="U32" s="163"/>
      <c r="V32" s="138">
        <f t="shared" si="15"/>
        <v>0</v>
      </c>
      <c r="W32" s="164"/>
      <c r="X32" s="138">
        <f t="shared" si="8"/>
        <v>0</v>
      </c>
    </row>
    <row r="33" spans="1:24" s="5" customFormat="1" ht="12.75" x14ac:dyDescent="0.2">
      <c r="A33" s="134" t="s">
        <v>237</v>
      </c>
      <c r="B33" s="29" cm="1">
        <f t="array" ref="B33">Deelnemer_25</f>
        <v>0</v>
      </c>
      <c r="C33" s="29" cm="1">
        <f t="array" ref="C33">type_25</f>
        <v>0</v>
      </c>
      <c r="D33" s="29">
        <f t="shared" si="6"/>
        <v>0</v>
      </c>
      <c r="E33" s="330">
        <f t="shared" si="9"/>
        <v>0</v>
      </c>
      <c r="F33" s="137">
        <f>'deelnemer 25'!F$73</f>
        <v>0</v>
      </c>
      <c r="G33" s="163"/>
      <c r="H33" s="138">
        <f t="shared" si="10"/>
        <v>0</v>
      </c>
      <c r="I33" s="137">
        <f>'deelnemer 25'!I$73</f>
        <v>0</v>
      </c>
      <c r="J33" s="163"/>
      <c r="K33" s="138">
        <f t="shared" si="16"/>
        <v>0</v>
      </c>
      <c r="L33" s="151">
        <f t="shared" si="17"/>
        <v>0</v>
      </c>
      <c r="M33" s="137">
        <f>'deelnemer 25'!L$73</f>
        <v>0</v>
      </c>
      <c r="N33" s="163"/>
      <c r="O33" s="138">
        <f t="shared" si="13"/>
        <v>0</v>
      </c>
      <c r="P33" s="137">
        <f>'deelnemer 25'!O$73</f>
        <v>0</v>
      </c>
      <c r="Q33" s="163"/>
      <c r="R33" s="332">
        <f t="shared" si="4"/>
        <v>0</v>
      </c>
      <c r="S33" s="151">
        <f t="shared" si="18"/>
        <v>0</v>
      </c>
      <c r="T33" s="137">
        <f>'deelnemer 25'!R$73</f>
        <v>0</v>
      </c>
      <c r="U33" s="163"/>
      <c r="V33" s="138">
        <f t="shared" si="15"/>
        <v>0</v>
      </c>
      <c r="W33" s="164"/>
      <c r="X33" s="138">
        <f t="shared" si="8"/>
        <v>0</v>
      </c>
    </row>
    <row r="34" spans="1:24" s="5" customFormat="1" ht="12.75" x14ac:dyDescent="0.2">
      <c r="A34" s="134"/>
      <c r="B34" s="29"/>
      <c r="C34" s="29"/>
      <c r="D34" s="29"/>
      <c r="E34" s="330"/>
      <c r="F34" s="137"/>
      <c r="G34" s="163"/>
      <c r="H34" s="138"/>
      <c r="I34" s="137"/>
      <c r="J34" s="163"/>
      <c r="K34" s="138"/>
      <c r="L34" s="151"/>
      <c r="M34" s="137"/>
      <c r="N34" s="163"/>
      <c r="O34" s="138"/>
      <c r="P34" s="137"/>
      <c r="Q34" s="163"/>
      <c r="R34" s="332"/>
      <c r="S34" s="151"/>
      <c r="T34" s="137"/>
      <c r="U34" s="163"/>
      <c r="V34" s="138"/>
      <c r="W34" s="164"/>
      <c r="X34" s="138"/>
    </row>
    <row r="35" spans="1:24" x14ac:dyDescent="0.15">
      <c r="F35" s="147"/>
      <c r="H35" s="148"/>
      <c r="I35" s="147"/>
      <c r="K35" s="148"/>
      <c r="M35" s="147"/>
      <c r="O35" s="148"/>
      <c r="P35" s="147"/>
      <c r="R35" s="148"/>
      <c r="T35" s="147"/>
      <c r="V35" s="148"/>
      <c r="W35" s="147"/>
      <c r="X35" s="148"/>
    </row>
    <row r="36" spans="1:24" s="5" customFormat="1" ht="12.75" x14ac:dyDescent="0.2">
      <c r="A36" s="162"/>
      <c r="B36" s="157"/>
      <c r="C36" s="10"/>
      <c r="D36" s="135" t="s">
        <v>21</v>
      </c>
      <c r="E36" s="135"/>
      <c r="F36" s="139">
        <f>SUM(F8:F33)</f>
        <v>0</v>
      </c>
      <c r="G36" s="149"/>
      <c r="H36" s="140">
        <f>SUM(H8:H33)</f>
        <v>0</v>
      </c>
      <c r="I36" s="139">
        <f>SUM(I8:I33)</f>
        <v>0</v>
      </c>
      <c r="J36" s="149"/>
      <c r="K36" s="140">
        <f>SUM(K8:K33)</f>
        <v>0</v>
      </c>
      <c r="L36" s="152">
        <f>SUM(L8:L33)</f>
        <v>0</v>
      </c>
      <c r="M36" s="139">
        <f>SUM(M8:M33)</f>
        <v>0</v>
      </c>
      <c r="N36" s="149"/>
      <c r="O36" s="140">
        <f>SUM(O8:O33)</f>
        <v>0</v>
      </c>
      <c r="P36" s="139">
        <f>SUM(P8:P33)</f>
        <v>0</v>
      </c>
      <c r="Q36" s="149"/>
      <c r="R36" s="140">
        <f>SUM(R8:R33)</f>
        <v>0</v>
      </c>
      <c r="S36" s="152">
        <f>SUM(S8:S33)</f>
        <v>0</v>
      </c>
      <c r="T36" s="139">
        <f>SUM(T8:T33)</f>
        <v>0</v>
      </c>
      <c r="U36" s="149"/>
      <c r="V36" s="140">
        <f>SUM(V8:V33)</f>
        <v>0</v>
      </c>
      <c r="W36" s="11"/>
      <c r="X36" s="140">
        <f>SUM(X8:X33)</f>
        <v>0</v>
      </c>
    </row>
    <row r="37" spans="1:24" s="5" customFormat="1" ht="13.5" thickBot="1" x14ac:dyDescent="0.25">
      <c r="A37" s="165"/>
      <c r="B37" s="12"/>
      <c r="C37" s="12"/>
      <c r="D37" s="12"/>
      <c r="E37" s="12"/>
      <c r="F37" s="165"/>
      <c r="G37" s="166"/>
      <c r="H37" s="167"/>
      <c r="I37" s="165"/>
      <c r="J37" s="166"/>
      <c r="K37" s="167"/>
      <c r="L37" s="166"/>
      <c r="M37" s="165"/>
      <c r="N37" s="166"/>
      <c r="O37" s="167"/>
      <c r="P37" s="165"/>
      <c r="Q37" s="166"/>
      <c r="R37" s="167"/>
      <c r="S37" s="166"/>
      <c r="T37" s="165"/>
      <c r="U37" s="166"/>
      <c r="V37" s="167"/>
      <c r="W37" s="165"/>
      <c r="X37" s="167"/>
    </row>
    <row r="38" spans="1:24" s="5" customFormat="1" ht="12.75" x14ac:dyDescent="0.2">
      <c r="A38" s="159"/>
      <c r="B38" s="157"/>
      <c r="C38" s="157"/>
      <c r="D38" s="157"/>
      <c r="E38" s="157"/>
      <c r="F38" s="157"/>
      <c r="G38" s="157"/>
      <c r="H38" s="157"/>
      <c r="I38" s="157"/>
      <c r="J38" s="157"/>
      <c r="K38" s="157"/>
      <c r="L38" s="157"/>
      <c r="M38" s="157"/>
      <c r="N38" s="157"/>
      <c r="O38" s="157"/>
      <c r="P38" s="157"/>
      <c r="Q38" s="157"/>
      <c r="R38" s="157"/>
      <c r="S38" s="157"/>
      <c r="T38" s="157"/>
      <c r="U38" s="157"/>
      <c r="V38" s="157"/>
      <c r="W38" s="157"/>
      <c r="X38" s="157"/>
    </row>
    <row r="39" spans="1:24" s="5" customFormat="1" ht="13.5" thickBot="1" x14ac:dyDescent="0.25">
      <c r="A39" s="157"/>
      <c r="B39" s="157"/>
      <c r="C39" s="157"/>
      <c r="D39" s="157"/>
      <c r="E39" s="157"/>
      <c r="U39" s="157"/>
      <c r="V39" s="157"/>
      <c r="W39" s="157"/>
      <c r="X39" s="336"/>
    </row>
    <row r="40" spans="1:24" s="5" customFormat="1" ht="12.75" x14ac:dyDescent="0.2">
      <c r="A40" s="13"/>
      <c r="B40" s="159"/>
      <c r="C40" s="14"/>
      <c r="D40" s="168"/>
      <c r="E40" s="157"/>
      <c r="O40" s="339"/>
      <c r="R40" s="339"/>
      <c r="U40" s="157"/>
      <c r="W40" s="157"/>
      <c r="X40" s="157"/>
    </row>
    <row r="41" spans="1:24" s="5" customFormat="1" ht="12.75" x14ac:dyDescent="0.2">
      <c r="A41" s="15" t="s">
        <v>22</v>
      </c>
      <c r="B41" s="10" t="s">
        <v>10</v>
      </c>
      <c r="C41" s="32">
        <f>SUM(F36,I36,M36,P36,T36)</f>
        <v>0</v>
      </c>
      <c r="D41" s="169"/>
      <c r="E41" s="157"/>
      <c r="U41" s="157"/>
      <c r="V41" s="157"/>
      <c r="W41" s="157"/>
      <c r="X41" s="336"/>
    </row>
    <row r="42" spans="1:24" s="5" customFormat="1" ht="12.75" x14ac:dyDescent="0.2">
      <c r="A42" s="16" t="s">
        <v>23</v>
      </c>
      <c r="B42" s="10" t="s">
        <v>10</v>
      </c>
      <c r="C42" s="136">
        <f>X36</f>
        <v>0</v>
      </c>
      <c r="D42" s="169"/>
      <c r="E42" s="335" t="str">
        <f>IF(C42&gt;60000000,"Let op de maximale subsidie is groter dan € 60.000.000 !!!","")</f>
        <v/>
      </c>
      <c r="U42" s="157"/>
      <c r="V42" s="157"/>
      <c r="W42" s="157"/>
      <c r="X42" s="157"/>
    </row>
    <row r="43" spans="1:24" ht="13.5" thickBot="1" x14ac:dyDescent="0.25">
      <c r="A43" s="142"/>
      <c r="B43" s="143"/>
      <c r="C43" s="143"/>
      <c r="D43" s="144"/>
      <c r="L43" s="5"/>
      <c r="M43" s="5"/>
      <c r="O43" s="5"/>
      <c r="R43" s="5"/>
    </row>
    <row r="44" spans="1:24" ht="12.75" x14ac:dyDescent="0.2">
      <c r="L44" s="5"/>
      <c r="M44" s="5"/>
      <c r="O44" s="339"/>
      <c r="R44" s="339"/>
      <c r="S44" s="5"/>
      <c r="V44" s="5"/>
    </row>
    <row r="45" spans="1:24" ht="12.75" hidden="1" x14ac:dyDescent="0.2">
      <c r="L45" s="5"/>
      <c r="M45" s="5"/>
      <c r="O45" s="5"/>
      <c r="R45" s="5"/>
      <c r="S45" s="5"/>
      <c r="V45" s="5"/>
    </row>
    <row r="67" spans="2:2" ht="12.75" hidden="1" x14ac:dyDescent="0.15">
      <c r="B67" s="333"/>
    </row>
    <row r="68" spans="2:2" ht="12.75" hidden="1" x14ac:dyDescent="0.15">
      <c r="B68" s="333"/>
    </row>
    <row r="69" spans="2:2" ht="12.75" hidden="1" x14ac:dyDescent="0.15">
      <c r="B69" s="333"/>
    </row>
    <row r="70" spans="2:2" ht="12.75" hidden="1" x14ac:dyDescent="0.15">
      <c r="B70" s="333"/>
    </row>
    <row r="71" spans="2:2" ht="12.75" hidden="1" x14ac:dyDescent="0.15">
      <c r="B71" s="334"/>
    </row>
  </sheetData>
  <sheetProtection algorithmName="SHA-512" hashValue="P1mmFUdU0VPCKj/E5H8v4FMttPAPPsl5vMTLxaMZD/q/t7tRsYMD4mRE5j4phxLcNs6cbEi794SQY6Eb5tytyg==" saltValue="SjIA8xUEXoHuR5E3XR7rzg==" spinCount="100000" sheet="1" selectLockedCells="1"/>
  <phoneticPr fontId="2" type="noConversion"/>
  <dataValidations count="1">
    <dataValidation type="list" allowBlank="1" showInputMessage="1" showErrorMessage="1" sqref="D8:E8" xr:uid="{BC254367-BC8E-41A5-B433-638B8EDF2D30}">
      <formula1>"Ja,Nee"</formula1>
    </dataValidation>
  </dataValidations>
  <printOptions horizontalCentered="1"/>
  <pageMargins left="0.74803149606299213" right="0.74803149606299213" top="0.98425196850393704" bottom="0.98425196850393704" header="0.51181102362204722" footer="0.51181102362204722"/>
  <pageSetup paperSize="8" scale="50" orientation="landscape" r:id="rId1"/>
  <headerFooter alignWithMargins="0"/>
  <ignoredErrors>
    <ignoredError sqref="R1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E880-8729-4680-AF41-8896931F4559}">
  <sheetPr>
    <pageSetUpPr fitToPage="1"/>
  </sheetPr>
  <dimension ref="A1:W93"/>
  <sheetViews>
    <sheetView zoomScale="80" zoomScaleNormal="80" workbookViewId="0">
      <selection activeCell="C1" sqref="C1"/>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24</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350"/>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
        <v>26</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
        <v>29</v>
      </c>
      <c r="F6" s="155"/>
      <c r="G6" s="58"/>
      <c r="H6" s="156" t="s">
        <v>30</v>
      </c>
      <c r="I6" s="155"/>
      <c r="J6" s="58"/>
      <c r="K6" s="156" t="s">
        <v>31</v>
      </c>
      <c r="L6" s="155"/>
      <c r="M6" s="58"/>
      <c r="N6" s="156" t="s">
        <v>216</v>
      </c>
      <c r="O6" s="155"/>
      <c r="P6" s="58"/>
      <c r="Q6" s="156" t="s">
        <v>32</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IF(kostenmethode_pv="loonkosten plus vaste-opslag-systematiek",SUM(F8:F16)*0.5,0)</f>
        <v>0</v>
      </c>
      <c r="G22" s="47"/>
      <c r="H22" s="47"/>
      <c r="I22" s="32">
        <f>IF(kostenmethode_pv="loonkosten plus vaste-opslag-systematiek",SUM(I8:I16)*0.5,0)</f>
        <v>0</v>
      </c>
      <c r="J22" s="47"/>
      <c r="K22" s="47"/>
      <c r="L22" s="32">
        <f>IF(kostenmethode_pv="loonkosten plus vaste-opslag-systematiek",SUM(L8:L16)*0.5,0)</f>
        <v>0</v>
      </c>
      <c r="M22" s="47"/>
      <c r="N22" s="47"/>
      <c r="O22" s="32">
        <f>IF(kostenmethode_pv="loonkosten plus vaste-opslag-systematiek",SUM(O8:O16)*0.5,0)</f>
        <v>0</v>
      </c>
      <c r="P22" s="47"/>
      <c r="Q22" s="47"/>
      <c r="R22" s="32">
        <f>IF(kostenmethode_pv="loonkosten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Penvoerder</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begroting'!X18</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kQtZChbuZQ+G2u6Pb27asQzAp3ZDcaS8HmABVbaLluoOKYNtsEZFr0NcWhGxQGTY1QpYYMIWfUDGLZtW9m4yXw==" saltValue="Y15VLteCb92ItrO7vqZ84g==" spinCount="100000" sheet="1" selectLockedCells="1"/>
  <dataValidations count="3">
    <dataValidation type="list" showInputMessage="1" showErrorMessage="1" sqref="C22" xr:uid="{02CB1DF6-BD99-4FFF-8D33-C6970717FFC8}">
      <formula1>"integrale kostensystematiek,loonkosten plus vaste-opslag-systematiek,vaste-uurtarief-systematiek"</formula1>
    </dataValidation>
    <dataValidation type="list" allowBlank="1" showInputMessage="1" showErrorMessage="1" sqref="C3" xr:uid="{CC329E32-8F9A-464D-BDD6-13E3E4F82E0C}">
      <formula1>"KB,MB,GB,KIS"</formula1>
    </dataValidation>
    <dataValidation type="list" allowBlank="1" showInputMessage="1" showErrorMessage="1" prompt="Vul hier financieringswijze in" sqref="B83:B87" xr:uid="{414BFA47-CAA9-4544-8546-85B2CF1562C1}">
      <formula1>"[Vul hier de financieringswijze in],Eigen vermogen,Operationele kasstroom,Leningsovereenkomst,Investeringsovereenkomst,Interne financiering,Overige"</formula1>
    </dataValidation>
  </dataValidations>
  <pageMargins left="0.7" right="0.7" top="0.75" bottom="0.75" header="0.3" footer="0.3"/>
  <pageSetup paperSize="9" scale="3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DB4C0-985B-4F44-BC17-03FB930DDFA0}">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IF(kostenmethode_1="loonkosten plus vaste-opslag-systematiek",SUM(F8:F16)*0.5,0)</f>
        <v>0</v>
      </c>
      <c r="G22" s="47"/>
      <c r="H22" s="47"/>
      <c r="I22" s="32">
        <f>IF(kostenmethode_1="loonkosten plus vaste-opslag-systematiek",SUM(I8:I16)*0.5,0)</f>
        <v>0</v>
      </c>
      <c r="J22" s="47"/>
      <c r="K22" s="47"/>
      <c r="L22" s="32">
        <f>IF(kostenmethode_1="loonkosten plus vaste-opslag-systematiek",SUM(L8:L16)*0.5,0)</f>
        <v>0</v>
      </c>
      <c r="M22" s="47"/>
      <c r="N22" s="47"/>
      <c r="O22" s="32">
        <f>IF(kostenmethode_1="loonkosten plus vaste-opslag-systematiek",SUM(O8:O16)*0.5,0)</f>
        <v>0</v>
      </c>
      <c r="P22" s="47"/>
      <c r="Q22" s="47"/>
      <c r="R22" s="32">
        <f>IF(kostenmethode_1="loonkosten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begroting'!X19</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kaXgC2/XtQIPZOsVvLlAZft/vdAW8MiMOsbpj5MzpNm2q3cPEZi1tK0jCIhamEHUKAmsEMDTKAh3JesKRX/zRw==" saltValue="moesiUxmmZqJluPankyC1A==" spinCount="100000" sheet="1" selectLockedCells="1"/>
  <dataValidations count="3">
    <dataValidation type="list" showInputMessage="1" showErrorMessage="1" sqref="C22" xr:uid="{FBD70A35-329F-44C9-90FA-94CA25CD3E69}">
      <formula1>"integrale kostensystematiek,loonkosten plus vaste-opslag-systematiek,vaste-uurtarief-systematiek"</formula1>
    </dataValidation>
    <dataValidation type="list" allowBlank="1" showInputMessage="1" showErrorMessage="1" sqref="C3" xr:uid="{4AFB4774-A00C-4338-A80D-186D98334EB8}">
      <formula1>"KB,MB,GB,KIS"</formula1>
    </dataValidation>
    <dataValidation type="list" allowBlank="1" showInputMessage="1" showErrorMessage="1" prompt="Vul hier financieringswijze in" sqref="B83:B87" xr:uid="{FBE502D9-B7A1-4DD3-B685-671FC5B98FD1}">
      <formula1>"[Vul hier de financieringswijze in],Eigen vermogen,Operationele kasstroom,Leningsovereenkomst,Investeringsovereenkomst,Interne financiering,Overige"</formula1>
    </dataValidation>
  </dataValidations>
  <pageMargins left="0.7" right="0.7" top="0.75" bottom="0.75" header="0.3" footer="0.3"/>
  <pageSetup paperSize="9" scale="7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A10B0-DFE0-4FE9-B2BD-7B3A7160D237}">
  <sheetPr>
    <pageSetUpPr fitToPage="1"/>
  </sheetPr>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IF(kostenmethode_2="loonkosten plus vaste-opslag-systematiek",SUM(F8:F16)*0.5,0)</f>
        <v>0</v>
      </c>
      <c r="G22" s="47"/>
      <c r="H22" s="47"/>
      <c r="I22" s="32">
        <f>IF(kostenmethode_2="loonkosten plus vaste-opslag-systematiek",SUM(I8:I16)*0.5,0)</f>
        <v>0</v>
      </c>
      <c r="J22" s="47"/>
      <c r="K22" s="47"/>
      <c r="L22" s="32">
        <f>IF(kostenmethode_2="loonkosten plus vaste-opslag-systematiek",SUM(L8:L16)*0.5,0)</f>
        <v>0</v>
      </c>
      <c r="M22" s="47"/>
      <c r="N22" s="47"/>
      <c r="O22" s="32">
        <f>IF(kostenmethode_2="loonkosten plus vaste-opslag-systematiek",SUM(O8:O16)*0.5,0)</f>
        <v>0</v>
      </c>
      <c r="P22" s="47"/>
      <c r="Q22" s="47"/>
      <c r="R22" s="32">
        <f>IF(kostenmethode_2="loonkosten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begroting'!X20</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tXeDPPu1TOR2BskWHvgTNz+DsxBnwUooTQ7FFmNBSeql/XATkIQ0YAvsyhl4m+geKhyOgvKExUksgBloTPArtA==" saltValue="/go4apqwDDH3d9q3IG4P4g==" spinCount="100000" sheet="1" selectLockedCells="1"/>
  <dataValidations count="3">
    <dataValidation type="list" showInputMessage="1" showErrorMessage="1" sqref="C22" xr:uid="{B1773A98-88A4-45F2-B7A8-8D4669FC5627}">
      <formula1>"integrale kostensystematiek,loonkosten plus vaste-opslag-systematiek,vaste-uurtarief-systematiek"</formula1>
    </dataValidation>
    <dataValidation type="list" allowBlank="1" showInputMessage="1" showErrorMessage="1" sqref="C3" xr:uid="{AE414F2E-041F-4001-9D23-AA8F47BCA1A8}">
      <formula1>"KB,MB,GB,KIS"</formula1>
    </dataValidation>
    <dataValidation type="list" allowBlank="1" showInputMessage="1" showErrorMessage="1" prompt="Vul hier financieringswijze in" sqref="B83:B87" xr:uid="{65DED877-F227-4A0E-9C65-C7624585B495}">
      <formula1>"[Vul hier de financieringswijze in],Eigen vermogen,Operationele kasstroom,Leningsovereenkomst,Investeringsovereenkomst,Interne financiering,Overige"</formula1>
    </dataValidation>
  </dataValidations>
  <pageMargins left="0.7" right="0.7" top="0.75" bottom="0.75" header="0.3" footer="0.3"/>
  <pageSetup paperSize="9" scale="3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7EAC-D376-40D3-9CDA-D199410D8B8D}">
  <dimension ref="A1:W93"/>
  <sheetViews>
    <sheetView topLeftCell="A41" zoomScale="85" zoomScaleNormal="85" workbookViewId="0">
      <selection activeCell="B78" sqref="B7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cm="1">
        <f t="array" ref="F22">IF(kostenmethode_12="loonkosten plus vaste-opslag-systematiek",SUM(F8:F16)*0.5,0)</f>
        <v>0</v>
      </c>
      <c r="G22" s="47"/>
      <c r="H22" s="47"/>
      <c r="I22" s="32" cm="1">
        <f t="array" ref="I22">IF(kostenmethode_12="loonkosten plus vaste-opslag-systematiek",SUM(I8:I16)*0.5,0)</f>
        <v>0</v>
      </c>
      <c r="J22" s="47"/>
      <c r="K22" s="47"/>
      <c r="L22" s="32" cm="1">
        <f t="array" ref="L22">IF(kostenmethode_12="loonkosten plus vaste-opslag-systematiek",SUM(L8:L16)*0.5,0)</f>
        <v>0</v>
      </c>
      <c r="M22" s="47"/>
      <c r="N22" s="47"/>
      <c r="O22" s="32" cm="1">
        <f t="array" ref="O22">IF(kostenmethode_12="loonkosten plus vaste-opslag-systematiek",SUM(O8:O16)*0.5,0)</f>
        <v>0</v>
      </c>
      <c r="P22" s="47"/>
      <c r="Q22" s="47"/>
      <c r="R22" s="32" cm="1">
        <f t="array" ref="R22">IF(kostenmethode_12="loonkosten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Deelnemer_3</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begroting'!X21</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llsMtNIyZz6PbXaninvH/5yGA7Lz2y27e+TNzaAtaLOB61YM4ymg1s9QNzFklPehlhgjy9IrZHR1a8bVWM295w==" saltValue="kv/cXEOD5iq5Ho12fhfXpw==" spinCount="100000" sheet="1" selectLockedCells="1"/>
  <dataValidations count="3">
    <dataValidation type="list" showInputMessage="1" showErrorMessage="1" sqref="C22" xr:uid="{7A11A6B1-9F30-4737-AC1C-E79E5C4416DD}">
      <formula1>"integrale kostensystematiek,loonkosten plus vaste-opslag-systematiek,vaste-uurtarief-systematiek"</formula1>
    </dataValidation>
    <dataValidation type="list" allowBlank="1" showInputMessage="1" showErrorMessage="1" sqref="C3" xr:uid="{52A1C53F-B5DE-48B9-8524-603C1C62A290}">
      <formula1>"KB,MB,GB,KIS"</formula1>
    </dataValidation>
    <dataValidation type="list" allowBlank="1" showInputMessage="1" showErrorMessage="1" prompt="Vul hier financieringswijze in" sqref="B83:B87" xr:uid="{BBB39D47-4690-4421-9F93-838730AC00B5}">
      <formula1>"[Vul hier de financieringswijze in],Eigen vermogen,Operationele kasstroom,Leningsovereenkomst,Investeringsovereenkomst,Interne financiering,Overige"</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3719-C778-4D08-9AF4-E54BF4C1119C}">
  <sheetPr>
    <pageSetUpPr fitToPage="1"/>
  </sheetPr>
  <dimension ref="A1:W93"/>
  <sheetViews>
    <sheetView zoomScale="85" zoomScaleNormal="85" workbookViewId="0">
      <selection activeCell="B8" sqref="B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IF(kostenmethode_4="loonkosten plus vaste-opslag-systematiek",SUM(F8:F16)*0.5,0)</f>
        <v>0</v>
      </c>
      <c r="G22" s="47"/>
      <c r="H22" s="47"/>
      <c r="I22" s="32">
        <f>IF(kostenmethode_4="loonkosten plus vaste-opslag-systematiek",SUM(I8:I16)*0.5,0)</f>
        <v>0</v>
      </c>
      <c r="J22" s="47"/>
      <c r="K22" s="47"/>
      <c r="L22" s="32">
        <f>IF(kostenmethode_4="loonkosten plus vaste-opslag-systematiek",SUM(L8:L16)*0.5,0)</f>
        <v>0</v>
      </c>
      <c r="M22" s="47"/>
      <c r="N22" s="47"/>
      <c r="O22" s="32">
        <f>IF(kostenmethode_4="loonkosten plus vaste-opslag-systematiek",SUM(O8:O16)*0.5,0)</f>
        <v>0</v>
      </c>
      <c r="P22" s="47"/>
      <c r="Q22" s="47"/>
      <c r="R22" s="32">
        <f>IF(kostenmethode_4="loonkosten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Deelnemer_4</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begroting'!X22</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2RrgYj670lF56Gag/OrV17cvOFahNGzwmbW6grqdEUeESkvyzz8qcnHmCOuKXotm3Sn8G8yeHMmgwLbDtRc3Cg==" saltValue="Ci8ltBnaNSpoU9H4r8s2xw==" spinCount="100000" sheet="1" selectLockedCells="1"/>
  <dataValidations count="3">
    <dataValidation type="list" showInputMessage="1" showErrorMessage="1" sqref="C22" xr:uid="{2FDE0F1B-604E-4142-A9B0-53150D156D18}">
      <formula1>"integrale kostensystematiek,loonkosten plus vaste-opslag-systematiek,vaste-uurtarief-systematiek"</formula1>
    </dataValidation>
    <dataValidation type="list" allowBlank="1" showInputMessage="1" showErrorMessage="1" sqref="C3" xr:uid="{55D7CF66-2EBA-4A2D-A969-E6D2873EB016}">
      <formula1>"KB,MB,GB,KIS"</formula1>
    </dataValidation>
    <dataValidation type="list" allowBlank="1" showInputMessage="1" showErrorMessage="1" prompt="Vul hier financieringswijze in" sqref="B83:B87" xr:uid="{26810A3C-A2A1-42BD-A600-F8B559A8F92B}">
      <formula1>"[Vul hier de financieringswijze in],Eigen vermogen,Operationele kasstroom,Leningsovereenkomst,Investeringsovereenkomst,Interne financiering,Overige"</formula1>
    </dataValidation>
  </dataValidations>
  <pageMargins left="0.7" right="0.7" top="0.75" bottom="0.75" header="0.3" footer="0.3"/>
  <pageSetup paperSize="9" scale="34"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84C98-8AA7-4ADB-AF6F-75A7241745ED}">
  <sheetPr>
    <pageSetUpPr fitToPage="1"/>
  </sheetPr>
  <dimension ref="A1:W93"/>
  <sheetViews>
    <sheetView zoomScale="85" zoomScaleNormal="85" workbookViewId="0">
      <selection activeCell="B78" sqref="B7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IF(kostenmethode_5="loonkosten plus vaste-opslag-systematiek",SUM(F8:F16)*0.5,0)</f>
        <v>0</v>
      </c>
      <c r="G22" s="47"/>
      <c r="H22" s="47"/>
      <c r="I22" s="32">
        <f>IF(kostenmethode_5="loonkosten plus vaste-opslag-systematiek",SUM(I8:I16)*0.5,0)</f>
        <v>0</v>
      </c>
      <c r="J22" s="47"/>
      <c r="K22" s="47"/>
      <c r="L22" s="32">
        <f>IF(kostenmethode_5="loonkosten plus vaste-opslag-systematiek",SUM(L8:L16)*0.5,0)</f>
        <v>0</v>
      </c>
      <c r="M22" s="47"/>
      <c r="N22" s="47"/>
      <c r="O22" s="32">
        <f>IF(kostenmethode_5="loonkosten plus vaste-opslag-systematiek",SUM(O8:O16)*0.5,0)</f>
        <v>0</v>
      </c>
      <c r="P22" s="47"/>
      <c r="Q22" s="47"/>
      <c r="R22" s="32">
        <f>IF(kostenmethode_16="loonkosten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Deelnemer_5</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begroting'!X23</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21RYkxTTNfHhq8kOdWZTu77jRsvuZ/dHv3edsjh/ZRD/P9YDztPF/4KAqIWs3qjD8IyY3i0ZSt1FlVnSkcAv8Q==" saltValue="1EUp0grwEWL4HCwUXZqYrQ==" spinCount="100000" sheet="1" selectLockedCells="1"/>
  <dataValidations count="3">
    <dataValidation type="list" showInputMessage="1" showErrorMessage="1" sqref="C22" xr:uid="{74647B0E-216D-4AFF-B66A-F4EAE176A8AC}">
      <formula1>"integrale kostensystematiek,loonkosten plus vaste-opslag-systematiek,vaste-uurtarief-systematiek"</formula1>
    </dataValidation>
    <dataValidation type="list" allowBlank="1" showInputMessage="1" showErrorMessage="1" sqref="C3" xr:uid="{A9810E13-AB41-4A19-B707-A30088867784}">
      <formula1>"KB,MB,GB,KIS"</formula1>
    </dataValidation>
    <dataValidation type="list" allowBlank="1" showInputMessage="1" showErrorMessage="1" prompt="Vul hier financieringswijze in" sqref="B83:B87" xr:uid="{95A51CB6-44F8-4010-BC10-20324350D4C0}">
      <formula1>"[Vul hier de financieringswijze in],Eigen vermogen,Operationele kasstroom,Leningsovereenkomst,Investeringsovereenkomst,Interne financiering,Overige"</formula1>
    </dataValidation>
  </dataValidations>
  <pageMargins left="0.7" right="0.7" top="0.75" bottom="0.75" header="0.3" footer="0.3"/>
  <pageSetup paperSize="9" scale="3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900FF-0F29-4654-BA35-48D11336BFBC}">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IF(kostenmethode_6="loonkosten plus vaste-opslag-systematiek",SUM(F8:F16)*0.5,0)</f>
        <v>0</v>
      </c>
      <c r="G22" s="47"/>
      <c r="H22" s="47"/>
      <c r="I22" s="32">
        <f>IF(kostenmethode_6="loonkosten plus vaste-opslag-systematiek",SUM(I8:I16)*0.5,0)</f>
        <v>0</v>
      </c>
      <c r="J22" s="47"/>
      <c r="K22" s="47"/>
      <c r="L22" s="32">
        <f>IF(kostenmethode_6="loonkosten plus vaste-opslag-systematiek",SUM(L8:L16)*0.5,0)</f>
        <v>0</v>
      </c>
      <c r="M22" s="47"/>
      <c r="N22" s="47"/>
      <c r="O22" s="32">
        <f>IF(kostenmethode_6="loonkosten plus vaste-opslag-systematiek",SUM(O8:O16)*0.5,0)</f>
        <v>0</v>
      </c>
      <c r="P22" s="47"/>
      <c r="Q22" s="47"/>
      <c r="R22" s="32">
        <f>IF(kostenmethode_6="loonkosten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Deelnemer_6</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begroting'!X24</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lgww5ySjh222DQb4J0mIZbrbhELit3s9L3xwyKXoMFjVt4Hwg5rv+BSywKGuGY96ITfQWhZGxtZG7xePImF/pw==" saltValue="Oq+GpdLiwL/eRNHq9Wpsnw==" spinCount="100000" sheet="1" selectLockedCells="1"/>
  <dataValidations count="3">
    <dataValidation type="list" showInputMessage="1" showErrorMessage="1" sqref="C22" xr:uid="{18D56CA0-0C71-4802-9B64-E2DA8F91FED4}">
      <formula1>"integrale kostensystematiek,loonkosten plus vaste-opslag-systematiek,vaste-uurtarief-systematiek"</formula1>
    </dataValidation>
    <dataValidation type="list" allowBlank="1" showInputMessage="1" showErrorMessage="1" sqref="C3" xr:uid="{5E7B142A-5A87-46CE-B617-9630C152E5C8}">
      <formula1>"KB,MB,GB,KIS"</formula1>
    </dataValidation>
    <dataValidation type="list" allowBlank="1" showInputMessage="1" showErrorMessage="1" prompt="Vul hier financieringswijze in" sqref="B83:B87" xr:uid="{330FC602-2E67-41A6-B80F-AAD5E9B444E5}">
      <formula1>"[Vul hier de financieringswijze in],Eigen vermogen,Operationele kasstroom,Leningsovereenkomst,Investeringsovereenkomst,Interne financiering,Overige"</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7F54-D70A-4F96-A23F-FD9112DF8549}">
  <dimension ref="A1:W93"/>
  <sheetViews>
    <sheetView topLeftCell="A41" zoomScale="85" zoomScaleNormal="85" workbookViewId="0">
      <selection activeCell="B78" sqref="B7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IF(kostenmethode_7="loonkosten plus vaste-opslag-systematiek",SUM(F8:F16)*0.5,0)</f>
        <v>0</v>
      </c>
      <c r="G22" s="47"/>
      <c r="H22" s="47"/>
      <c r="I22" s="32">
        <f>IF(kostenmethode_7="loonkosten plus vaste-opslag-systematiek",SUM(I8:I16)*0.5,0)</f>
        <v>0</v>
      </c>
      <c r="J22" s="47"/>
      <c r="K22" s="47"/>
      <c r="L22" s="32">
        <f>IF(kostenmethode_7="loonkosten plus vaste-opslag-systematiek",SUM(L8:L16)*0.5,0)</f>
        <v>0</v>
      </c>
      <c r="M22" s="47"/>
      <c r="N22" s="47"/>
      <c r="O22" s="32">
        <f>IF(kostenmethode_7="loonkosten plus vaste-opslag-systematiek",SUM(O8:O16)*0.5,0)</f>
        <v>0</v>
      </c>
      <c r="P22" s="47"/>
      <c r="Q22" s="47"/>
      <c r="R22" s="32">
        <f>IF(kostenmethode_7="loonkosten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Deelnemer_7</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begroting'!X25</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z+ezfgxCP0HegU5SBGRGyq0iQ4bAtn4pnAWF+rYdGHD1SBgPcB8ooixjYmEKx/Wd68hjhDCe7DM/oDQ2hjHG1g==" saltValue="DF/ppEMA3yVn2Zd6AsWDqA==" spinCount="100000" sheet="1" selectLockedCells="1"/>
  <dataValidations count="3">
    <dataValidation type="list" showInputMessage="1" showErrorMessage="1" sqref="C22" xr:uid="{44450300-C23A-4175-ACE3-C644F6DD0674}">
      <formula1>"integrale kostensystematiek,loonkosten plus vaste-opslag-systematiek,vaste-uurtarief-systematiek"</formula1>
    </dataValidation>
    <dataValidation type="list" allowBlank="1" showInputMessage="1" showErrorMessage="1" sqref="C3" xr:uid="{9D1E4A7C-9674-4972-A10F-E932324A324B}">
      <formula1>"KB,MB,GB,KIS"</formula1>
    </dataValidation>
    <dataValidation type="list" allowBlank="1" showInputMessage="1" showErrorMessage="1" prompt="Vul hier financieringswijze in" sqref="B83:B87" xr:uid="{D86C68DC-1388-408C-BDF0-801BB86309F9}">
      <formula1>"[Vul hier de financieringswijze in],Eigen vermogen,Operationele kasstroom,Leningsovereenkomst,Investeringsovereenkomst,Interne financiering,Overige"</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1D9E-6808-4612-A3BC-9EF9B5FBA86A}">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IF(kostenmethode_8="loonkosten plus vaste-opslag-systematiek",SUM(F8:F16)*0.5,0)</f>
        <v>0</v>
      </c>
      <c r="G22" s="47"/>
      <c r="H22" s="47"/>
      <c r="I22" s="32">
        <f>IF(kostenmethode_8="loonkosten plus vaste-opslag-systematiek",SUM(I8:I16)*0.5,0)</f>
        <v>0</v>
      </c>
      <c r="J22" s="47"/>
      <c r="K22" s="47"/>
      <c r="L22" s="32">
        <f>IF(kostenmethode_8="loonkosten plus vaste-opslag-systematiek",SUM(L8:L16)*0.5,0)</f>
        <v>0</v>
      </c>
      <c r="M22" s="47"/>
      <c r="N22" s="47"/>
      <c r="O22" s="32">
        <f>IF(kostenmethode_15="loonkosten plus vaste-opslag-systematiek",SUM(O8:O16)*0.5,0)</f>
        <v>0</v>
      </c>
      <c r="P22" s="47"/>
      <c r="Q22" s="47"/>
      <c r="R22" s="32">
        <f>IF(kostenmethode_8="loonkosten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Deelnemer_8</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begroting'!X26</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nFCQ3uzISf9+mKX359q97hXPT1C8SfrqnclaMR81Nhsk1iDkFsHQVs5vJxRDQU+VVEnUyVqjXsuQwYOnUJJfNw==" saltValue="m3IE+ejltqeDwSf6VfUgVw==" spinCount="100000" sheet="1" selectLockedCells="1"/>
  <dataValidations count="3">
    <dataValidation type="list" showInputMessage="1" showErrorMessage="1" sqref="C22" xr:uid="{85671CAC-1C58-46FF-9995-E7A13D2BA2AB}">
      <formula1>"integrale kostensystematiek,loonkosten plus vaste-opslag-systematiek,vaste-uurtarief-systematiek"</formula1>
    </dataValidation>
    <dataValidation type="list" allowBlank="1" showInputMessage="1" showErrorMessage="1" sqref="C3" xr:uid="{552113E2-2677-4EBC-8888-2784062FE5FE}">
      <formula1>"KB,MB,GB,KIS"</formula1>
    </dataValidation>
    <dataValidation type="list" allowBlank="1" showInputMessage="1" showErrorMessage="1" prompt="Vul hier financieringswijze in" sqref="B83:B87" xr:uid="{2EC3B214-21B7-4C53-9BF5-4183DA43E4FD}">
      <formula1>"[Vul hier de financieringswijze in],Eigen vermogen,Operationele kasstroom,Leningsovereenkomst,Investeringsovereenkomst,Interne financiering,Overige"</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6E7D-8637-42CA-B39D-AD443FF17082}">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IF(kostenmethode_9="loonkosten plus vaste-opslag-systematiek",SUM(F8:F16)*0.5,0)</f>
        <v>0</v>
      </c>
      <c r="G22" s="47"/>
      <c r="H22" s="47"/>
      <c r="I22" s="32">
        <f>IF(kostenmethode_9="loonkosten plus vaste-opslag-systematiek",SUM(I8:I16)*0.5,0)</f>
        <v>0</v>
      </c>
      <c r="J22" s="47"/>
      <c r="K22" s="47"/>
      <c r="L22" s="32">
        <f>IF(kostenmethode_9="loonkosten plus vaste-opslag-systematiek",SUM(L8:L16)*0.5,0)</f>
        <v>0</v>
      </c>
      <c r="M22" s="47"/>
      <c r="N22" s="47"/>
      <c r="O22" s="32">
        <f>IF(kostenmethode_9="loonkosten plus vaste-opslag-systematiek",SUM(O8:O16)*0.5,0)</f>
        <v>0</v>
      </c>
      <c r="P22" s="47"/>
      <c r="Q22" s="47"/>
      <c r="R22" s="32">
        <f>IF(kostenmethode_9="loonkosten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Deelnemer_9</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begroting'!X27</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xv7ZVIlX6/1NnWT6WwuMG8RavgNimoaUdgKaJys9LgoSPSCJ5mQPI+ulxQV/CbytrjfMHlLcxLLpIsBrqudT4g==" saltValue="kCnXBOVnTswKbrl+eKtwCQ==" spinCount="100000" sheet="1" objects="1" scenarios="1" selectLockedCells="1"/>
  <dataValidations count="3">
    <dataValidation type="list" showInputMessage="1" showErrorMessage="1" sqref="C22" xr:uid="{1866005A-F9DE-47BE-882F-3448AAD97521}">
      <formula1>"integrale kostensystematiek,loonkosten plus vaste-opslag-systematiek,vaste-uurtarief-systematiek"</formula1>
    </dataValidation>
    <dataValidation type="list" allowBlank="1" showInputMessage="1" showErrorMessage="1" sqref="C3" xr:uid="{962F8056-5E5C-4DA7-B154-C33A73CEF454}">
      <formula1>"KB,MB,GB,KIS"</formula1>
    </dataValidation>
    <dataValidation type="list" allowBlank="1" showInputMessage="1" showErrorMessage="1" prompt="Vul hier financieringswijze in" sqref="B83:B87" xr:uid="{B60C5F55-AEE2-4AB1-A427-CC1F4F61006C}">
      <formula1>"[Vul hier de financieringswijze in],Eigen vermogen,Operationele kasstroom,Leningsovereenkomst,Investeringsovereenkomst,Interne financiering,Overige"</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97F73-8422-48BF-8A40-4FAEE8E1EF62}">
  <sheetPr>
    <pageSetUpPr fitToPage="1"/>
  </sheetPr>
  <dimension ref="A1:W93"/>
  <sheetViews>
    <sheetView zoomScale="86" zoomScaleNormal="86"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IF(C22="loonkosten plus vaste-opslag-systematiek",SUM(F8:F16)*0.5,0)</f>
        <v>0</v>
      </c>
      <c r="G22" s="47"/>
      <c r="H22" s="47"/>
      <c r="I22" s="32">
        <f>IF(kostenmethode_10="loonkosten plus vaste-opslag-systematiek",SUM(I8:I16)*0.5,0)</f>
        <v>0</v>
      </c>
      <c r="J22" s="47"/>
      <c r="K22" s="47"/>
      <c r="L22" s="32">
        <f>IF(kostenmethode_10="loonkosten plus vaste-opslag-systematiek",SUM(L8:L16)*0.5,0)</f>
        <v>0</v>
      </c>
      <c r="M22" s="47"/>
      <c r="N22" s="47"/>
      <c r="O22" s="32">
        <f>IF(kostenmethode_10="loonkosten plus vaste-opslag-systematiek",SUM(O8:O16)*0.5,0)</f>
        <v>0</v>
      </c>
      <c r="P22" s="47"/>
      <c r="Q22" s="47"/>
      <c r="R22" s="32">
        <f>IF(kostenmethode_10="loonkosten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Deelnemer_10</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begroting'!X18</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y8uR948BWiJXqBu0AiCyxMI+KRLy0Otg3+GE6S/fsxiZ0W5BmrHHlxotL3nwWqR39Rza3j6goLxrz83zmD00sw==" saltValue="zDtXmf28P7F7lpj1wPD8ZQ==" spinCount="100000" sheet="1" selectLockedCells="1"/>
  <dataValidations count="3">
    <dataValidation type="list" allowBlank="1" showInputMessage="1" showErrorMessage="1" prompt="Vul hier financieringswijze in" sqref="B83:B87" xr:uid="{6551028F-3003-4C01-8847-F32C50B64C81}">
      <formula1>"[Vul hier de financieringswijze in],Eigen vermogen,Operationele kasstroom,Leningsovereenkomst,Investeringsovereenkomst,Interne financiering,Overige"</formula1>
    </dataValidation>
    <dataValidation type="list" allowBlank="1" showInputMessage="1" showErrorMessage="1" sqref="C3" xr:uid="{0CCA2E9D-F078-44C0-B363-31D2916A29F1}">
      <formula1>"KB,MB,GB,KIS"</formula1>
    </dataValidation>
    <dataValidation type="list" showInputMessage="1" showErrorMessage="1" sqref="C22" xr:uid="{373C2230-9556-4DDA-B42B-7BD5BB21E144}">
      <formula1>"integrale kostensystematiek,loonkosten plus vaste-opslag-systematiek,vaste-uurtarief-systematiek"</formula1>
    </dataValidation>
  </dataValidations>
  <pageMargins left="0.7" right="0.7" top="0.75" bottom="0.75" header="0.3" footer="0.3"/>
  <pageSetup paperSize="9" scale="3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935F9-BB97-424E-8318-35660AD644C5}">
  <dimension ref="A1:W93"/>
  <sheetViews>
    <sheetView zoomScale="85" zoomScaleNormal="85" workbookViewId="0">
      <selection activeCell="D16" sqref="D16"/>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IF(kostenmethode_11="loonkosten plus vaste-opslag-systematiek",SUM(F8:F16)*0.5,0)</f>
        <v>0</v>
      </c>
      <c r="G22" s="47"/>
      <c r="H22" s="47"/>
      <c r="I22" s="32">
        <f>IF(kostenmethode_11="loonkosten plus vaste-opslag-systematiek",SUM(I8:I16)*0.5,0)</f>
        <v>0</v>
      </c>
      <c r="J22" s="47"/>
      <c r="K22" s="47"/>
      <c r="L22" s="32">
        <f>IF(kostenmethode_11="loonkosten plus vaste-opslag-systematiek",SUM(L8:L16)*0.5,0)</f>
        <v>0</v>
      </c>
      <c r="M22" s="47"/>
      <c r="N22" s="47"/>
      <c r="O22" s="32">
        <f>IF(kostenmethode_11="loonkosten plus vaste-opslag-systematiek",SUM(O8:O16)*0.5,0)</f>
        <v>0</v>
      </c>
      <c r="P22" s="47"/>
      <c r="Q22" s="47"/>
      <c r="R22" s="32">
        <f>IF(kostenmethode_11="loonkosten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Deelnemer_11</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begroting'!X19</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85LtSgxcg9X1lYzvU2hEy3gtXMy4/bUN+rgk4j/1iLBxoCfLT6SNbhG+lOdVha5c5vwAZm5yv2vNS2Kdkta8qw==" saltValue="eGFkKfU8zK374qjhrv1BEQ==" spinCount="100000" sheet="1" selectLockedCells="1"/>
  <dataValidations count="3">
    <dataValidation type="list" allowBlank="1" showInputMessage="1" showErrorMessage="1" prompt="Vul hier financieringswijze in" sqref="B83:B87" xr:uid="{8922355E-E5BA-49D3-BA1C-D670384EA257}">
      <formula1>"[Vul hier de financieringswijze in],Eigen vermogen,Operationele kasstroom,Leningsovereenkomst,Investeringsovereenkomst,Interne financiering,Overige"</formula1>
    </dataValidation>
    <dataValidation type="list" allowBlank="1" showInputMessage="1" showErrorMessage="1" sqref="C3" xr:uid="{D94C0B7F-DF91-44FF-B9E2-E248EA172FBE}">
      <formula1>"KB,MB,GB,KIS"</formula1>
    </dataValidation>
    <dataValidation type="list" showInputMessage="1" showErrorMessage="1" sqref="C22" xr:uid="{6F707F69-9A38-43FA-8FE2-48863AE97F85}">
      <formula1>"integrale kostensystematiek,loonkosten plus vaste-opslag-systematiek,vaste-uurtarief-systematiek"</formula1>
    </dataValidation>
  </dataValidations>
  <pageMargins left="0.7" right="0.7" top="0.75" bottom="0.75" header="0.3" footer="0.3"/>
  <pageSetup paperSize="9" scale="7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E34F9-858F-493C-BA78-84CE2CCF950E}">
  <sheetPr>
    <pageSetUpPr fitToPage="1"/>
  </sheetPr>
  <dimension ref="A1:W93"/>
  <sheetViews>
    <sheetView zoomScale="85" zoomScaleNormal="85" workbookViewId="0">
      <selection activeCell="B8" sqref="B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cm="1">
        <f t="array" ref="F22">IF(kostenmethode_12="loonkosten plus vaste-opslag-systematiek",SUM(F8:F16)*0.5,0)</f>
        <v>0</v>
      </c>
      <c r="G22" s="47"/>
      <c r="H22" s="47"/>
      <c r="I22" s="32" cm="1">
        <f t="array" ref="I22">IF(kostenmethode_12="loonkosten plus vaste-opslag-systematiek",SUM(I8:I16)*0.5,0)</f>
        <v>0</v>
      </c>
      <c r="J22" s="47"/>
      <c r="K22" s="47"/>
      <c r="L22" s="32" cm="1">
        <f t="array" ref="L22">IF(kostenmethode_12="loonkosten plus vaste-opslag-systematiek",SUM(L8:L16)*0.5,0)</f>
        <v>0</v>
      </c>
      <c r="M22" s="47"/>
      <c r="N22" s="47"/>
      <c r="O22" s="32" cm="1">
        <f t="array" ref="O22">IF(kostenmethode_12="loonkosten plus vaste-opslag-systematiek",SUM(O8:O16)*0.5,0)</f>
        <v>0</v>
      </c>
      <c r="P22" s="47"/>
      <c r="Q22" s="47"/>
      <c r="R22" s="32" cm="1">
        <f t="array" ref="R22">IF(kostenmethode_12="loonkosten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Deelnemer_12</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begroting'!X20</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x/e/9t9OVYpykNk0nWuWJ4f2YvanAyXQXw2Y51DcWUVF0PiBlL8+T8GO2xTVH3sIyVf0i+ENLn8Bu0WQs0gm9g==" saltValue="0rTjJEbar6QZnYFq2o4xOg==" spinCount="100000" sheet="1" selectLockedCells="1"/>
  <dataValidations count="3">
    <dataValidation type="list" allowBlank="1" showInputMessage="1" showErrorMessage="1" prompt="Vul hier financieringswijze in" sqref="B83:B87" xr:uid="{7E7BC77D-ED06-4099-8307-FB26B870D5D9}">
      <formula1>"[Vul hier de financieringswijze in],Eigen vermogen,Operationele kasstroom,Leningsovereenkomst,Investeringsovereenkomst,Interne financiering,Overige"</formula1>
    </dataValidation>
    <dataValidation type="list" allowBlank="1" showInputMessage="1" showErrorMessage="1" sqref="C3" xr:uid="{6D9B6FE5-8510-4959-A9D6-4CD79DE080B8}">
      <formula1>"KB,MB,GB,KIS"</formula1>
    </dataValidation>
    <dataValidation type="list" showInputMessage="1" showErrorMessage="1" sqref="C22" xr:uid="{262DAF14-2165-46FF-B31F-0441DD8574E8}">
      <formula1>"integrale kostensystematiek,loonkosten plus vaste-opslag-systematiek,vaste-uurtarief-systematiek"</formula1>
    </dataValidation>
  </dataValidations>
  <pageMargins left="0.7" right="0.7" top="0.75" bottom="0.75" header="0.3" footer="0.3"/>
  <pageSetup paperSize="9" scale="3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A67D8-137B-409C-A1B4-DB3B549F7FE9}">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cm="1">
        <f t="array" ref="F22">IF(kostenmethode_12="loonkosten plus vaste-opslag-systematiek",SUM(F8:F16)*0.5,0)</f>
        <v>0</v>
      </c>
      <c r="G22" s="47"/>
      <c r="H22" s="47"/>
      <c r="I22" s="32" cm="1">
        <f t="array" ref="I22">IF(kostenmethode_12="loonkosten plus vaste-opslag-systematiek",SUM(I8:I16)*0.5,0)</f>
        <v>0</v>
      </c>
      <c r="J22" s="47"/>
      <c r="K22" s="47"/>
      <c r="L22" s="32" cm="1">
        <f t="array" ref="L22">IF(kostenmethode_12="loonkosten plus vaste-opslag-systematiek",SUM(L8:L16)*0.5,0)</f>
        <v>0</v>
      </c>
      <c r="M22" s="47"/>
      <c r="N22" s="47"/>
      <c r="O22" s="32" cm="1">
        <f t="array" ref="O22">IF(kostenmethode_12="loonkosten plus vaste-opslag-systematiek",SUM(O8:O16)*0.5,0)</f>
        <v>0</v>
      </c>
      <c r="P22" s="47"/>
      <c r="Q22" s="47"/>
      <c r="R22" s="32" cm="1">
        <f t="array" ref="R22">IF(kostenmethode_12="loonkosten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Deelnemer_13</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begroting'!X21</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6Q4QVZYI7uqxJelbm1wZA01tIxF8fvRHT25dWEJ9vD4sNJosYyJshd+2vJsUyUdHIYI7bunir23hcOllpgdpIw==" saltValue="I/0HRONQCmAojSK/OP8QuQ==" spinCount="100000" sheet="1" selectLockedCells="1"/>
  <dataValidations count="3">
    <dataValidation type="list" allowBlank="1" showInputMessage="1" showErrorMessage="1" prompt="Vul hier financieringswijze in" sqref="B83:B87" xr:uid="{689FAA59-8884-4C6F-BDD0-318EAD10D44E}">
      <formula1>"[Vul hier de financieringswijze in],Eigen vermogen,Operationele kasstroom,Leningsovereenkomst,Investeringsovereenkomst,Interne financiering,Overige"</formula1>
    </dataValidation>
    <dataValidation type="list" allowBlank="1" showInputMessage="1" showErrorMessage="1" sqref="C3" xr:uid="{A60234D8-9345-498D-A969-5D707B4B8810}">
      <formula1>"KB,MB,GB,KIS"</formula1>
    </dataValidation>
    <dataValidation type="list" showInputMessage="1" showErrorMessage="1" sqref="C22" xr:uid="{6A87C078-ECA5-47C7-87FA-A6A9D8FD7762}">
      <formula1>"integrale kostensystematiek,loonkosten plus vaste-opslag-systematiek,vaste-uurtarief-systematiek"</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E8050-24E2-4A35-8FF8-93C01A28952A}">
  <sheetPr>
    <pageSetUpPr fitToPage="1"/>
  </sheetPr>
  <dimension ref="A1:W93"/>
  <sheetViews>
    <sheetView topLeftCell="A41" zoomScale="85" zoomScaleNormal="85" workbookViewId="0">
      <selection activeCell="F56" sqref="F56"/>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IF(kostenmethode_14="loonkosten plus vaste-opslag-systematiek",SUM(F8:F16)*0.5,0)</f>
        <v>0</v>
      </c>
      <c r="G22" s="47"/>
      <c r="H22" s="47"/>
      <c r="I22" s="32">
        <f>IF(kostenmethode_14="loonkosten plus vaste-opslag-systematiek",SUM(I8:I16)*0.5,0)</f>
        <v>0</v>
      </c>
      <c r="J22" s="47"/>
      <c r="K22" s="47"/>
      <c r="L22" s="32">
        <f>IF(kostenmethode_14="loonkosten plus vaste-opslag-systematiek",SUM(L8:L16)*0.5,0)</f>
        <v>0</v>
      </c>
      <c r="M22" s="47"/>
      <c r="N22" s="47"/>
      <c r="O22" s="32">
        <f>IF(kostenmethode_14="loonkosten plus vaste-opslag-systematiek",SUM(O8:O16)*0.5,0)</f>
        <v>0</v>
      </c>
      <c r="P22" s="47"/>
      <c r="Q22" s="47"/>
      <c r="R22" s="32">
        <f>IF(kostenmethode_14="loonkosten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Deelnemer_14</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begroting'!X22</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2NhoE37LP2WdTu/599uq9x1h8MTwDSHwAhBv1Tm2hNFiwQM26+Q6xhsbvEMsqDm/sjVCZdFJSxq8vxXAOqHYcw==" saltValue="rEqTxKR3O/N5Fw27jqPg5g==" spinCount="100000" sheet="1" selectLockedCells="1"/>
  <dataValidations count="3">
    <dataValidation type="list" allowBlank="1" showInputMessage="1" showErrorMessage="1" prompt="Vul hier financieringswijze in" sqref="B83:B87" xr:uid="{9A6B8187-6DFC-42C2-897E-AEDF5A2A72CD}">
      <formula1>"[Vul hier de financieringswijze in],Eigen vermogen,Operationele kasstroom,Leningsovereenkomst,Investeringsovereenkomst,Interne financiering,Overige"</formula1>
    </dataValidation>
    <dataValidation type="list" allowBlank="1" showInputMessage="1" showErrorMessage="1" sqref="C3" xr:uid="{7ECEB518-5833-41C0-962B-F852C651AE2E}">
      <formula1>"KB,MB,GB,KIS"</formula1>
    </dataValidation>
    <dataValidation type="list" showInputMessage="1" showErrorMessage="1" sqref="C22" xr:uid="{86B35342-DB3B-4C32-8610-4963D210B4F6}">
      <formula1>"integrale kostensystematiek,loonkosten plus vaste-opslag-systematiek,vaste-uurtarief-systematiek"</formula1>
    </dataValidation>
  </dataValidations>
  <pageMargins left="0.7" right="0.7" top="0.75" bottom="0.75" header="0.3" footer="0.3"/>
  <pageSetup paperSize="9" scale="34"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2CF7F-DE70-4DFD-A402-CB9A2D0BE5BF}">
  <sheetPr>
    <pageSetUpPr fitToPage="1"/>
  </sheetPr>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IF(kostenmethode_15="loonkosten plus vaste-opslag-systematiek",SUM(F8:F16)*0.5,0)</f>
        <v>0</v>
      </c>
      <c r="G22" s="47"/>
      <c r="H22" s="47"/>
      <c r="I22" s="32">
        <f>IF(kostenmethode_15="loonkosten plus vaste-opslag-systematiek",SUM(I8:I16)*0.5,0)</f>
        <v>0</v>
      </c>
      <c r="J22" s="47"/>
      <c r="K22" s="47"/>
      <c r="L22" s="32">
        <f>IF(kostenmethode_15="loonkosten plus vaste-opslag-systematiek",SUM(L8:L16)*0.5,0)</f>
        <v>0</v>
      </c>
      <c r="M22" s="47"/>
      <c r="N22" s="47"/>
      <c r="O22" s="32">
        <f>IF(kostenmethode_15="loonkosten plus vaste-opslag-systematiek",SUM(O8:O16)*0.5,0)</f>
        <v>0</v>
      </c>
      <c r="P22" s="47"/>
      <c r="Q22" s="47"/>
      <c r="R22" s="32">
        <f>IF(kostenmethode_16="loonkosten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Deelnemer_15</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begroting'!X23</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bllPCqet0pSZPX+a1m1LtqZPGWNVn0qPogAX0xyTAvL5r5adb+1jhIDligNY17WQstYtw4uNJN9/cttTkukyLg==" saltValue="2mKk2i9suWFIrvR9H0QtFw==" spinCount="100000" sheet="1" selectLockedCells="1"/>
  <dataValidations count="3">
    <dataValidation type="list" allowBlank="1" showInputMessage="1" showErrorMessage="1" prompt="Vul hier financieringswijze in" sqref="B83:B87" xr:uid="{4B813059-D44B-43BD-8AD1-E12A95EA64C1}">
      <formula1>"[Vul hier de financieringswijze in],Eigen vermogen,Operationele kasstroom,Leningsovereenkomst,Investeringsovereenkomst,Interne financiering,Overige"</formula1>
    </dataValidation>
    <dataValidation type="list" allowBlank="1" showInputMessage="1" showErrorMessage="1" sqref="C3" xr:uid="{624B00F9-A60B-48BD-9590-B265E910F961}">
      <formula1>"KB,MB,GB,KIS"</formula1>
    </dataValidation>
    <dataValidation type="list" showInputMessage="1" showErrorMessage="1" sqref="C22" xr:uid="{01A22FD4-1E88-4E61-A523-B83B6415ABA5}">
      <formula1>"integrale kostensystematiek,loonkosten plus vaste-opslag-systematiek,vaste-uurtarief-systematiek"</formula1>
    </dataValidation>
  </dataValidations>
  <pageMargins left="0.7" right="0.7" top="0.75" bottom="0.75" header="0.3" footer="0.3"/>
  <pageSetup paperSize="9" scale="34"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7307B-3B94-46C4-9C13-1F2360E4F5CC}">
  <dimension ref="A1:W93"/>
  <sheetViews>
    <sheetView zoomScale="85" zoomScaleNormal="85" workbookViewId="0">
      <selection activeCell="B15" sqref="B15"/>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IF(kostenmethode_16="loonkosten plus vaste-opslag-systematiek",SUM(F8:F16)*0.5,0)</f>
        <v>0</v>
      </c>
      <c r="G22" s="47"/>
      <c r="H22" s="47"/>
      <c r="I22" s="32">
        <f>IF(kostenmethode_16="loonkosten plus vaste-opslag-systematiek",SUM(I8:I16)*0.5,0)</f>
        <v>0</v>
      </c>
      <c r="J22" s="47"/>
      <c r="K22" s="47"/>
      <c r="L22" s="32">
        <f>IF(kostenmethode_16="loonkosten plus vaste-opslag-systematiek",SUM(L8:L16)*0.5,0)</f>
        <v>0</v>
      </c>
      <c r="M22" s="47"/>
      <c r="N22" s="47"/>
      <c r="O22" s="32">
        <f>IF(kostenmethode_16="loonkosten plus vaste-opslag-systematiek",SUM(O8:O16)*0.5,0)</f>
        <v>0</v>
      </c>
      <c r="P22" s="47"/>
      <c r="Q22" s="47"/>
      <c r="R22" s="32">
        <f>IF(kostenmethode_16="loonkosten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Deelnemer_16</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begroting'!X24</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RWXCUA46mnfge9HTCWxFTZMDjn8hd3n9yT8dT4PltMm5J2B/V88H1QVT9eYE1dsCHxs9VNI22XnSYaQPoHOD8Q==" saltValue="HFBYv49htEjahNlSvkHhIA==" spinCount="100000" sheet="1" selectLockedCells="1"/>
  <dataValidations count="3">
    <dataValidation type="list" allowBlank="1" showInputMessage="1" showErrorMessage="1" prompt="Vul hier financieringswijze in" sqref="B83:B87" xr:uid="{DADE8CE4-2390-4C55-B989-46F3B119DBC6}">
      <formula1>"[Vul hier de financieringswijze in],Eigen vermogen,Operationele kasstroom,Leningsovereenkomst,Investeringsovereenkomst,Interne financiering,Overige"</formula1>
    </dataValidation>
    <dataValidation type="list" allowBlank="1" showInputMessage="1" showErrorMessage="1" sqref="C3" xr:uid="{A8C9063F-C506-4E17-9A5C-20C7532C2CEC}">
      <formula1>"KB,MB,GB,KIS"</formula1>
    </dataValidation>
    <dataValidation type="list" showInputMessage="1" showErrorMessage="1" sqref="C22" xr:uid="{FE371350-B2DD-40FA-9803-AD709B8BCF6F}">
      <formula1>"integrale kostensystematiek,loonkosten plus vaste-opslag-systematiek,vaste-uurtarief-systematiek"</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F3A89-E28E-4EF5-BCFF-069064466A26}">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IF(kostenmethode_17="loonkosten plus vaste-opslag-systematiek",SUM(F8:F16)*0.5,0)</f>
        <v>0</v>
      </c>
      <c r="G22" s="47"/>
      <c r="H22" s="47"/>
      <c r="I22" s="32">
        <f>IF(kostenmethode_17="loonkosten plus vaste-opslag-systematiek",SUM(I8:I16)*0.5,0)</f>
        <v>0</v>
      </c>
      <c r="J22" s="47"/>
      <c r="K22" s="47"/>
      <c r="L22" s="32">
        <f>IF(kostenmethode_17="loonkosten plus vaste-opslag-systematiek",SUM(L8:L16)*0.5,0)</f>
        <v>0</v>
      </c>
      <c r="M22" s="47"/>
      <c r="N22" s="47"/>
      <c r="O22" s="32">
        <f>IF(kostenmethode_17="loonkosten plus vaste-opslag-systematiek",SUM(O8:O16)*0.5,0)</f>
        <v>0</v>
      </c>
      <c r="P22" s="47"/>
      <c r="Q22" s="47"/>
      <c r="R22" s="32">
        <f>IF(kostenmethode_17="loonkosten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Deelnemer_17</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begroting'!X25</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CzP1RuWc82/uYnKhisdkMe2/xe3FC6dZKQvAfp1oiAbjs6VjMtx5fWqejcRIT+3/AGwTnBuQOSq9BegwXER1UA==" saltValue="J0cDT7zoYthmdiETrALsjA==" spinCount="100000" sheet="1" selectLockedCells="1"/>
  <dataValidations count="3">
    <dataValidation type="list" allowBlank="1" showInputMessage="1" showErrorMessage="1" prompt="Vul hier financieringswijze in" sqref="B83:B87" xr:uid="{49723963-282B-4AA5-8945-B78D059829A0}">
      <formula1>"[Vul hier de financieringswijze in],Eigen vermogen,Operationele kasstroom,Leningsovereenkomst,Investeringsovereenkomst,Interne financiering,Overige"</formula1>
    </dataValidation>
    <dataValidation type="list" allowBlank="1" showInputMessage="1" showErrorMessage="1" sqref="C3" xr:uid="{70250014-6609-4CDC-BD21-255905BD2639}">
      <formula1>"KB,MB,GB,KIS"</formula1>
    </dataValidation>
    <dataValidation type="list" showInputMessage="1" showErrorMessage="1" sqref="C22" xr:uid="{EF105611-1D22-4CF9-9610-A89305ECB34D}">
      <formula1>"integrale kostensystematiek,loonkosten plus vaste-opslag-systematiek,vaste-uurtarief-systematiek"</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12D33-5428-4D85-AA70-F55E3086A231}">
  <dimension ref="A1:W93"/>
  <sheetViews>
    <sheetView zoomScale="85" zoomScaleNormal="85"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IF(kostenmethode_18="loonkosten plus vaste-opslag-systematiek",SUM(F8:F16)*0.5,0)</f>
        <v>0</v>
      </c>
      <c r="G22" s="47"/>
      <c r="H22" s="47"/>
      <c r="I22" s="32">
        <f>IF(kostenmethode_18="loonkosten plus vaste-opslag-systematiek",SUM(I8:I16)*0.5,0)</f>
        <v>0</v>
      </c>
      <c r="J22" s="47"/>
      <c r="K22" s="47"/>
      <c r="L22" s="32">
        <f>IF(kostenmethode_18="loonkosten plus vaste-opslag-systematiek",SUM(L8:L16)*0.5,0)</f>
        <v>0</v>
      </c>
      <c r="M22" s="47"/>
      <c r="N22" s="47"/>
      <c r="O22" s="32">
        <f>IF(kostenmethode_15="loonkosten plus vaste-opslag-systematiek",SUM(O8:O16)*0.5,0)</f>
        <v>0</v>
      </c>
      <c r="P22" s="47"/>
      <c r="Q22" s="47"/>
      <c r="R22" s="32">
        <f>IF(kostenmethode_18="loonkosten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Deelnemer_18</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begroting'!X26</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FPPjgPn6DlWiCEPQNtRMY+O7E14IGX6u9unoKscja+UYFhbBO5xFWFDhw4eYOZCFypY5LjOLLwmTTbhRZbQkOA==" saltValue="z+z7oDd4zrxi54TRWuG4NQ==" spinCount="100000" sheet="1" selectLockedCells="1"/>
  <dataValidations count="3">
    <dataValidation type="list" allowBlank="1" showInputMessage="1" showErrorMessage="1" prompt="Vul hier financieringswijze in" sqref="B83:B87" xr:uid="{831026A9-321C-4AE7-8AF7-7AA50DB1116E}">
      <formula1>"[Vul hier de financieringswijze in],Eigen vermogen,Operationele kasstroom,Leningsovereenkomst,Investeringsovereenkomst,Interne financiering,Overige"</formula1>
    </dataValidation>
    <dataValidation type="list" allowBlank="1" showInputMessage="1" showErrorMessage="1" sqref="C3" xr:uid="{8C50AD95-2E6B-480C-96E1-3F236331BA76}">
      <formula1>"KB,MB,GB,KIS"</formula1>
    </dataValidation>
    <dataValidation type="list" showInputMessage="1" showErrorMessage="1" sqref="C22" xr:uid="{7B16DC26-03D0-4195-A0F2-3119416EAD0A}">
      <formula1>"integrale kostensystematiek,loonkosten plus vaste-opslag-systematiek,vaste-uurtarief-systematiek"</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EF754-8BAE-46DB-A940-5FCFA3FD6DE9}">
  <dimension ref="A1:W93"/>
  <sheetViews>
    <sheetView zoomScale="90" zoomScaleNormal="90" workbookViewId="0">
      <selection activeCell="B8" sqref="B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IF(kostenmethode_19="loonkosten plus vaste-opslag-systematiek",SUM(F8:F16)*0.5,0)</f>
        <v>0</v>
      </c>
      <c r="G22" s="47"/>
      <c r="H22" s="47"/>
      <c r="I22" s="32">
        <f>IF(kostenmethode_19="loonkosten plus vaste-opslag-systematiek",SUM(I8:I16)*0.5,0)</f>
        <v>0</v>
      </c>
      <c r="J22" s="47"/>
      <c r="K22" s="47"/>
      <c r="L22" s="32">
        <f>IF(kostenmethode_19="loonkosten plus vaste-opslag-systematiek",SUM(L8:L16)*0.5,0)</f>
        <v>0</v>
      </c>
      <c r="M22" s="47"/>
      <c r="N22" s="47"/>
      <c r="O22" s="32">
        <f>IF(kostenmethode_19="loonkosten plus vaste-opslag-systematiek",SUM(O8:O16)*0.5,0)</f>
        <v>0</v>
      </c>
      <c r="P22" s="47"/>
      <c r="Q22" s="47"/>
      <c r="R22" s="32">
        <f>IF(kostenmethode_19="loonkosten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Deelnemer_19</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begroting'!X27</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HqA80QbGz5mqYU1CoyCys8WUR8gJ3ZDBH0nF1jnmMrLUwXs2/Mx1xshu0+4w9EHcMQGTz3b8jbVe/EH58AySkQ==" saltValue="sa6vXSXA84fxn0oytUQHrQ==" spinCount="100000" sheet="1" objects="1" scenarios="1" selectLockedCells="1"/>
  <dataValidations count="3">
    <dataValidation type="list" allowBlank="1" showInputMessage="1" showErrorMessage="1" prompt="Vul hier financieringswijze in" sqref="B83:B87" xr:uid="{2F5476A8-8623-456C-879D-AB5B3FD02259}">
      <formula1>"[Vul hier de financieringswijze in],Eigen vermogen,Operationele kasstroom,Leningsovereenkomst,Investeringsovereenkomst,Interne financiering,Overige"</formula1>
    </dataValidation>
    <dataValidation type="list" allowBlank="1" showInputMessage="1" showErrorMessage="1" sqref="C3" xr:uid="{1A7541EA-D736-4C1D-A554-69C7FB9BD40A}">
      <formula1>"KB,MB,GB,KIS"</formula1>
    </dataValidation>
    <dataValidation type="list" showInputMessage="1" showErrorMessage="1" sqref="C22" xr:uid="{E82B511C-AF9B-46CB-BD33-178F387418CE}">
      <formula1>"integrale kostensystematiek,loonkosten plus vaste-opslag-systematiek,vaste-uurtarief-systematiek"</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9FA1C-38A3-416F-A3DB-09D15E4C9CFB}">
  <dimension ref="A1:W93"/>
  <sheetViews>
    <sheetView zoomScale="90" zoomScaleNormal="90"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IF(kostenmethode_20="loonkosten plus vaste-opslag-systematiek",SUM(F8:F16)*0.5,0)</f>
        <v>0</v>
      </c>
      <c r="G22" s="47"/>
      <c r="H22" s="47"/>
      <c r="I22" s="32">
        <f>IF(kostenmethode_20="loonkosten plus vaste-opslag-systematiek",SUM(I8:I16)*0.5,0)</f>
        <v>0</v>
      </c>
      <c r="J22" s="47"/>
      <c r="K22" s="47"/>
      <c r="L22" s="32">
        <f>IF(kostenmethode_20="loonkosten plus vaste-opslag-systematiek",SUM(L8:L16)*0.5,0)</f>
        <v>0</v>
      </c>
      <c r="M22" s="47"/>
      <c r="N22" s="47"/>
      <c r="O22" s="32">
        <f>IF(kostenmethode_20="loonkosten plus vaste-opslag-systematiek",SUM(O8:O16)*0.5,0)</f>
        <v>0</v>
      </c>
      <c r="P22" s="47"/>
      <c r="Q22" s="47"/>
      <c r="R22" s="32">
        <f>IF(kostenmethode_20="loonkosten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Deelnemer_20</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begroting'!X28</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LGwwIpJnc8XJhsKmAJbYE639wqjv8LIRJkMXbDEOBfA19o342VkZGx98HpuWDGlfudjvkrNX0xQze1D2gkfFuQ==" saltValue="ckT55TxzQWnB7S8sN3hOfA==" spinCount="100000" sheet="1" objects="1" scenarios="1" selectLockedCells="1"/>
  <dataValidations count="3">
    <dataValidation type="list" allowBlank="1" showInputMessage="1" showErrorMessage="1" prompt="Vul hier financieringswijze in" sqref="B83:B87" xr:uid="{C3F02E2C-51E5-4C4B-A4A9-5AC9E5FA8767}">
      <formula1>"[Vul hier de financieringswijze in],Eigen vermogen,Operationele kasstroom,Leningsovereenkomst,Investeringsovereenkomst,Interne financiering,Overige"</formula1>
    </dataValidation>
    <dataValidation type="list" allowBlank="1" showInputMessage="1" showErrorMessage="1" sqref="C3" xr:uid="{49BF779D-3F3D-4E81-B61B-63852AEEE2A5}">
      <formula1>"KB,MB,GB,KIS"</formula1>
    </dataValidation>
    <dataValidation type="list" showInputMessage="1" showErrorMessage="1" sqref="C22" xr:uid="{788FB7AF-44C9-49D1-AD67-A6B02F36EDD6}">
      <formula1>"integrale kostensystematiek,loonkosten plus vaste-opslag-systematiek,vaste-uurtarief-systematiek"</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BFBA9-BB10-4A69-B274-DDAC001AE832}">
  <dimension ref="A1:W93"/>
  <sheetViews>
    <sheetView zoomScale="90" zoomScaleNormal="90" workbookViewId="0">
      <selection activeCell="C1" sqref="C1"/>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IF(kostenmethode_21="loonkosten plus vaste-opslag-systematiek",SUM(F8:F16)*0.5,0)</f>
        <v>0</v>
      </c>
      <c r="G22" s="47"/>
      <c r="H22" s="47"/>
      <c r="I22" s="32">
        <f>IF(kostenmethode_21="loonkosten plus vaste-opslag-systematiek",SUM(I8:I16)*0.5,0)</f>
        <v>0</v>
      </c>
      <c r="J22" s="47"/>
      <c r="K22" s="47"/>
      <c r="L22" s="32">
        <f>IF(kostenmethode_21="loonkosten plus vaste-opslag-systematiek",SUM(L8:L16)*0.5,0)</f>
        <v>0</v>
      </c>
      <c r="M22" s="47"/>
      <c r="N22" s="47"/>
      <c r="O22" s="32">
        <f>IF(kostenmethode_21="loonkosten plus vaste-opslag-systematiek",SUM(O8:O16)*0.5,0)</f>
        <v>0</v>
      </c>
      <c r="P22" s="47"/>
      <c r="Q22" s="47"/>
      <c r="R22" s="32">
        <f>IF(kostenmethode_21="loonkosten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Deelnemer_21</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begroting'!X29</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5CD5sTt68VQe6RJOiTDIQmbYOrA1obOsw03GQDRcBX1nYreJqdY1ARSmNzcw36rYnM9rRU0T9lPUWcLQl3926Q==" saltValue="qGx9KJbtV2HfNZrwJG/jqQ==" spinCount="100000" sheet="1" objects="1" scenarios="1" selectLockedCells="1"/>
  <dataValidations count="3">
    <dataValidation type="list" allowBlank="1" showInputMessage="1" showErrorMessage="1" prompt="Vul hier financieringswijze in" sqref="B83:B87" xr:uid="{3977B73D-CD5F-4573-B9BF-8CB5D6B2F9B8}">
      <formula1>"[Vul hier de financieringswijze in],Eigen vermogen,Operationele kasstroom,Leningsovereenkomst,Investeringsovereenkomst,Interne financiering,Overige"</formula1>
    </dataValidation>
    <dataValidation type="list" allowBlank="1" showInputMessage="1" showErrorMessage="1" sqref="C3" xr:uid="{5E80E743-F2A6-46AE-AF1D-955A5C417B5B}">
      <formula1>"KB,MB,GB,KIS"</formula1>
    </dataValidation>
    <dataValidation type="list" showInputMessage="1" showErrorMessage="1" sqref="C22" xr:uid="{C7F6A1FB-7CED-483F-AAEE-13785EC8395D}">
      <formula1>"integrale kostensystematiek,loonkosten plus vaste-opslag-systematiek,vaste-uurtarief-systematiek"</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EDD1-35ED-4889-B762-8D6DB8CEB41B}">
  <dimension ref="A1:W93"/>
  <sheetViews>
    <sheetView zoomScale="90" zoomScaleNormal="90"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IF(kostenmethode_22="loonkosten plus vaste-opslag-systematiek",SUM(F8:F16)*0.5,0)</f>
        <v>0</v>
      </c>
      <c r="G22" s="47"/>
      <c r="H22" s="47"/>
      <c r="I22" s="32">
        <f>IF(kostenmethode_22="loonkosten plus vaste-opslag-systematiek",SUM(I8:I16)*0.5,0)</f>
        <v>0</v>
      </c>
      <c r="J22" s="47"/>
      <c r="K22" s="47"/>
      <c r="L22" s="32">
        <f>IF(kostenmethode_22="loonkosten plus vaste-opslag-systematiek",SUM(L8:L16)*0.5,0)</f>
        <v>0</v>
      </c>
      <c r="M22" s="47"/>
      <c r="N22" s="47"/>
      <c r="O22" s="32">
        <f>IF(kostenmethode_22="loonkosten plus vaste-opslag-systematiek",SUM(O8:O16)*0.5,0)</f>
        <v>0</v>
      </c>
      <c r="P22" s="47"/>
      <c r="Q22" s="47"/>
      <c r="R22" s="32">
        <f>IF(kostenmethode_22="loonkosten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Deelnemer_22</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begroting'!X30</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5GCokNZKooWKqAtcNZ+brnz5IQLx7gWdnEgxes0A776QD2BJgiZs+l4MHUDq3doh2v29tTI8uztJOS6PaVYLtg==" saltValue="ndSZW1bImczk7nSgs3cl+A==" spinCount="100000" sheet="1" objects="1" scenarios="1" selectLockedCells="1"/>
  <dataValidations count="3">
    <dataValidation type="list" allowBlank="1" showInputMessage="1" showErrorMessage="1" prompt="Vul hier financieringswijze in" sqref="B83:B87" xr:uid="{049A2B0B-577D-4F9A-81C0-C24BFAEED60B}">
      <formula1>"[Vul hier de financieringswijze in],Eigen vermogen,Operationele kasstroom,Leningsovereenkomst,Investeringsovereenkomst,Interne financiering,Overige"</formula1>
    </dataValidation>
    <dataValidation type="list" allowBlank="1" showInputMessage="1" showErrorMessage="1" sqref="C3" xr:uid="{871D5AB2-564E-400F-8AC9-DC227141103D}">
      <formula1>"KB,MB,GB,KIS"</formula1>
    </dataValidation>
    <dataValidation type="list" showInputMessage="1" showErrorMessage="1" sqref="C22" xr:uid="{90537063-470E-4B0D-ACFD-EA5E78284F02}">
      <formula1>"integrale kostensystematiek,loonkosten plus vaste-opslag-systematiek,vaste-uurtarief-systematiek"</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779-1659-4D48-87FE-D612F26DAAEB}">
  <dimension ref="A1:W93"/>
  <sheetViews>
    <sheetView zoomScale="90" zoomScaleNormal="90"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IF(kostenmethode_23="loonkosten plus vaste-opslag-systematiek",SUM(F8:F16)*0.5,0)</f>
        <v>0</v>
      </c>
      <c r="G22" s="47"/>
      <c r="H22" s="47"/>
      <c r="I22" s="32">
        <f>IF(kostenmethode_23="loonkosten plus vaste-opslag-systematiek",SUM(I8:I16)*0.5,0)</f>
        <v>0</v>
      </c>
      <c r="J22" s="47"/>
      <c r="K22" s="47"/>
      <c r="L22" s="32">
        <f>IF(kostenmethode_23="loonkosten plus vaste-opslag-systematiek",SUM(L8:L16)*0.5,0)</f>
        <v>0</v>
      </c>
      <c r="M22" s="47"/>
      <c r="N22" s="47"/>
      <c r="O22" s="32">
        <f>IF(kostenmethode_23="loonkosten plus vaste-opslag-systematiek",SUM(O8:O16)*0.5,0)</f>
        <v>0</v>
      </c>
      <c r="P22" s="47"/>
      <c r="Q22" s="47"/>
      <c r="R22" s="32">
        <f>IF(kostenmethode_23="loonkosten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Deelnemer_23</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begroting'!X31</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yV4PybpbCAYPaDG9hLRGwtUq0hgU6vREUQASX+TDYe7iJXFN4wlJOXTRj6AgSzbrml8dxx6cZnyJKbJSUQ4gXQ==" saltValue="wjuMe+iWvy2hXUXzEUk5dg==" spinCount="100000" sheet="1" objects="1" scenarios="1" selectLockedCells="1"/>
  <dataValidations count="3">
    <dataValidation type="list" allowBlank="1" showInputMessage="1" showErrorMessage="1" prompt="Vul hier financieringswijze in" sqref="B83:B87" xr:uid="{4AB0F02B-F05C-48B3-A309-67259E85CACA}">
      <formula1>"[Vul hier de financieringswijze in],Eigen vermogen,Operationele kasstroom,Leningsovereenkomst,Investeringsovereenkomst,Interne financiering,Overige"</formula1>
    </dataValidation>
    <dataValidation type="list" allowBlank="1" showInputMessage="1" showErrorMessage="1" sqref="C3" xr:uid="{4E3FD345-18FC-44A6-A5D3-CEB889292576}">
      <formula1>"KB,MB,GB,KIS"</formula1>
    </dataValidation>
    <dataValidation type="list" showInputMessage="1" showErrorMessage="1" sqref="C22" xr:uid="{1143DD12-FCBA-48DD-A797-79A929F295FA}">
      <formula1>"integrale kostensystematiek,loonkosten plus vaste-opslag-systematiek,vaste-uurtarief-systematiek"</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1383E-8846-4AC0-A342-F71BFACED4E1}">
  <dimension ref="A1:W93"/>
  <sheetViews>
    <sheetView zoomScale="90" zoomScaleNormal="90" workbookViewId="0">
      <selection activeCell="C3" sqref="C3"/>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IF(kostenmethode_24="loonkosten plus vaste-opslag-systematiek",SUM(F8:F16)*0.5,0)</f>
        <v>0</v>
      </c>
      <c r="G22" s="47"/>
      <c r="H22" s="47"/>
      <c r="I22" s="32">
        <f>IF(kostenmethode_24="loonkosten plus vaste-opslag-systematiek",SUM(I8:I16)*0.5,0)</f>
        <v>0</v>
      </c>
      <c r="J22" s="47"/>
      <c r="K22" s="47"/>
      <c r="L22" s="32">
        <f>IF(kostenmethode_24="loonkosten plus vaste-opslag-systematiek",SUM(L8:L16)*0.5,0)</f>
        <v>0</v>
      </c>
      <c r="M22" s="47"/>
      <c r="N22" s="47"/>
      <c r="O22" s="32">
        <f>IF(kostenmethode_24="loonkosten plus vaste-opslag-systematiek",SUM(O8:O16)*0.5,0)</f>
        <v>0</v>
      </c>
      <c r="P22" s="47"/>
      <c r="Q22" s="47"/>
      <c r="R22" s="32">
        <f>IF(kostenmethode_24="loonkosten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Deelnemer_24</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begroting'!X32</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BLMb2JgZjbag+j7Y6EldoGwEpOBFr3vjb4pJMrfL1XchFmy7Iy76zKyEwF2gi7bPvnsmjJy+YrVAFIacCjjJMA==" saltValue="XaDgy5G4i2k1Ni/UvcG6zw==" spinCount="100000" sheet="1" objects="1" scenarios="1" selectLockedCells="1"/>
  <dataValidations count="3">
    <dataValidation type="list" allowBlank="1" showInputMessage="1" showErrorMessage="1" prompt="Vul hier financieringswijze in" sqref="B83:B87" xr:uid="{6982EFE3-1DA5-4A92-8108-F0B33FD7571E}">
      <formula1>"[Vul hier de financieringswijze in],Eigen vermogen,Operationele kasstroom,Leningsovereenkomst,Investeringsovereenkomst,Interne financiering,Overige"</formula1>
    </dataValidation>
    <dataValidation type="list" allowBlank="1" showInputMessage="1" showErrorMessage="1" sqref="C3" xr:uid="{06785C03-1EE3-4BC1-AE4A-9425424F4A97}">
      <formula1>"KB,MB,GB,KIS"</formula1>
    </dataValidation>
    <dataValidation type="list" showInputMessage="1" showErrorMessage="1" sqref="C22" xr:uid="{EBBD29CF-ED37-4C3B-ACD3-AEE2778024CB}">
      <formula1>"integrale kostensystematiek,loonkosten plus vaste-opslag-systematiek,vaste-uurtarief-systematiek"</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9B1B-750F-4B41-BCE0-73D557AB447B}">
  <dimension ref="A1:W93"/>
  <sheetViews>
    <sheetView zoomScale="90" zoomScaleNormal="90" workbookViewId="0">
      <selection activeCell="H8" sqref="H8"/>
    </sheetView>
  </sheetViews>
  <sheetFormatPr defaultColWidth="0" defaultRowHeight="12.75" zeroHeight="1" x14ac:dyDescent="0.2"/>
  <cols>
    <col min="1" max="1" width="3.75" style="93" customWidth="1"/>
    <col min="2" max="2" width="23.5" style="93" customWidth="1"/>
    <col min="3" max="3" width="25.125" style="93" customWidth="1"/>
    <col min="4" max="4" width="20.875" style="94" customWidth="1"/>
    <col min="5" max="5" width="17.5" style="93" customWidth="1"/>
    <col min="6" max="6" width="16.375" style="94" bestFit="1" customWidth="1"/>
    <col min="7" max="7" width="3.125" style="94" customWidth="1"/>
    <col min="8" max="8" width="17.5" style="93" customWidth="1"/>
    <col min="9" max="9" width="16.375" style="94" bestFit="1" customWidth="1"/>
    <col min="10" max="10" width="3.125" style="94" customWidth="1"/>
    <col min="11" max="11" width="17.5" style="93" customWidth="1"/>
    <col min="12" max="12" width="16.375" style="94" bestFit="1" customWidth="1"/>
    <col min="13" max="13" width="3.125" style="94" customWidth="1"/>
    <col min="14" max="14" width="17.5" style="93" customWidth="1"/>
    <col min="15" max="15" width="16.375" style="94" bestFit="1" customWidth="1"/>
    <col min="16" max="16" width="3.125" style="94" customWidth="1"/>
    <col min="17" max="17" width="17.5" style="93" customWidth="1"/>
    <col min="18" max="18" width="16.375" style="94" bestFit="1" customWidth="1"/>
    <col min="19" max="19" width="4.5" style="95" customWidth="1"/>
    <col min="20" max="20" width="34.625" style="111" customWidth="1"/>
    <col min="21" max="21" width="4.375" style="93" bestFit="1" customWidth="1"/>
    <col min="22" max="23" width="0" style="115" hidden="1" customWidth="1"/>
    <col min="24" max="16384" width="7.375" style="115" hidden="1"/>
  </cols>
  <sheetData>
    <row r="1" spans="1:21" s="112" customFormat="1" ht="15.6" customHeight="1" thickBot="1" x14ac:dyDescent="0.3">
      <c r="A1" s="44"/>
      <c r="B1" s="1" t="s">
        <v>59</v>
      </c>
      <c r="C1" s="2"/>
      <c r="D1" s="98" t="s">
        <v>1</v>
      </c>
      <c r="E1" s="99" t="str">
        <f>Code</f>
        <v>IPCEI260930</v>
      </c>
      <c r="F1" s="45"/>
      <c r="G1" s="45"/>
      <c r="H1" s="44"/>
      <c r="I1" s="45"/>
      <c r="J1" s="45"/>
      <c r="K1" s="44"/>
      <c r="L1" s="45"/>
      <c r="M1" s="45"/>
      <c r="N1" s="44"/>
      <c r="O1" s="45"/>
      <c r="P1" s="45"/>
      <c r="Q1" s="44"/>
      <c r="R1" s="45"/>
      <c r="S1" s="45"/>
      <c r="T1" s="45"/>
      <c r="U1" s="35"/>
    </row>
    <row r="2" spans="1:21" s="113" customFormat="1" ht="15.6" customHeight="1" thickBot="1" x14ac:dyDescent="0.3">
      <c r="A2" s="35"/>
      <c r="B2" s="1" t="s">
        <v>0</v>
      </c>
      <c r="C2" s="24"/>
      <c r="D2" s="59"/>
      <c r="E2" s="37"/>
      <c r="F2" s="100"/>
      <c r="G2" s="100"/>
      <c r="H2" s="35"/>
      <c r="I2" s="100"/>
      <c r="J2" s="100"/>
      <c r="K2" s="35"/>
      <c r="L2" s="100"/>
      <c r="M2" s="100"/>
      <c r="N2" s="35"/>
      <c r="O2" s="100"/>
      <c r="P2" s="100"/>
      <c r="Q2" s="35"/>
      <c r="R2" s="100"/>
      <c r="S2" s="100"/>
      <c r="T2" s="100"/>
      <c r="U2" s="35"/>
    </row>
    <row r="3" spans="1:21" s="113" customFormat="1" ht="15.6" customHeight="1" thickBot="1" x14ac:dyDescent="0.3">
      <c r="A3" s="44"/>
      <c r="B3" s="1" t="s">
        <v>25</v>
      </c>
      <c r="C3" s="27"/>
      <c r="D3" s="45" t="str">
        <f>penvoerder!D3</f>
        <v>Groot bedrijf, middelgroot bedrijf, klein bedrijf of kennisinstelling</v>
      </c>
      <c r="E3" s="37"/>
      <c r="F3" s="100"/>
      <c r="G3" s="100"/>
      <c r="H3" s="35"/>
      <c r="I3" s="100"/>
      <c r="J3" s="100"/>
      <c r="K3" s="35"/>
      <c r="L3" s="100"/>
      <c r="M3" s="100"/>
      <c r="N3" s="35"/>
      <c r="O3" s="100"/>
      <c r="P3" s="100"/>
      <c r="Q3" s="35"/>
      <c r="R3" s="100"/>
      <c r="S3" s="100"/>
      <c r="T3" s="100"/>
      <c r="U3" s="35"/>
    </row>
    <row r="4" spans="1:21" s="112" customFormat="1" ht="15.6" customHeight="1" x14ac:dyDescent="0.2">
      <c r="A4" s="37"/>
      <c r="B4" s="37"/>
      <c r="C4" s="37"/>
      <c r="D4" s="37"/>
      <c r="E4" s="37"/>
      <c r="F4" s="100"/>
      <c r="G4" s="100"/>
      <c r="H4" s="35"/>
      <c r="I4" s="100"/>
      <c r="J4" s="100"/>
      <c r="K4" s="35"/>
      <c r="L4" s="100"/>
      <c r="M4" s="100"/>
      <c r="N4" s="35"/>
      <c r="O4" s="100"/>
      <c r="P4" s="100"/>
      <c r="Q4" s="35"/>
      <c r="R4" s="100"/>
      <c r="S4" s="100"/>
      <c r="T4" s="100"/>
    </row>
    <row r="5" spans="1:21" s="112" customFormat="1" ht="15.6" customHeight="1" thickBot="1" x14ac:dyDescent="0.25">
      <c r="A5" s="44"/>
      <c r="B5" s="44"/>
      <c r="C5" s="44"/>
      <c r="D5" s="45"/>
      <c r="E5" s="44"/>
      <c r="F5" s="45"/>
      <c r="G5" s="45"/>
      <c r="H5" s="44"/>
      <c r="I5" s="45"/>
      <c r="J5" s="45"/>
      <c r="K5" s="44"/>
      <c r="L5" s="45"/>
      <c r="M5" s="45"/>
      <c r="N5" s="44"/>
      <c r="O5" s="45"/>
      <c r="P5" s="45"/>
      <c r="Q5" s="44"/>
      <c r="R5" s="45"/>
      <c r="S5" s="45"/>
      <c r="T5" s="45"/>
      <c r="U5" s="44"/>
    </row>
    <row r="6" spans="1:21" s="113" customFormat="1" ht="23.25" customHeight="1" x14ac:dyDescent="0.2">
      <c r="A6" s="35" t="s">
        <v>27</v>
      </c>
      <c r="B6" s="56" t="s">
        <v>28</v>
      </c>
      <c r="C6" s="57"/>
      <c r="D6" s="58"/>
      <c r="E6" s="154" t="str">
        <f>penvoerder!E6</f>
        <v>Industrieel onderzoek</v>
      </c>
      <c r="F6" s="155"/>
      <c r="G6" s="58"/>
      <c r="H6" s="156" t="str">
        <f>penvoerder!H6</f>
        <v>Experimentele ontwikkeling</v>
      </c>
      <c r="I6" s="155"/>
      <c r="J6" s="58"/>
      <c r="K6" s="156" t="str">
        <f>penvoerder!K6</f>
        <v>Haalbaarheidsstudies</v>
      </c>
      <c r="L6" s="155"/>
      <c r="M6" s="58"/>
      <c r="N6" s="156" t="str">
        <f>penvoerder!N6</f>
        <v>Test- en experimenteerinfrastructuur</v>
      </c>
      <c r="O6" s="155"/>
      <c r="P6" s="58"/>
      <c r="Q6" s="156" t="str">
        <f>penvoerder!Q6</f>
        <v>Onderzoeksinfrastructuur</v>
      </c>
      <c r="R6" s="155"/>
      <c r="S6" s="58"/>
      <c r="T6" s="102"/>
      <c r="U6" s="44"/>
    </row>
    <row r="7" spans="1:21" s="112" customFormat="1" ht="21" customHeight="1" x14ac:dyDescent="0.2">
      <c r="A7" s="35"/>
      <c r="B7" s="34" t="s">
        <v>33</v>
      </c>
      <c r="C7" s="35" t="s">
        <v>34</v>
      </c>
      <c r="D7" s="59" t="s">
        <v>35</v>
      </c>
      <c r="E7" s="35" t="s">
        <v>36</v>
      </c>
      <c r="F7" s="59" t="s">
        <v>37</v>
      </c>
      <c r="G7" s="59"/>
      <c r="H7" s="35" t="s">
        <v>36</v>
      </c>
      <c r="I7" s="59" t="s">
        <v>37</v>
      </c>
      <c r="J7" s="59"/>
      <c r="K7" s="35" t="s">
        <v>36</v>
      </c>
      <c r="L7" s="59" t="s">
        <v>37</v>
      </c>
      <c r="M7" s="59"/>
      <c r="N7" s="35" t="s">
        <v>36</v>
      </c>
      <c r="O7" s="59" t="s">
        <v>37</v>
      </c>
      <c r="P7" s="59"/>
      <c r="Q7" s="35" t="s">
        <v>36</v>
      </c>
      <c r="R7" s="59" t="s">
        <v>37</v>
      </c>
      <c r="S7" s="59"/>
      <c r="T7" s="103"/>
      <c r="U7" s="35"/>
    </row>
    <row r="8" spans="1:21" s="112" customFormat="1" ht="15.6" customHeight="1" x14ac:dyDescent="0.2">
      <c r="A8" s="44"/>
      <c r="B8" s="30"/>
      <c r="C8" s="31"/>
      <c r="D8" s="31"/>
      <c r="E8" s="31"/>
      <c r="F8" s="32">
        <f>$D8*E8</f>
        <v>0</v>
      </c>
      <c r="G8" s="33"/>
      <c r="H8" s="31"/>
      <c r="I8" s="32">
        <f>$D8*H8</f>
        <v>0</v>
      </c>
      <c r="J8" s="33"/>
      <c r="K8" s="31"/>
      <c r="L8" s="32">
        <f>$D8*K8</f>
        <v>0</v>
      </c>
      <c r="M8" s="33"/>
      <c r="N8" s="31"/>
      <c r="O8" s="32">
        <f>$D8*N8</f>
        <v>0</v>
      </c>
      <c r="P8" s="33"/>
      <c r="Q8" s="31"/>
      <c r="R8" s="32">
        <f>$D8*Q8</f>
        <v>0</v>
      </c>
      <c r="S8" s="45"/>
      <c r="T8" s="103"/>
      <c r="U8" s="44"/>
    </row>
    <row r="9" spans="1:21" s="112" customFormat="1" ht="15.6" customHeight="1" x14ac:dyDescent="0.2">
      <c r="A9" s="44"/>
      <c r="B9" s="30"/>
      <c r="C9" s="31"/>
      <c r="D9" s="31"/>
      <c r="E9" s="31"/>
      <c r="F9" s="32">
        <f t="shared" ref="F9:F16" si="0">$D9*E9</f>
        <v>0</v>
      </c>
      <c r="G9" s="33"/>
      <c r="H9" s="31"/>
      <c r="I9" s="32">
        <f t="shared" ref="I9:I16" si="1">$D9*H9</f>
        <v>0</v>
      </c>
      <c r="J9" s="33"/>
      <c r="K9" s="31"/>
      <c r="L9" s="32">
        <f t="shared" ref="L9:L16" si="2">$D9*K9</f>
        <v>0</v>
      </c>
      <c r="M9" s="33"/>
      <c r="N9" s="31"/>
      <c r="O9" s="32">
        <f t="shared" ref="O9:O16" si="3">$D9*N9</f>
        <v>0</v>
      </c>
      <c r="P9" s="33"/>
      <c r="Q9" s="31"/>
      <c r="R9" s="32">
        <f t="shared" ref="R9:R16" si="4">$D9*Q9</f>
        <v>0</v>
      </c>
      <c r="S9" s="45"/>
      <c r="T9" s="103"/>
      <c r="U9" s="44"/>
    </row>
    <row r="10" spans="1:21" s="112" customFormat="1" ht="15.6" customHeight="1" x14ac:dyDescent="0.2">
      <c r="A10" s="44"/>
      <c r="B10" s="30"/>
      <c r="C10" s="31"/>
      <c r="D10" s="31"/>
      <c r="E10" s="31"/>
      <c r="F10" s="32">
        <f t="shared" si="0"/>
        <v>0</v>
      </c>
      <c r="G10" s="33"/>
      <c r="H10" s="31"/>
      <c r="I10" s="32">
        <f t="shared" si="1"/>
        <v>0</v>
      </c>
      <c r="J10" s="33"/>
      <c r="K10" s="31"/>
      <c r="L10" s="32">
        <f t="shared" si="2"/>
        <v>0</v>
      </c>
      <c r="M10" s="33"/>
      <c r="N10" s="31"/>
      <c r="O10" s="32">
        <f t="shared" si="3"/>
        <v>0</v>
      </c>
      <c r="P10" s="33"/>
      <c r="Q10" s="31"/>
      <c r="R10" s="32">
        <f t="shared" si="4"/>
        <v>0</v>
      </c>
      <c r="S10" s="45"/>
      <c r="T10" s="103"/>
      <c r="U10" s="44"/>
    </row>
    <row r="11" spans="1:21" s="112" customFormat="1" ht="15.6" customHeight="1" x14ac:dyDescent="0.2">
      <c r="A11" s="44"/>
      <c r="B11" s="30"/>
      <c r="C11" s="31"/>
      <c r="D11" s="31"/>
      <c r="E11" s="31"/>
      <c r="F11" s="32">
        <f t="shared" si="0"/>
        <v>0</v>
      </c>
      <c r="G11" s="33"/>
      <c r="H11" s="31"/>
      <c r="I11" s="32">
        <f t="shared" si="1"/>
        <v>0</v>
      </c>
      <c r="J11" s="33"/>
      <c r="K11" s="31"/>
      <c r="L11" s="32">
        <f t="shared" si="2"/>
        <v>0</v>
      </c>
      <c r="M11" s="33"/>
      <c r="N11" s="31"/>
      <c r="O11" s="32">
        <f t="shared" si="3"/>
        <v>0</v>
      </c>
      <c r="P11" s="33"/>
      <c r="Q11" s="31"/>
      <c r="R11" s="32">
        <f t="shared" si="4"/>
        <v>0</v>
      </c>
      <c r="S11" s="45"/>
      <c r="T11" s="103"/>
      <c r="U11" s="44"/>
    </row>
    <row r="12" spans="1:21" s="112" customFormat="1" ht="15.6" customHeight="1" x14ac:dyDescent="0.2">
      <c r="A12" s="44"/>
      <c r="B12" s="30"/>
      <c r="C12" s="31"/>
      <c r="D12" s="31"/>
      <c r="E12" s="31"/>
      <c r="F12" s="32">
        <f t="shared" si="0"/>
        <v>0</v>
      </c>
      <c r="G12" s="33"/>
      <c r="H12" s="31"/>
      <c r="I12" s="32">
        <f t="shared" si="1"/>
        <v>0</v>
      </c>
      <c r="J12" s="33"/>
      <c r="K12" s="31"/>
      <c r="L12" s="32">
        <f t="shared" si="2"/>
        <v>0</v>
      </c>
      <c r="M12" s="33"/>
      <c r="N12" s="31"/>
      <c r="O12" s="32">
        <f t="shared" si="3"/>
        <v>0</v>
      </c>
      <c r="P12" s="33"/>
      <c r="Q12" s="31"/>
      <c r="R12" s="32">
        <f t="shared" si="4"/>
        <v>0</v>
      </c>
      <c r="S12" s="45"/>
      <c r="T12" s="103"/>
      <c r="U12" s="44"/>
    </row>
    <row r="13" spans="1:21" s="112" customFormat="1" ht="15.6" customHeight="1" x14ac:dyDescent="0.2">
      <c r="A13" s="44"/>
      <c r="B13" s="30"/>
      <c r="C13" s="31"/>
      <c r="D13" s="31"/>
      <c r="E13" s="31"/>
      <c r="F13" s="32">
        <f t="shared" si="0"/>
        <v>0</v>
      </c>
      <c r="G13" s="33"/>
      <c r="H13" s="31"/>
      <c r="I13" s="32">
        <f t="shared" si="1"/>
        <v>0</v>
      </c>
      <c r="J13" s="33"/>
      <c r="K13" s="31"/>
      <c r="L13" s="32">
        <f t="shared" si="2"/>
        <v>0</v>
      </c>
      <c r="M13" s="33"/>
      <c r="N13" s="31"/>
      <c r="O13" s="32">
        <f t="shared" si="3"/>
        <v>0</v>
      </c>
      <c r="P13" s="33"/>
      <c r="Q13" s="31"/>
      <c r="R13" s="32">
        <f t="shared" si="4"/>
        <v>0</v>
      </c>
      <c r="S13" s="45"/>
      <c r="T13" s="103"/>
      <c r="U13" s="44"/>
    </row>
    <row r="14" spans="1:21" s="112" customFormat="1" ht="15.6" customHeight="1" x14ac:dyDescent="0.2">
      <c r="A14" s="44"/>
      <c r="B14" s="30"/>
      <c r="C14" s="31"/>
      <c r="D14" s="31"/>
      <c r="E14" s="31"/>
      <c r="F14" s="32">
        <f t="shared" si="0"/>
        <v>0</v>
      </c>
      <c r="G14" s="33"/>
      <c r="H14" s="31"/>
      <c r="I14" s="32">
        <f t="shared" si="1"/>
        <v>0</v>
      </c>
      <c r="J14" s="33"/>
      <c r="K14" s="31"/>
      <c r="L14" s="32">
        <f t="shared" si="2"/>
        <v>0</v>
      </c>
      <c r="M14" s="33"/>
      <c r="N14" s="31"/>
      <c r="O14" s="32">
        <f t="shared" si="3"/>
        <v>0</v>
      </c>
      <c r="P14" s="33"/>
      <c r="Q14" s="31"/>
      <c r="R14" s="32">
        <f t="shared" si="4"/>
        <v>0</v>
      </c>
      <c r="S14" s="45"/>
      <c r="T14" s="103"/>
      <c r="U14" s="44"/>
    </row>
    <row r="15" spans="1:21" s="112" customFormat="1" ht="15.6" customHeight="1" x14ac:dyDescent="0.2">
      <c r="A15" s="44"/>
      <c r="B15" s="30"/>
      <c r="C15" s="31"/>
      <c r="D15" s="31"/>
      <c r="E15" s="31"/>
      <c r="F15" s="32">
        <f t="shared" si="0"/>
        <v>0</v>
      </c>
      <c r="G15" s="33"/>
      <c r="H15" s="31"/>
      <c r="I15" s="32">
        <f t="shared" si="1"/>
        <v>0</v>
      </c>
      <c r="J15" s="33"/>
      <c r="K15" s="31"/>
      <c r="L15" s="32">
        <f t="shared" si="2"/>
        <v>0</v>
      </c>
      <c r="M15" s="33"/>
      <c r="N15" s="31"/>
      <c r="O15" s="32">
        <f t="shared" si="3"/>
        <v>0</v>
      </c>
      <c r="P15" s="33"/>
      <c r="Q15" s="31"/>
      <c r="R15" s="32">
        <f t="shared" si="4"/>
        <v>0</v>
      </c>
      <c r="S15" s="45"/>
      <c r="T15" s="103"/>
      <c r="U15" s="44"/>
    </row>
    <row r="16" spans="1:21" s="113" customFormat="1" ht="15.6" customHeight="1" x14ac:dyDescent="0.2">
      <c r="A16" s="44"/>
      <c r="B16" s="30"/>
      <c r="C16" s="31"/>
      <c r="D16" s="31"/>
      <c r="E16" s="31"/>
      <c r="F16" s="32">
        <f t="shared" si="0"/>
        <v>0</v>
      </c>
      <c r="G16" s="33"/>
      <c r="H16" s="31"/>
      <c r="I16" s="32">
        <f t="shared" si="1"/>
        <v>0</v>
      </c>
      <c r="J16" s="33"/>
      <c r="K16" s="31"/>
      <c r="L16" s="32">
        <f t="shared" si="2"/>
        <v>0</v>
      </c>
      <c r="M16" s="33"/>
      <c r="N16" s="31"/>
      <c r="O16" s="32">
        <f t="shared" si="3"/>
        <v>0</v>
      </c>
      <c r="P16" s="33"/>
      <c r="Q16" s="31"/>
      <c r="R16" s="32">
        <f t="shared" si="4"/>
        <v>0</v>
      </c>
      <c r="S16" s="45"/>
      <c r="T16" s="103"/>
      <c r="U16" s="44"/>
    </row>
    <row r="17" spans="1:21" s="113" customFormat="1" ht="15.6" customHeight="1" x14ac:dyDescent="0.2">
      <c r="A17" s="35"/>
      <c r="B17" s="34" t="s">
        <v>38</v>
      </c>
      <c r="C17" s="35"/>
      <c r="D17" s="36"/>
      <c r="E17" s="37"/>
      <c r="F17" s="38"/>
      <c r="G17" s="36"/>
      <c r="H17" s="35"/>
      <c r="I17" s="38"/>
      <c r="J17" s="36"/>
      <c r="K17" s="35"/>
      <c r="L17" s="38"/>
      <c r="M17" s="36"/>
      <c r="N17" s="35"/>
      <c r="O17" s="38"/>
      <c r="P17" s="36"/>
      <c r="Q17" s="35"/>
      <c r="R17" s="38"/>
      <c r="S17" s="59"/>
      <c r="T17" s="103"/>
      <c r="U17" s="35"/>
    </row>
    <row r="18" spans="1:21" s="113" customFormat="1" ht="15.6" customHeight="1" x14ac:dyDescent="0.2">
      <c r="A18" s="35"/>
      <c r="B18" s="39"/>
      <c r="C18" s="40"/>
      <c r="D18" s="41">
        <v>60</v>
      </c>
      <c r="E18" s="31"/>
      <c r="F18" s="32">
        <f>$D18*E18</f>
        <v>0</v>
      </c>
      <c r="G18" s="33"/>
      <c r="H18" s="31"/>
      <c r="I18" s="32">
        <f>$D18*H18</f>
        <v>0</v>
      </c>
      <c r="J18" s="33"/>
      <c r="K18" s="31"/>
      <c r="L18" s="32">
        <f>$D18*K18</f>
        <v>0</v>
      </c>
      <c r="M18" s="33"/>
      <c r="N18" s="31"/>
      <c r="O18" s="32">
        <f>$D18*N18</f>
        <v>0</v>
      </c>
      <c r="P18" s="33"/>
      <c r="Q18" s="31"/>
      <c r="R18" s="32">
        <f>$D18*Q18</f>
        <v>0</v>
      </c>
      <c r="S18" s="59"/>
      <c r="T18" s="103"/>
      <c r="U18" s="35"/>
    </row>
    <row r="19" spans="1:21" s="112" customFormat="1" ht="15.6" customHeight="1" x14ac:dyDescent="0.2">
      <c r="A19" s="35"/>
      <c r="B19" s="39"/>
      <c r="C19" s="40"/>
      <c r="D19" s="41">
        <v>60</v>
      </c>
      <c r="E19" s="31"/>
      <c r="F19" s="42">
        <f>$D19*E19</f>
        <v>0</v>
      </c>
      <c r="G19" s="33"/>
      <c r="H19" s="31"/>
      <c r="I19" s="42">
        <f>$D19*H19</f>
        <v>0</v>
      </c>
      <c r="J19" s="33"/>
      <c r="K19" s="31"/>
      <c r="L19" s="42">
        <f>$D19*K19</f>
        <v>0</v>
      </c>
      <c r="M19" s="33"/>
      <c r="N19" s="31"/>
      <c r="O19" s="42">
        <f>$D19*N19</f>
        <v>0</v>
      </c>
      <c r="P19" s="33"/>
      <c r="Q19" s="31"/>
      <c r="R19" s="42">
        <f>$D19*Q19</f>
        <v>0</v>
      </c>
      <c r="S19" s="59"/>
      <c r="T19" s="103"/>
      <c r="U19" s="35"/>
    </row>
    <row r="20" spans="1:21" s="112" customFormat="1" ht="15.6" customHeight="1" x14ac:dyDescent="0.2">
      <c r="A20" s="44"/>
      <c r="B20" s="43"/>
      <c r="C20" s="44"/>
      <c r="D20" s="45"/>
      <c r="E20" s="44"/>
      <c r="F20" s="46">
        <f>SUM(F8:F19)</f>
        <v>0</v>
      </c>
      <c r="G20" s="36"/>
      <c r="H20" s="36"/>
      <c r="I20" s="46">
        <f>SUM(I8:I19)</f>
        <v>0</v>
      </c>
      <c r="J20" s="36"/>
      <c r="K20" s="36"/>
      <c r="L20" s="46">
        <f>SUM(L8:L19)</f>
        <v>0</v>
      </c>
      <c r="M20" s="36"/>
      <c r="N20" s="36"/>
      <c r="O20" s="46">
        <f>SUM(O8:O19)</f>
        <v>0</v>
      </c>
      <c r="P20" s="36"/>
      <c r="Q20" s="36"/>
      <c r="R20" s="46">
        <f>SUM(R8:R19)</f>
        <v>0</v>
      </c>
      <c r="S20" s="45"/>
      <c r="T20" s="103"/>
      <c r="U20" s="44"/>
    </row>
    <row r="21" spans="1:21" s="112" customFormat="1" ht="15.6" customHeight="1" x14ac:dyDescent="0.2">
      <c r="A21" s="44"/>
      <c r="B21" s="43"/>
      <c r="C21" s="44"/>
      <c r="D21" s="45"/>
      <c r="E21" s="44"/>
      <c r="F21" s="47"/>
      <c r="G21" s="36"/>
      <c r="H21" s="36"/>
      <c r="I21" s="47"/>
      <c r="J21" s="36"/>
      <c r="K21" s="36"/>
      <c r="L21" s="47"/>
      <c r="M21" s="36"/>
      <c r="N21" s="36"/>
      <c r="O21" s="47"/>
      <c r="P21" s="36"/>
      <c r="Q21" s="36"/>
      <c r="R21" s="47"/>
      <c r="S21" s="45"/>
      <c r="T21" s="103"/>
      <c r="U21" s="44"/>
    </row>
    <row r="22" spans="1:21" s="35" customFormat="1" ht="51" x14ac:dyDescent="0.2">
      <c r="A22" s="44"/>
      <c r="B22" s="48" t="s">
        <v>39</v>
      </c>
      <c r="C22" s="49"/>
      <c r="D22" s="50" t="s">
        <v>40</v>
      </c>
      <c r="E22" s="44"/>
      <c r="F22" s="32">
        <f>IF(kostenmethode_25="loonkosten plus vaste-opslag-systematiek",SUM(F8:F16)*0.5,0)</f>
        <v>0</v>
      </c>
      <c r="G22" s="47"/>
      <c r="H22" s="47"/>
      <c r="I22" s="32">
        <f>IF(kostenmethode_25="loonkosten plus vaste-opslag-systematiek",SUM(I8:I16)*0.5,0)</f>
        <v>0</v>
      </c>
      <c r="J22" s="47"/>
      <c r="K22" s="47"/>
      <c r="L22" s="32">
        <f>IF(kostenmethode_25="loonkosten plus vaste-opslag-systematiek",SUM(L8:L16)*0.5,0)</f>
        <v>0</v>
      </c>
      <c r="M22" s="47"/>
      <c r="N22" s="47"/>
      <c r="O22" s="32">
        <f>IF(kostenmethode_25="loonkosten plus vaste-opslag-systematiek",SUM(O8:O16)*0.5,0)</f>
        <v>0</v>
      </c>
      <c r="P22" s="47"/>
      <c r="Q22" s="47"/>
      <c r="R22" s="32">
        <f>IF(kostenmethode_25="loonkosten plus vaste-opslag-systematiek",SUM(R8:R16)*0.5,0)</f>
        <v>0</v>
      </c>
      <c r="S22" s="45"/>
      <c r="T22" s="104" t="s">
        <v>41</v>
      </c>
      <c r="U22" s="44"/>
    </row>
    <row r="23" spans="1:21" s="113" customFormat="1" ht="15.6" customHeight="1" thickBot="1" x14ac:dyDescent="0.25">
      <c r="A23" s="35"/>
      <c r="B23" s="51"/>
      <c r="C23" s="52"/>
      <c r="D23" s="53"/>
      <c r="E23" s="52"/>
      <c r="F23" s="54">
        <f>F20+F22</f>
        <v>0</v>
      </c>
      <c r="G23" s="53"/>
      <c r="H23" s="52"/>
      <c r="I23" s="54">
        <f>I20+I22</f>
        <v>0</v>
      </c>
      <c r="J23" s="53"/>
      <c r="K23" s="52"/>
      <c r="L23" s="54">
        <f>L20+L22</f>
        <v>0</v>
      </c>
      <c r="M23" s="53"/>
      <c r="N23" s="52"/>
      <c r="O23" s="54">
        <f>O20+O22</f>
        <v>0</v>
      </c>
      <c r="P23" s="53"/>
      <c r="Q23" s="52"/>
      <c r="R23" s="54">
        <f>R20+R22</f>
        <v>0</v>
      </c>
      <c r="S23" s="53"/>
      <c r="T23" s="55">
        <f>+F23+I23+L23+O23+R23</f>
        <v>0</v>
      </c>
      <c r="U23" s="35"/>
    </row>
    <row r="24" spans="1:21" s="112" customFormat="1" ht="15.6" customHeight="1" thickBot="1" x14ac:dyDescent="0.25">
      <c r="A24" s="35"/>
      <c r="B24" s="35"/>
      <c r="C24" s="35"/>
      <c r="D24" s="59"/>
      <c r="E24" s="35"/>
      <c r="F24" s="59"/>
      <c r="G24" s="59"/>
      <c r="H24" s="35"/>
      <c r="I24" s="59"/>
      <c r="J24" s="59"/>
      <c r="K24" s="35"/>
      <c r="L24" s="59"/>
      <c r="M24" s="59"/>
      <c r="N24" s="35"/>
      <c r="O24" s="59"/>
      <c r="P24" s="59"/>
      <c r="Q24" s="35"/>
      <c r="R24" s="59"/>
      <c r="S24" s="59"/>
      <c r="T24" s="101"/>
      <c r="U24" s="35"/>
    </row>
    <row r="25" spans="1:21" s="113" customFormat="1" ht="23.25" customHeight="1" x14ac:dyDescent="0.2">
      <c r="A25" s="35" t="s">
        <v>42</v>
      </c>
      <c r="B25" s="56" t="s">
        <v>43</v>
      </c>
      <c r="C25" s="57"/>
      <c r="D25" s="60"/>
      <c r="E25" s="154" t="str">
        <f>E6</f>
        <v>Industrieel onderzoek</v>
      </c>
      <c r="F25" s="155"/>
      <c r="G25" s="58"/>
      <c r="H25" s="156" t="str">
        <f>H6</f>
        <v>Experimentele ontwikkeling</v>
      </c>
      <c r="I25" s="155"/>
      <c r="J25" s="58"/>
      <c r="K25" s="156" t="str">
        <f>K6</f>
        <v>Haalbaarheidsstudies</v>
      </c>
      <c r="L25" s="155"/>
      <c r="M25" s="58"/>
      <c r="N25" s="156" t="str">
        <f>N6</f>
        <v>Test- en experimenteerinfrastructuur</v>
      </c>
      <c r="O25" s="155"/>
      <c r="P25" s="58"/>
      <c r="Q25" s="156" t="str">
        <f>Q6</f>
        <v>Onderzoeksinfrastructuur</v>
      </c>
      <c r="R25" s="155"/>
      <c r="S25" s="58"/>
      <c r="T25" s="102"/>
      <c r="U25" s="44"/>
    </row>
    <row r="26" spans="1:21" s="112" customFormat="1" ht="21.75" customHeight="1" x14ac:dyDescent="0.2">
      <c r="A26" s="35"/>
      <c r="B26" s="34" t="s">
        <v>44</v>
      </c>
      <c r="C26" s="35"/>
      <c r="D26" s="59" t="s">
        <v>45</v>
      </c>
      <c r="E26" s="35" t="s">
        <v>46</v>
      </c>
      <c r="F26" s="59" t="s">
        <v>47</v>
      </c>
      <c r="G26" s="59"/>
      <c r="H26" s="35" t="s">
        <v>46</v>
      </c>
      <c r="I26" s="59" t="s">
        <v>47</v>
      </c>
      <c r="J26" s="59"/>
      <c r="K26" s="35" t="s">
        <v>46</v>
      </c>
      <c r="L26" s="59" t="s">
        <v>47</v>
      </c>
      <c r="M26" s="59"/>
      <c r="N26" s="35" t="s">
        <v>46</v>
      </c>
      <c r="O26" s="59" t="s">
        <v>47</v>
      </c>
      <c r="P26" s="59"/>
      <c r="Q26" s="35" t="s">
        <v>46</v>
      </c>
      <c r="R26" s="59" t="s">
        <v>47</v>
      </c>
      <c r="S26" s="59"/>
      <c r="T26" s="103"/>
      <c r="U26" s="35"/>
    </row>
    <row r="27" spans="1:21" s="112" customFormat="1" ht="15.6" customHeight="1" x14ac:dyDescent="0.2">
      <c r="A27" s="35"/>
      <c r="B27" s="30"/>
      <c r="C27" s="35"/>
      <c r="D27" s="31"/>
      <c r="E27" s="31"/>
      <c r="F27" s="32">
        <f>$D27*E27</f>
        <v>0</v>
      </c>
      <c r="G27" s="38"/>
      <c r="H27" s="31"/>
      <c r="I27" s="32">
        <f>$D27*H27</f>
        <v>0</v>
      </c>
      <c r="J27" s="38"/>
      <c r="K27" s="31"/>
      <c r="L27" s="32">
        <f>$D27*K27</f>
        <v>0</v>
      </c>
      <c r="M27" s="38"/>
      <c r="N27" s="31"/>
      <c r="O27" s="32">
        <f>$D27*N27</f>
        <v>0</v>
      </c>
      <c r="P27" s="38"/>
      <c r="Q27" s="31"/>
      <c r="R27" s="32">
        <f>$D27*Q27</f>
        <v>0</v>
      </c>
      <c r="S27" s="61"/>
      <c r="T27" s="105"/>
      <c r="U27" s="44"/>
    </row>
    <row r="28" spans="1:21" s="112" customFormat="1" ht="15.6" customHeight="1" x14ac:dyDescent="0.2">
      <c r="A28" s="35"/>
      <c r="B28" s="30"/>
      <c r="C28" s="35"/>
      <c r="D28" s="31"/>
      <c r="E28" s="31"/>
      <c r="F28" s="32">
        <f t="shared" ref="F28:F34" si="5">$D28*E28</f>
        <v>0</v>
      </c>
      <c r="G28" s="38"/>
      <c r="H28" s="31"/>
      <c r="I28" s="32">
        <f t="shared" ref="I28:I34" si="6">$D28*H28</f>
        <v>0</v>
      </c>
      <c r="J28" s="38"/>
      <c r="K28" s="31"/>
      <c r="L28" s="32">
        <f t="shared" ref="L28:L34" si="7">$D28*K28</f>
        <v>0</v>
      </c>
      <c r="M28" s="38"/>
      <c r="N28" s="31"/>
      <c r="O28" s="32">
        <f t="shared" ref="O28:O34" si="8">$D28*N28</f>
        <v>0</v>
      </c>
      <c r="P28" s="38"/>
      <c r="Q28" s="31"/>
      <c r="R28" s="32">
        <f t="shared" ref="R28:R34" si="9">$D28*Q28</f>
        <v>0</v>
      </c>
      <c r="S28" s="61"/>
      <c r="T28" s="105"/>
      <c r="U28" s="44"/>
    </row>
    <row r="29" spans="1:21" s="112" customFormat="1" ht="15.6" customHeight="1" x14ac:dyDescent="0.2">
      <c r="A29" s="35"/>
      <c r="B29" s="30"/>
      <c r="C29" s="35"/>
      <c r="D29" s="31"/>
      <c r="E29" s="31"/>
      <c r="F29" s="32">
        <f t="shared" si="5"/>
        <v>0</v>
      </c>
      <c r="G29" s="38"/>
      <c r="H29" s="31"/>
      <c r="I29" s="32">
        <f t="shared" si="6"/>
        <v>0</v>
      </c>
      <c r="J29" s="38"/>
      <c r="K29" s="31"/>
      <c r="L29" s="32">
        <f t="shared" si="7"/>
        <v>0</v>
      </c>
      <c r="M29" s="38"/>
      <c r="N29" s="31"/>
      <c r="O29" s="32">
        <f t="shared" si="8"/>
        <v>0</v>
      </c>
      <c r="P29" s="38"/>
      <c r="Q29" s="31"/>
      <c r="R29" s="32">
        <f t="shared" si="9"/>
        <v>0</v>
      </c>
      <c r="S29" s="61"/>
      <c r="T29" s="105"/>
      <c r="U29" s="44"/>
    </row>
    <row r="30" spans="1:21" s="112" customFormat="1" ht="15.6" customHeight="1" x14ac:dyDescent="0.2">
      <c r="A30" s="35"/>
      <c r="B30" s="30"/>
      <c r="C30" s="35"/>
      <c r="D30" s="31"/>
      <c r="E30" s="31"/>
      <c r="F30" s="32">
        <f t="shared" si="5"/>
        <v>0</v>
      </c>
      <c r="G30" s="38"/>
      <c r="H30" s="31"/>
      <c r="I30" s="32">
        <f t="shared" si="6"/>
        <v>0</v>
      </c>
      <c r="J30" s="38"/>
      <c r="K30" s="31"/>
      <c r="L30" s="32">
        <f t="shared" si="7"/>
        <v>0</v>
      </c>
      <c r="M30" s="38"/>
      <c r="N30" s="31"/>
      <c r="O30" s="32">
        <f t="shared" si="8"/>
        <v>0</v>
      </c>
      <c r="P30" s="38"/>
      <c r="Q30" s="31"/>
      <c r="R30" s="32">
        <f t="shared" si="9"/>
        <v>0</v>
      </c>
      <c r="S30" s="61"/>
      <c r="T30" s="105"/>
      <c r="U30" s="44"/>
    </row>
    <row r="31" spans="1:21" s="112" customFormat="1" ht="15.6" customHeight="1" x14ac:dyDescent="0.2">
      <c r="A31" s="35"/>
      <c r="B31" s="30"/>
      <c r="C31" s="35"/>
      <c r="D31" s="31"/>
      <c r="E31" s="31"/>
      <c r="F31" s="32">
        <f t="shared" si="5"/>
        <v>0</v>
      </c>
      <c r="G31" s="38"/>
      <c r="H31" s="31"/>
      <c r="I31" s="32">
        <f t="shared" si="6"/>
        <v>0</v>
      </c>
      <c r="J31" s="38"/>
      <c r="K31" s="31"/>
      <c r="L31" s="32">
        <f t="shared" si="7"/>
        <v>0</v>
      </c>
      <c r="M31" s="38"/>
      <c r="N31" s="31"/>
      <c r="O31" s="32">
        <f t="shared" si="8"/>
        <v>0</v>
      </c>
      <c r="P31" s="38"/>
      <c r="Q31" s="31"/>
      <c r="R31" s="32">
        <f t="shared" si="9"/>
        <v>0</v>
      </c>
      <c r="S31" s="61"/>
      <c r="T31" s="105"/>
      <c r="U31" s="44"/>
    </row>
    <row r="32" spans="1:21" s="112" customFormat="1" ht="15.6" customHeight="1" x14ac:dyDescent="0.2">
      <c r="A32" s="35"/>
      <c r="B32" s="30"/>
      <c r="C32" s="35"/>
      <c r="D32" s="31"/>
      <c r="E32" s="31"/>
      <c r="F32" s="32">
        <f t="shared" si="5"/>
        <v>0</v>
      </c>
      <c r="G32" s="38"/>
      <c r="H32" s="31"/>
      <c r="I32" s="32">
        <f t="shared" si="6"/>
        <v>0</v>
      </c>
      <c r="J32" s="38"/>
      <c r="K32" s="31"/>
      <c r="L32" s="32">
        <f t="shared" si="7"/>
        <v>0</v>
      </c>
      <c r="M32" s="38"/>
      <c r="N32" s="31"/>
      <c r="O32" s="32">
        <f t="shared" si="8"/>
        <v>0</v>
      </c>
      <c r="P32" s="38"/>
      <c r="Q32" s="31"/>
      <c r="R32" s="32">
        <f t="shared" si="9"/>
        <v>0</v>
      </c>
      <c r="S32" s="61"/>
      <c r="T32" s="105"/>
      <c r="U32" s="44"/>
    </row>
    <row r="33" spans="1:21" s="112" customFormat="1" ht="15.6" customHeight="1" x14ac:dyDescent="0.2">
      <c r="A33" s="44"/>
      <c r="B33" s="30"/>
      <c r="C33" s="44"/>
      <c r="D33" s="31"/>
      <c r="E33" s="31"/>
      <c r="F33" s="32">
        <f t="shared" si="5"/>
        <v>0</v>
      </c>
      <c r="G33" s="38"/>
      <c r="H33" s="31"/>
      <c r="I33" s="32">
        <f t="shared" si="6"/>
        <v>0</v>
      </c>
      <c r="J33" s="38"/>
      <c r="K33" s="31"/>
      <c r="L33" s="32">
        <f t="shared" si="7"/>
        <v>0</v>
      </c>
      <c r="M33" s="38"/>
      <c r="N33" s="31"/>
      <c r="O33" s="32">
        <f t="shared" si="8"/>
        <v>0</v>
      </c>
      <c r="P33" s="38"/>
      <c r="Q33" s="31"/>
      <c r="R33" s="32">
        <f t="shared" si="9"/>
        <v>0</v>
      </c>
      <c r="S33" s="61"/>
      <c r="T33" s="105"/>
      <c r="U33" s="44"/>
    </row>
    <row r="34" spans="1:21" s="113" customFormat="1" ht="15.6" customHeight="1" x14ac:dyDescent="0.2">
      <c r="A34" s="44"/>
      <c r="B34" s="30"/>
      <c r="C34" s="44"/>
      <c r="D34" s="31"/>
      <c r="E34" s="31"/>
      <c r="F34" s="42">
        <f t="shared" si="5"/>
        <v>0</v>
      </c>
      <c r="G34" s="38"/>
      <c r="H34" s="31"/>
      <c r="I34" s="42">
        <f t="shared" si="6"/>
        <v>0</v>
      </c>
      <c r="J34" s="38"/>
      <c r="K34" s="31"/>
      <c r="L34" s="42">
        <f t="shared" si="7"/>
        <v>0</v>
      </c>
      <c r="M34" s="38"/>
      <c r="N34" s="31"/>
      <c r="O34" s="42">
        <f t="shared" si="8"/>
        <v>0</v>
      </c>
      <c r="P34" s="38"/>
      <c r="Q34" s="31"/>
      <c r="R34" s="42">
        <f t="shared" si="9"/>
        <v>0</v>
      </c>
      <c r="S34" s="61"/>
      <c r="T34" s="105" t="s">
        <v>48</v>
      </c>
      <c r="U34" s="44"/>
    </row>
    <row r="35" spans="1:21" s="112" customFormat="1" ht="15.6" customHeight="1" thickBot="1" x14ac:dyDescent="0.25">
      <c r="A35" s="35"/>
      <c r="B35" s="62"/>
      <c r="C35" s="63"/>
      <c r="D35" s="64"/>
      <c r="E35" s="65"/>
      <c r="F35" s="54">
        <f>SUM(F27:F34)</f>
        <v>0</v>
      </c>
      <c r="G35" s="65"/>
      <c r="H35" s="66"/>
      <c r="I35" s="54">
        <f>SUM(I27:I34)</f>
        <v>0</v>
      </c>
      <c r="J35" s="65"/>
      <c r="K35" s="66"/>
      <c r="L35" s="54">
        <f>SUM(L27:L34)</f>
        <v>0</v>
      </c>
      <c r="M35" s="65"/>
      <c r="N35" s="66"/>
      <c r="O35" s="54">
        <f>SUM(O27:O34)</f>
        <v>0</v>
      </c>
      <c r="P35" s="65"/>
      <c r="Q35" s="66"/>
      <c r="R35" s="54">
        <f>SUM(R27:R34)</f>
        <v>0</v>
      </c>
      <c r="S35" s="64"/>
      <c r="T35" s="55">
        <f>+F35+I35+L35+O35+R35</f>
        <v>0</v>
      </c>
      <c r="U35" s="35"/>
    </row>
    <row r="36" spans="1:21" s="112" customFormat="1" ht="15.6" customHeight="1" thickBot="1" x14ac:dyDescent="0.25">
      <c r="A36" s="35"/>
      <c r="B36" s="44"/>
      <c r="C36" s="44"/>
      <c r="D36" s="45"/>
      <c r="E36" s="44"/>
      <c r="F36" s="45"/>
      <c r="G36" s="45"/>
      <c r="H36" s="44"/>
      <c r="I36" s="45"/>
      <c r="J36" s="45"/>
      <c r="K36" s="44"/>
      <c r="L36" s="45"/>
      <c r="M36" s="45"/>
      <c r="N36" s="44"/>
      <c r="O36" s="45"/>
      <c r="P36" s="45"/>
      <c r="Q36" s="44"/>
      <c r="R36" s="45"/>
      <c r="S36" s="45"/>
      <c r="T36" s="101"/>
      <c r="U36" s="44"/>
    </row>
    <row r="37" spans="1:21" s="113" customFormat="1" ht="21" customHeight="1" x14ac:dyDescent="0.2">
      <c r="A37" s="35" t="s">
        <v>49</v>
      </c>
      <c r="B37" s="67" t="s">
        <v>50</v>
      </c>
      <c r="C37" s="68"/>
      <c r="D37" s="58"/>
      <c r="E37" s="154" t="str">
        <f>E6</f>
        <v>Industrieel onderzoek</v>
      </c>
      <c r="F37" s="155"/>
      <c r="G37" s="58"/>
      <c r="H37" s="156" t="str">
        <f>H6</f>
        <v>Experimentele ontwikkeling</v>
      </c>
      <c r="I37" s="155"/>
      <c r="J37" s="58"/>
      <c r="K37" s="156" t="str">
        <f>K6</f>
        <v>Haalbaarheidsstudies</v>
      </c>
      <c r="L37" s="155"/>
      <c r="M37" s="58"/>
      <c r="N37" s="156" t="str">
        <f>N6</f>
        <v>Test- en experimenteerinfrastructuur</v>
      </c>
      <c r="O37" s="155"/>
      <c r="P37" s="58"/>
      <c r="Q37" s="156" t="str">
        <f>Q6</f>
        <v>Onderzoeksinfrastructuur</v>
      </c>
      <c r="R37" s="155"/>
      <c r="S37" s="58"/>
      <c r="T37" s="102"/>
      <c r="U37" s="44"/>
    </row>
    <row r="38" spans="1:21" s="112" customFormat="1" ht="24.75" customHeight="1" x14ac:dyDescent="0.2">
      <c r="A38" s="35"/>
      <c r="B38" s="34" t="s">
        <v>51</v>
      </c>
      <c r="C38" s="35"/>
      <c r="D38" s="59"/>
      <c r="E38" s="35"/>
      <c r="F38" s="59" t="s">
        <v>7</v>
      </c>
      <c r="G38" s="59"/>
      <c r="H38" s="35"/>
      <c r="I38" s="59" t="s">
        <v>7</v>
      </c>
      <c r="J38" s="59"/>
      <c r="K38" s="35"/>
      <c r="L38" s="59" t="s">
        <v>7</v>
      </c>
      <c r="M38" s="59"/>
      <c r="N38" s="35"/>
      <c r="O38" s="59" t="s">
        <v>7</v>
      </c>
      <c r="P38" s="59"/>
      <c r="Q38" s="35"/>
      <c r="R38" s="59" t="s">
        <v>7</v>
      </c>
      <c r="S38" s="59"/>
      <c r="T38" s="103"/>
      <c r="U38" s="35"/>
    </row>
    <row r="39" spans="1:21" s="112" customFormat="1" ht="15.6" customHeight="1" x14ac:dyDescent="0.2">
      <c r="A39" s="44"/>
      <c r="B39" s="30"/>
      <c r="C39" s="44"/>
      <c r="D39" s="45"/>
      <c r="E39" s="44"/>
      <c r="F39" s="31"/>
      <c r="G39" s="38"/>
      <c r="H39" s="38"/>
      <c r="I39" s="31"/>
      <c r="J39" s="38"/>
      <c r="K39" s="38"/>
      <c r="L39" s="31"/>
      <c r="M39" s="38"/>
      <c r="N39" s="38"/>
      <c r="O39" s="31"/>
      <c r="P39" s="38"/>
      <c r="Q39" s="38"/>
      <c r="R39" s="31"/>
      <c r="S39" s="38"/>
      <c r="T39" s="106"/>
      <c r="U39" s="44"/>
    </row>
    <row r="40" spans="1:21" s="112" customFormat="1" ht="15.6" customHeight="1" x14ac:dyDescent="0.2">
      <c r="A40" s="44"/>
      <c r="B40" s="30"/>
      <c r="C40" s="44"/>
      <c r="D40" s="45"/>
      <c r="E40" s="44"/>
      <c r="F40" s="31"/>
      <c r="G40" s="38"/>
      <c r="H40" s="38"/>
      <c r="I40" s="31"/>
      <c r="J40" s="38"/>
      <c r="K40" s="38"/>
      <c r="L40" s="31"/>
      <c r="M40" s="38"/>
      <c r="N40" s="38"/>
      <c r="O40" s="31"/>
      <c r="P40" s="38"/>
      <c r="Q40" s="38"/>
      <c r="R40" s="31"/>
      <c r="S40" s="38"/>
      <c r="T40" s="106"/>
      <c r="U40" s="44"/>
    </row>
    <row r="41" spans="1:21" s="112" customFormat="1" ht="15.6" customHeight="1" x14ac:dyDescent="0.2">
      <c r="A41" s="44"/>
      <c r="B41" s="30"/>
      <c r="C41" s="44"/>
      <c r="D41" s="45"/>
      <c r="E41" s="44"/>
      <c r="F41" s="31"/>
      <c r="G41" s="38"/>
      <c r="H41" s="38"/>
      <c r="I41" s="31"/>
      <c r="J41" s="38"/>
      <c r="K41" s="38"/>
      <c r="L41" s="31"/>
      <c r="M41" s="38"/>
      <c r="N41" s="38"/>
      <c r="O41" s="31"/>
      <c r="P41" s="38"/>
      <c r="Q41" s="38"/>
      <c r="R41" s="31"/>
      <c r="S41" s="38"/>
      <c r="T41" s="106"/>
      <c r="U41" s="44"/>
    </row>
    <row r="42" spans="1:21" s="112" customFormat="1" ht="15.6" customHeight="1" x14ac:dyDescent="0.2">
      <c r="A42" s="44"/>
      <c r="B42" s="30"/>
      <c r="C42" s="44"/>
      <c r="D42" s="45"/>
      <c r="E42" s="44"/>
      <c r="F42" s="31"/>
      <c r="G42" s="38"/>
      <c r="H42" s="38"/>
      <c r="I42" s="31"/>
      <c r="J42" s="38"/>
      <c r="K42" s="38"/>
      <c r="L42" s="31"/>
      <c r="M42" s="38"/>
      <c r="N42" s="38"/>
      <c r="O42" s="31"/>
      <c r="P42" s="38"/>
      <c r="Q42" s="38"/>
      <c r="R42" s="31"/>
      <c r="S42" s="38"/>
      <c r="T42" s="106"/>
      <c r="U42" s="44"/>
    </row>
    <row r="43" spans="1:21" s="112" customFormat="1" ht="15.6" customHeight="1" x14ac:dyDescent="0.2">
      <c r="A43" s="44"/>
      <c r="B43" s="30"/>
      <c r="C43" s="44"/>
      <c r="D43" s="45"/>
      <c r="E43" s="44"/>
      <c r="F43" s="31"/>
      <c r="G43" s="38"/>
      <c r="H43" s="38"/>
      <c r="I43" s="31"/>
      <c r="J43" s="38"/>
      <c r="K43" s="38"/>
      <c r="L43" s="31"/>
      <c r="M43" s="38"/>
      <c r="N43" s="38"/>
      <c r="O43" s="31"/>
      <c r="P43" s="38"/>
      <c r="Q43" s="38"/>
      <c r="R43" s="31"/>
      <c r="S43" s="38"/>
      <c r="T43" s="106"/>
      <c r="U43" s="44"/>
    </row>
    <row r="44" spans="1:21" s="112" customFormat="1" ht="15.6" customHeight="1" x14ac:dyDescent="0.2">
      <c r="A44" s="44"/>
      <c r="B44" s="30"/>
      <c r="C44" s="44"/>
      <c r="D44" s="45"/>
      <c r="E44" s="44"/>
      <c r="F44" s="31"/>
      <c r="G44" s="38"/>
      <c r="H44" s="38"/>
      <c r="I44" s="31"/>
      <c r="J44" s="38"/>
      <c r="K44" s="38"/>
      <c r="L44" s="31"/>
      <c r="M44" s="38"/>
      <c r="N44" s="38"/>
      <c r="O44" s="31"/>
      <c r="P44" s="38"/>
      <c r="Q44" s="38"/>
      <c r="R44" s="31"/>
      <c r="S44" s="38"/>
      <c r="T44" s="106"/>
      <c r="U44" s="44"/>
    </row>
    <row r="45" spans="1:21" s="112" customFormat="1" ht="15.6" customHeight="1" x14ac:dyDescent="0.2">
      <c r="A45" s="44"/>
      <c r="B45" s="30"/>
      <c r="C45" s="44"/>
      <c r="D45" s="45"/>
      <c r="E45" s="44"/>
      <c r="F45" s="31"/>
      <c r="G45" s="38"/>
      <c r="H45" s="38"/>
      <c r="I45" s="31"/>
      <c r="J45" s="38"/>
      <c r="K45" s="38"/>
      <c r="L45" s="31"/>
      <c r="M45" s="38"/>
      <c r="N45" s="38"/>
      <c r="O45" s="31"/>
      <c r="P45" s="38"/>
      <c r="Q45" s="38"/>
      <c r="R45" s="31"/>
      <c r="S45" s="38"/>
      <c r="T45" s="106"/>
      <c r="U45" s="44"/>
    </row>
    <row r="46" spans="1:21" s="112" customFormat="1" ht="15.6" customHeight="1" x14ac:dyDescent="0.2">
      <c r="A46" s="44"/>
      <c r="B46" s="30"/>
      <c r="C46" s="44"/>
      <c r="D46" s="45"/>
      <c r="E46" s="44"/>
      <c r="F46" s="31"/>
      <c r="G46" s="38"/>
      <c r="H46" s="38"/>
      <c r="I46" s="31"/>
      <c r="J46" s="38"/>
      <c r="K46" s="38"/>
      <c r="L46" s="31"/>
      <c r="M46" s="38"/>
      <c r="N46" s="38"/>
      <c r="O46" s="31"/>
      <c r="P46" s="38"/>
      <c r="Q46" s="38"/>
      <c r="R46" s="31"/>
      <c r="S46" s="38"/>
      <c r="T46" s="106"/>
      <c r="U46" s="44"/>
    </row>
    <row r="47" spans="1:21" s="113" customFormat="1" ht="15.6" customHeight="1" x14ac:dyDescent="0.2">
      <c r="A47" s="44"/>
      <c r="B47" s="30"/>
      <c r="C47" s="44"/>
      <c r="D47" s="45"/>
      <c r="E47" s="44"/>
      <c r="F47" s="69"/>
      <c r="G47" s="38"/>
      <c r="H47" s="70"/>
      <c r="I47" s="69"/>
      <c r="J47" s="38"/>
      <c r="K47" s="70"/>
      <c r="L47" s="69"/>
      <c r="M47" s="38"/>
      <c r="N47" s="70"/>
      <c r="O47" s="69"/>
      <c r="P47" s="38"/>
      <c r="Q47" s="70"/>
      <c r="R47" s="69"/>
      <c r="S47" s="38"/>
      <c r="T47" s="106" t="s">
        <v>52</v>
      </c>
      <c r="U47" s="44"/>
    </row>
    <row r="48" spans="1:21" s="113" customFormat="1" ht="15.6" customHeight="1" thickBot="1" x14ac:dyDescent="0.25">
      <c r="A48" s="35"/>
      <c r="B48" s="51"/>
      <c r="C48" s="52"/>
      <c r="D48" s="53"/>
      <c r="E48" s="52"/>
      <c r="F48" s="54">
        <f>SUM(F39:F47)</f>
        <v>0</v>
      </c>
      <c r="G48" s="65"/>
      <c r="H48" s="65"/>
      <c r="I48" s="54">
        <f>SUM(I39:I47)</f>
        <v>0</v>
      </c>
      <c r="J48" s="65"/>
      <c r="K48" s="65"/>
      <c r="L48" s="54">
        <f>SUM(L39:L47)</f>
        <v>0</v>
      </c>
      <c r="M48" s="65"/>
      <c r="N48" s="65"/>
      <c r="O48" s="54">
        <f>SUM(O39:O47)</f>
        <v>0</v>
      </c>
      <c r="P48" s="65"/>
      <c r="Q48" s="65"/>
      <c r="R48" s="54">
        <f>SUM(R39:R47)</f>
        <v>0</v>
      </c>
      <c r="S48" s="65"/>
      <c r="T48" s="55">
        <f>+F48+I48+L48+O48+R48</f>
        <v>0</v>
      </c>
      <c r="U48" s="35"/>
    </row>
    <row r="49" spans="1:21" s="113" customFormat="1" ht="15.6" customHeight="1" thickBot="1" x14ac:dyDescent="0.25">
      <c r="A49" s="35"/>
      <c r="B49" s="35"/>
      <c r="C49" s="35"/>
      <c r="D49" s="59"/>
      <c r="E49" s="35"/>
      <c r="F49" s="59"/>
      <c r="G49" s="59"/>
      <c r="H49" s="35"/>
      <c r="I49" s="59"/>
      <c r="J49" s="59"/>
      <c r="K49" s="35"/>
      <c r="L49" s="59"/>
      <c r="M49" s="59"/>
      <c r="N49" s="35"/>
      <c r="O49" s="59"/>
      <c r="P49" s="59"/>
      <c r="Q49" s="35"/>
      <c r="R49" s="59"/>
      <c r="S49" s="59"/>
      <c r="T49" s="101"/>
      <c r="U49" s="35"/>
    </row>
    <row r="50" spans="1:21" s="113" customFormat="1" ht="15.6" customHeight="1" thickBot="1" x14ac:dyDescent="0.3">
      <c r="A50" s="35"/>
      <c r="B50" s="71" t="s">
        <v>59</v>
      </c>
      <c r="C50" s="24">
        <f>Deelnemer_25</f>
        <v>0</v>
      </c>
      <c r="D50" s="59"/>
      <c r="E50" s="35"/>
      <c r="F50" s="59"/>
      <c r="G50" s="59"/>
      <c r="H50" s="35"/>
      <c r="I50" s="59"/>
      <c r="J50" s="59"/>
      <c r="K50" s="35"/>
      <c r="L50" s="59"/>
      <c r="M50" s="59"/>
      <c r="N50" s="35"/>
      <c r="O50" s="59"/>
      <c r="P50" s="59"/>
      <c r="Q50" s="35"/>
      <c r="R50" s="59"/>
      <c r="S50" s="59"/>
      <c r="T50" s="101"/>
      <c r="U50" s="35"/>
    </row>
    <row r="51" spans="1:21" s="113" customFormat="1" ht="15.6" customHeight="1" thickBot="1" x14ac:dyDescent="0.3">
      <c r="A51" s="35"/>
      <c r="B51" s="71" t="s">
        <v>0</v>
      </c>
      <c r="C51" s="24">
        <f>Projecttitel</f>
        <v>0</v>
      </c>
      <c r="D51" s="59"/>
      <c r="E51" s="35"/>
      <c r="F51" s="59"/>
      <c r="G51" s="59"/>
      <c r="H51" s="35"/>
      <c r="I51" s="59"/>
      <c r="J51" s="59"/>
      <c r="K51" s="35"/>
      <c r="L51" s="59"/>
      <c r="M51" s="59"/>
      <c r="N51" s="35"/>
      <c r="O51" s="59"/>
      <c r="P51" s="59"/>
      <c r="Q51" s="35"/>
      <c r="R51" s="59"/>
      <c r="S51" s="59"/>
      <c r="T51" s="101"/>
      <c r="U51" s="35"/>
    </row>
    <row r="52" spans="1:21" s="112" customFormat="1" ht="15.6" customHeight="1" x14ac:dyDescent="0.25">
      <c r="A52" s="35"/>
      <c r="B52" s="72"/>
      <c r="C52" s="35"/>
      <c r="D52" s="59"/>
      <c r="E52" s="35"/>
      <c r="F52" s="59"/>
      <c r="G52" s="59"/>
      <c r="H52" s="35"/>
      <c r="I52" s="59"/>
      <c r="J52" s="59"/>
      <c r="K52" s="35"/>
      <c r="L52" s="59"/>
      <c r="M52" s="59"/>
      <c r="N52" s="35"/>
      <c r="O52" s="59"/>
      <c r="P52" s="59"/>
      <c r="Q52" s="35"/>
      <c r="R52" s="59"/>
      <c r="S52" s="59"/>
      <c r="T52" s="101"/>
      <c r="U52" s="35"/>
    </row>
    <row r="53" spans="1:21" s="112" customFormat="1" ht="15.6" customHeight="1" thickBot="1" x14ac:dyDescent="0.25">
      <c r="A53" s="44"/>
      <c r="B53" s="44"/>
      <c r="C53" s="44"/>
      <c r="D53" s="45"/>
      <c r="E53" s="44"/>
      <c r="F53" s="45"/>
      <c r="G53" s="45"/>
      <c r="H53" s="44"/>
      <c r="I53" s="45"/>
      <c r="J53" s="45"/>
      <c r="K53" s="44"/>
      <c r="L53" s="45"/>
      <c r="M53" s="45"/>
      <c r="N53" s="44"/>
      <c r="O53" s="45"/>
      <c r="P53" s="45"/>
      <c r="Q53" s="44"/>
      <c r="R53" s="45"/>
      <c r="S53" s="45"/>
      <c r="T53" s="101"/>
      <c r="U53" s="44"/>
    </row>
    <row r="54" spans="1:21" s="113" customFormat="1" ht="21" customHeight="1" x14ac:dyDescent="0.2">
      <c r="A54" s="35" t="s">
        <v>53</v>
      </c>
      <c r="B54" s="56" t="s">
        <v>54</v>
      </c>
      <c r="C54" s="57"/>
      <c r="D54" s="60"/>
      <c r="E54" s="154" t="str">
        <f>E6</f>
        <v>Industrieel onderzoek</v>
      </c>
      <c r="F54" s="155"/>
      <c r="G54" s="58"/>
      <c r="H54" s="156" t="str">
        <f>H6</f>
        <v>Experimentele ontwikkeling</v>
      </c>
      <c r="I54" s="155"/>
      <c r="J54" s="58"/>
      <c r="K54" s="156" t="str">
        <f>K6</f>
        <v>Haalbaarheidsstudies</v>
      </c>
      <c r="L54" s="155"/>
      <c r="M54" s="58"/>
      <c r="N54" s="156" t="str">
        <f>N6</f>
        <v>Test- en experimenteerinfrastructuur</v>
      </c>
      <c r="O54" s="155"/>
      <c r="P54" s="58"/>
      <c r="Q54" s="156" t="str">
        <f>Q6</f>
        <v>Onderzoeksinfrastructuur</v>
      </c>
      <c r="R54" s="155"/>
      <c r="S54" s="58"/>
      <c r="T54" s="102"/>
      <c r="U54" s="44"/>
    </row>
    <row r="55" spans="1:21" s="112" customFormat="1" ht="23.25" customHeight="1" x14ac:dyDescent="0.2">
      <c r="A55" s="35"/>
      <c r="B55" s="34" t="s">
        <v>55</v>
      </c>
      <c r="C55" s="35"/>
      <c r="D55" s="59"/>
      <c r="E55" s="35"/>
      <c r="F55" s="59" t="s">
        <v>7</v>
      </c>
      <c r="G55" s="59"/>
      <c r="H55" s="35"/>
      <c r="I55" s="59" t="s">
        <v>7</v>
      </c>
      <c r="J55" s="59"/>
      <c r="K55" s="35"/>
      <c r="L55" s="59" t="s">
        <v>7</v>
      </c>
      <c r="M55" s="59"/>
      <c r="N55" s="35"/>
      <c r="O55" s="59" t="s">
        <v>7</v>
      </c>
      <c r="P55" s="59"/>
      <c r="Q55" s="35"/>
      <c r="R55" s="59" t="s">
        <v>7</v>
      </c>
      <c r="S55" s="59"/>
      <c r="T55" s="103"/>
      <c r="U55" s="35"/>
    </row>
    <row r="56" spans="1:21" s="112" customFormat="1" ht="15.6" customHeight="1" x14ac:dyDescent="0.2">
      <c r="A56" s="35"/>
      <c r="B56" s="30"/>
      <c r="C56" s="44"/>
      <c r="D56" s="59"/>
      <c r="E56" s="44"/>
      <c r="F56" s="31"/>
      <c r="G56" s="38"/>
      <c r="H56" s="38"/>
      <c r="I56" s="31"/>
      <c r="J56" s="38"/>
      <c r="K56" s="38"/>
      <c r="L56" s="31"/>
      <c r="M56" s="38"/>
      <c r="N56" s="38"/>
      <c r="O56" s="31"/>
      <c r="P56" s="38"/>
      <c r="Q56" s="38"/>
      <c r="R56" s="31"/>
      <c r="S56" s="38"/>
      <c r="T56" s="106"/>
      <c r="U56" s="44"/>
    </row>
    <row r="57" spans="1:21" s="112" customFormat="1" ht="15.6" customHeight="1" x14ac:dyDescent="0.2">
      <c r="A57" s="35"/>
      <c r="B57" s="30"/>
      <c r="C57" s="44"/>
      <c r="D57" s="59"/>
      <c r="E57" s="44"/>
      <c r="F57" s="31"/>
      <c r="G57" s="38"/>
      <c r="H57" s="38"/>
      <c r="I57" s="31"/>
      <c r="J57" s="38"/>
      <c r="K57" s="38"/>
      <c r="L57" s="31"/>
      <c r="M57" s="38"/>
      <c r="N57" s="38"/>
      <c r="O57" s="31"/>
      <c r="P57" s="38"/>
      <c r="Q57" s="38"/>
      <c r="R57" s="31"/>
      <c r="S57" s="38"/>
      <c r="T57" s="106"/>
      <c r="U57" s="44"/>
    </row>
    <row r="58" spans="1:21" s="112" customFormat="1" ht="15.6" customHeight="1" x14ac:dyDescent="0.2">
      <c r="A58" s="35"/>
      <c r="B58" s="30"/>
      <c r="C58" s="44"/>
      <c r="D58" s="59"/>
      <c r="E58" s="44"/>
      <c r="F58" s="31"/>
      <c r="G58" s="38"/>
      <c r="H58" s="38"/>
      <c r="I58" s="31"/>
      <c r="J58" s="38"/>
      <c r="K58" s="38"/>
      <c r="L58" s="31"/>
      <c r="M58" s="38"/>
      <c r="N58" s="38"/>
      <c r="O58" s="31"/>
      <c r="P58" s="38"/>
      <c r="Q58" s="38"/>
      <c r="R58" s="31"/>
      <c r="S58" s="38"/>
      <c r="T58" s="106"/>
      <c r="U58" s="44"/>
    </row>
    <row r="59" spans="1:21" s="112" customFormat="1" ht="15.6" customHeight="1" x14ac:dyDescent="0.2">
      <c r="A59" s="35"/>
      <c r="B59" s="30"/>
      <c r="C59" s="44"/>
      <c r="D59" s="59"/>
      <c r="E59" s="44"/>
      <c r="F59" s="31"/>
      <c r="G59" s="38"/>
      <c r="H59" s="38"/>
      <c r="I59" s="31"/>
      <c r="J59" s="38"/>
      <c r="K59" s="38"/>
      <c r="L59" s="31"/>
      <c r="M59" s="38"/>
      <c r="N59" s="38"/>
      <c r="O59" s="31"/>
      <c r="P59" s="38"/>
      <c r="Q59" s="38"/>
      <c r="R59" s="31"/>
      <c r="S59" s="38"/>
      <c r="T59" s="106"/>
      <c r="U59" s="44"/>
    </row>
    <row r="60" spans="1:21" s="112" customFormat="1" ht="15.6" customHeight="1" x14ac:dyDescent="0.2">
      <c r="A60" s="35"/>
      <c r="B60" s="30"/>
      <c r="C60" s="44"/>
      <c r="D60" s="59"/>
      <c r="E60" s="44"/>
      <c r="F60" s="31"/>
      <c r="G60" s="38"/>
      <c r="H60" s="38"/>
      <c r="I60" s="31"/>
      <c r="J60" s="38"/>
      <c r="K60" s="38"/>
      <c r="L60" s="31"/>
      <c r="M60" s="38"/>
      <c r="N60" s="38"/>
      <c r="O60" s="31"/>
      <c r="P60" s="38"/>
      <c r="Q60" s="38"/>
      <c r="R60" s="31"/>
      <c r="S60" s="38"/>
      <c r="T60" s="106"/>
      <c r="U60" s="44"/>
    </row>
    <row r="61" spans="1:21" s="112" customFormat="1" ht="15.6" customHeight="1" x14ac:dyDescent="0.2">
      <c r="A61" s="35"/>
      <c r="B61" s="30"/>
      <c r="C61" s="44"/>
      <c r="D61" s="59"/>
      <c r="E61" s="44"/>
      <c r="F61" s="31"/>
      <c r="G61" s="38"/>
      <c r="H61" s="38"/>
      <c r="I61" s="31"/>
      <c r="J61" s="38"/>
      <c r="K61" s="38"/>
      <c r="L61" s="31"/>
      <c r="M61" s="38"/>
      <c r="N61" s="38"/>
      <c r="O61" s="31"/>
      <c r="P61" s="38"/>
      <c r="Q61" s="38"/>
      <c r="R61" s="31"/>
      <c r="S61" s="38"/>
      <c r="T61" s="106"/>
      <c r="U61" s="44"/>
    </row>
    <row r="62" spans="1:21" s="112" customFormat="1" ht="15.6" customHeight="1" x14ac:dyDescent="0.2">
      <c r="A62" s="35"/>
      <c r="B62" s="30"/>
      <c r="C62" s="44"/>
      <c r="D62" s="59"/>
      <c r="E62" s="44"/>
      <c r="F62" s="31"/>
      <c r="G62" s="38"/>
      <c r="H62" s="38"/>
      <c r="I62" s="31"/>
      <c r="J62" s="38"/>
      <c r="K62" s="38"/>
      <c r="L62" s="31"/>
      <c r="M62" s="38"/>
      <c r="N62" s="38"/>
      <c r="O62" s="31"/>
      <c r="P62" s="38"/>
      <c r="Q62" s="38"/>
      <c r="R62" s="31"/>
      <c r="S62" s="38"/>
      <c r="T62" s="106"/>
      <c r="U62" s="44"/>
    </row>
    <row r="63" spans="1:21" s="113" customFormat="1" ht="15.6" customHeight="1" x14ac:dyDescent="0.2">
      <c r="A63" s="35"/>
      <c r="B63" s="30"/>
      <c r="C63" s="44"/>
      <c r="D63" s="59"/>
      <c r="E63" s="44"/>
      <c r="F63" s="31"/>
      <c r="G63" s="38"/>
      <c r="H63" s="38"/>
      <c r="I63" s="31"/>
      <c r="J63" s="38"/>
      <c r="K63" s="38"/>
      <c r="L63" s="31"/>
      <c r="M63" s="38"/>
      <c r="N63" s="38"/>
      <c r="O63" s="31"/>
      <c r="P63" s="38"/>
      <c r="Q63" s="38"/>
      <c r="R63" s="31"/>
      <c r="S63" s="38"/>
      <c r="T63" s="106"/>
      <c r="U63" s="44"/>
    </row>
    <row r="64" spans="1:21" s="113" customFormat="1" ht="15.6" customHeight="1" x14ac:dyDescent="0.2">
      <c r="A64" s="35"/>
      <c r="B64" s="30"/>
      <c r="C64" s="35"/>
      <c r="D64" s="59"/>
      <c r="E64" s="44"/>
      <c r="F64" s="31"/>
      <c r="G64" s="38"/>
      <c r="H64" s="73"/>
      <c r="I64" s="31"/>
      <c r="J64" s="38"/>
      <c r="K64" s="73"/>
      <c r="L64" s="31"/>
      <c r="M64" s="38"/>
      <c r="N64" s="73"/>
      <c r="O64" s="31"/>
      <c r="P64" s="38"/>
      <c r="Q64" s="73"/>
      <c r="R64" s="31"/>
      <c r="S64" s="38"/>
      <c r="T64" s="106"/>
      <c r="U64" s="35"/>
    </row>
    <row r="65" spans="1:23" s="113" customFormat="1" x14ac:dyDescent="0.2">
      <c r="A65" s="35"/>
      <c r="B65" s="30"/>
      <c r="C65" s="35"/>
      <c r="D65" s="59"/>
      <c r="E65" s="44"/>
      <c r="F65" s="31"/>
      <c r="G65" s="38"/>
      <c r="H65" s="38"/>
      <c r="I65" s="31"/>
      <c r="J65" s="38"/>
      <c r="K65" s="38"/>
      <c r="L65" s="31"/>
      <c r="M65" s="38"/>
      <c r="N65" s="38"/>
      <c r="O65" s="31"/>
      <c r="P65" s="38"/>
      <c r="Q65" s="38"/>
      <c r="R65" s="31"/>
      <c r="S65" s="47"/>
      <c r="T65" s="106"/>
      <c r="U65" s="35"/>
    </row>
    <row r="66" spans="1:23" s="113" customFormat="1" x14ac:dyDescent="0.2">
      <c r="A66" s="35"/>
      <c r="B66" s="30"/>
      <c r="C66" s="35"/>
      <c r="D66" s="59"/>
      <c r="E66" s="44"/>
      <c r="F66" s="31"/>
      <c r="G66" s="38"/>
      <c r="H66" s="38"/>
      <c r="I66" s="31"/>
      <c r="J66" s="38"/>
      <c r="K66" s="38"/>
      <c r="L66" s="31"/>
      <c r="M66" s="38"/>
      <c r="N66" s="38"/>
      <c r="O66" s="31"/>
      <c r="P66" s="38"/>
      <c r="Q66" s="38"/>
      <c r="R66" s="31"/>
      <c r="S66" s="47"/>
      <c r="T66" s="106"/>
      <c r="U66" s="35"/>
    </row>
    <row r="67" spans="1:23" s="113" customFormat="1" x14ac:dyDescent="0.2">
      <c r="A67" s="35"/>
      <c r="B67" s="30"/>
      <c r="C67" s="35"/>
      <c r="D67" s="59"/>
      <c r="E67" s="44"/>
      <c r="F67" s="31"/>
      <c r="G67" s="38"/>
      <c r="H67" s="38"/>
      <c r="I67" s="31"/>
      <c r="J67" s="38"/>
      <c r="K67" s="38"/>
      <c r="L67" s="31"/>
      <c r="M67" s="38"/>
      <c r="N67" s="38"/>
      <c r="O67" s="31"/>
      <c r="P67" s="38"/>
      <c r="Q67" s="38"/>
      <c r="R67" s="31"/>
      <c r="S67" s="47"/>
      <c r="T67" s="106"/>
      <c r="U67" s="35"/>
    </row>
    <row r="68" spans="1:23" s="113" customFormat="1" x14ac:dyDescent="0.2">
      <c r="A68" s="35"/>
      <c r="B68" s="30"/>
      <c r="C68" s="35"/>
      <c r="D68" s="59"/>
      <c r="E68" s="44"/>
      <c r="F68" s="31"/>
      <c r="G68" s="38"/>
      <c r="H68" s="38"/>
      <c r="I68" s="31"/>
      <c r="J68" s="38"/>
      <c r="K68" s="38"/>
      <c r="L68" s="31"/>
      <c r="M68" s="38"/>
      <c r="N68" s="38"/>
      <c r="O68" s="31"/>
      <c r="P68" s="38"/>
      <c r="Q68" s="38"/>
      <c r="R68" s="31"/>
      <c r="S68" s="47"/>
      <c r="T68" s="106"/>
      <c r="U68" s="35"/>
    </row>
    <row r="69" spans="1:23" s="113" customFormat="1" x14ac:dyDescent="0.2">
      <c r="A69" s="35"/>
      <c r="B69" s="30"/>
      <c r="C69" s="35"/>
      <c r="D69" s="59"/>
      <c r="E69" s="44"/>
      <c r="F69" s="31"/>
      <c r="G69" s="38"/>
      <c r="H69" s="38"/>
      <c r="I69" s="31"/>
      <c r="J69" s="38"/>
      <c r="K69" s="38"/>
      <c r="L69" s="31"/>
      <c r="M69" s="38"/>
      <c r="N69" s="38"/>
      <c r="O69" s="31"/>
      <c r="P69" s="38"/>
      <c r="Q69" s="38"/>
      <c r="R69" s="31"/>
      <c r="S69" s="47"/>
      <c r="T69" s="106"/>
      <c r="U69" s="35"/>
    </row>
    <row r="70" spans="1:23" s="113" customFormat="1" x14ac:dyDescent="0.2">
      <c r="A70" s="35"/>
      <c r="B70" s="30"/>
      <c r="C70" s="35"/>
      <c r="D70" s="59"/>
      <c r="E70" s="44"/>
      <c r="F70" s="69"/>
      <c r="G70" s="38"/>
      <c r="H70" s="73"/>
      <c r="I70" s="69"/>
      <c r="J70" s="38"/>
      <c r="K70" s="73"/>
      <c r="L70" s="69"/>
      <c r="M70" s="38"/>
      <c r="N70" s="73"/>
      <c r="O70" s="69"/>
      <c r="P70" s="38"/>
      <c r="Q70" s="73"/>
      <c r="R70" s="69"/>
      <c r="S70" s="47"/>
      <c r="T70" s="106" t="s">
        <v>56</v>
      </c>
      <c r="U70" s="35"/>
    </row>
    <row r="71" spans="1:23" s="113" customFormat="1" ht="13.5" thickBot="1" x14ac:dyDescent="0.25">
      <c r="A71" s="35"/>
      <c r="B71" s="51"/>
      <c r="C71" s="52"/>
      <c r="D71" s="53"/>
      <c r="E71" s="52"/>
      <c r="F71" s="54">
        <f>SUM(F56:F70)</f>
        <v>0</v>
      </c>
      <c r="G71" s="65"/>
      <c r="H71" s="65"/>
      <c r="I71" s="54">
        <f>SUM(I56:I70)</f>
        <v>0</v>
      </c>
      <c r="J71" s="65"/>
      <c r="K71" s="65"/>
      <c r="L71" s="54">
        <f>SUM(L56:L70)</f>
        <v>0</v>
      </c>
      <c r="M71" s="65"/>
      <c r="N71" s="65"/>
      <c r="O71" s="54">
        <f>SUM(O56:O70)</f>
        <v>0</v>
      </c>
      <c r="P71" s="65"/>
      <c r="Q71" s="65"/>
      <c r="R71" s="54">
        <f>SUM(R56:R70)</f>
        <v>0</v>
      </c>
      <c r="S71" s="65"/>
      <c r="T71" s="55">
        <f>+F71+I71+L71+O71+R71</f>
        <v>0</v>
      </c>
      <c r="U71" s="35"/>
    </row>
    <row r="72" spans="1:23" s="114" customFormat="1" ht="18.75" thickBot="1" x14ac:dyDescent="0.3">
      <c r="A72" s="35"/>
      <c r="B72" s="35"/>
      <c r="C72" s="35"/>
      <c r="D72" s="59"/>
      <c r="E72" s="35"/>
      <c r="F72" s="59"/>
      <c r="G72" s="59"/>
      <c r="H72" s="59"/>
      <c r="I72" s="59"/>
      <c r="J72" s="59"/>
      <c r="K72" s="59"/>
      <c r="L72" s="59"/>
      <c r="M72" s="59"/>
      <c r="N72" s="59"/>
      <c r="O72" s="59"/>
      <c r="P72" s="59"/>
      <c r="Q72" s="59"/>
      <c r="R72" s="59"/>
      <c r="S72" s="59"/>
      <c r="T72" s="101"/>
      <c r="U72" s="35"/>
    </row>
    <row r="73" spans="1:23" s="113" customFormat="1" ht="21.75" customHeight="1" thickBot="1" x14ac:dyDescent="0.3">
      <c r="A73" s="35" t="s">
        <v>57</v>
      </c>
      <c r="B73" s="74" t="s">
        <v>58</v>
      </c>
      <c r="C73" s="75"/>
      <c r="D73" s="76"/>
      <c r="E73" s="77"/>
      <c r="F73" s="78">
        <f>+F23+F35+F48+F71</f>
        <v>0</v>
      </c>
      <c r="G73" s="79"/>
      <c r="H73" s="79"/>
      <c r="I73" s="78">
        <f>+I23+I35+I48+I71</f>
        <v>0</v>
      </c>
      <c r="J73" s="79"/>
      <c r="K73" s="79"/>
      <c r="L73" s="78">
        <f>+L23+L35+L48+L71</f>
        <v>0</v>
      </c>
      <c r="M73" s="79"/>
      <c r="N73" s="79"/>
      <c r="O73" s="78">
        <f>+O23+O35+O48+O71</f>
        <v>0</v>
      </c>
      <c r="P73" s="79"/>
      <c r="Q73" s="79"/>
      <c r="R73" s="78">
        <f>+R23+R35+R48+R71</f>
        <v>0</v>
      </c>
      <c r="S73" s="79"/>
      <c r="T73" s="107">
        <f>+F73+I73+L73+O73+R73</f>
        <v>0</v>
      </c>
      <c r="U73" s="108"/>
    </row>
    <row r="74" spans="1:23" s="112" customFormat="1" ht="15.6" customHeight="1" thickBot="1" x14ac:dyDescent="0.3">
      <c r="A74" s="80"/>
      <c r="B74" s="80"/>
      <c r="C74" s="80"/>
      <c r="D74" s="81"/>
      <c r="E74" s="35"/>
      <c r="F74" s="47"/>
      <c r="G74" s="47"/>
      <c r="H74" s="47"/>
      <c r="I74" s="47"/>
      <c r="J74" s="47"/>
      <c r="K74" s="47"/>
      <c r="L74" s="47"/>
      <c r="M74" s="47"/>
      <c r="N74" s="47"/>
      <c r="O74" s="47"/>
      <c r="P74" s="47"/>
      <c r="Q74" s="47"/>
      <c r="R74" s="47"/>
      <c r="S74" s="47"/>
      <c r="T74" s="109"/>
      <c r="U74" s="110"/>
    </row>
    <row r="75" spans="1:23" s="112" customFormat="1" ht="21" customHeight="1" x14ac:dyDescent="0.25">
      <c r="A75" s="80" t="s">
        <v>70</v>
      </c>
      <c r="B75" s="82" t="s">
        <v>71</v>
      </c>
      <c r="C75" s="83"/>
      <c r="D75" s="84"/>
      <c r="E75" s="85"/>
      <c r="F75" s="86"/>
      <c r="G75" s="86"/>
      <c r="H75" s="87"/>
      <c r="I75" s="86"/>
      <c r="J75" s="86"/>
      <c r="K75" s="87"/>
      <c r="L75" s="86"/>
      <c r="M75" s="86"/>
      <c r="N75" s="87"/>
      <c r="O75" s="86"/>
      <c r="P75" s="86"/>
      <c r="Q75" s="87"/>
      <c r="R75" s="86"/>
      <c r="S75" s="86"/>
      <c r="T75" s="182"/>
      <c r="U75" s="178"/>
      <c r="V75" s="38"/>
      <c r="W75" s="179"/>
    </row>
    <row r="76" spans="1:23" s="112" customFormat="1" ht="15.6" customHeight="1" x14ac:dyDescent="0.2">
      <c r="A76" s="44"/>
      <c r="B76" s="43"/>
      <c r="C76" s="88"/>
      <c r="D76" s="89"/>
      <c r="E76" s="44"/>
      <c r="F76" s="45"/>
      <c r="G76" s="45"/>
      <c r="I76" s="45"/>
      <c r="J76" s="45"/>
      <c r="K76" s="44"/>
      <c r="L76" s="45"/>
      <c r="M76" s="45"/>
      <c r="N76" s="44"/>
      <c r="O76" s="45"/>
      <c r="P76" s="45"/>
      <c r="Q76" s="44"/>
      <c r="R76" s="45"/>
      <c r="S76" s="45"/>
      <c r="T76" s="183"/>
      <c r="U76" s="45"/>
      <c r="V76" s="90"/>
      <c r="W76" s="101"/>
    </row>
    <row r="77" spans="1:23" s="112" customFormat="1" ht="15.6" customHeight="1" x14ac:dyDescent="0.25">
      <c r="A77" s="91"/>
      <c r="B77" s="92"/>
      <c r="C77" s="174"/>
      <c r="D77" s="89"/>
      <c r="E77" s="44"/>
      <c r="F77" s="45"/>
      <c r="G77" s="45"/>
      <c r="H77" s="44"/>
      <c r="I77" s="45"/>
      <c r="J77" s="45"/>
      <c r="K77" s="44"/>
      <c r="L77" s="45"/>
      <c r="M77" s="45"/>
      <c r="N77" s="44"/>
      <c r="O77" s="45"/>
      <c r="P77" s="45"/>
      <c r="Q77" s="44"/>
      <c r="R77" s="45"/>
      <c r="S77" s="45"/>
      <c r="T77" s="183"/>
      <c r="U77" s="45"/>
      <c r="V77" s="45"/>
      <c r="W77" s="180"/>
    </row>
    <row r="78" spans="1:23" s="112" customFormat="1" ht="15.6" customHeight="1" x14ac:dyDescent="0.2">
      <c r="A78" s="93"/>
      <c r="B78" s="342" t="s">
        <v>58</v>
      </c>
      <c r="C78" s="343"/>
      <c r="D78" s="89"/>
      <c r="E78" s="44"/>
      <c r="F78" s="318">
        <f>+T73</f>
        <v>0</v>
      </c>
      <c r="G78" s="175"/>
      <c r="H78" s="44"/>
      <c r="I78" s="45"/>
      <c r="J78" s="45"/>
      <c r="K78" s="44"/>
      <c r="L78" s="45"/>
      <c r="M78" s="45"/>
      <c r="N78" s="44"/>
      <c r="O78" s="45"/>
      <c r="P78" s="45"/>
      <c r="Q78" s="44"/>
      <c r="R78" s="45"/>
      <c r="S78" s="45"/>
      <c r="T78" s="183"/>
      <c r="U78" s="45"/>
      <c r="V78" s="90"/>
      <c r="W78" s="101"/>
    </row>
    <row r="79" spans="1:23" s="112" customFormat="1" ht="15.6" customHeight="1" x14ac:dyDescent="0.2">
      <c r="A79" s="93"/>
      <c r="B79" s="342" t="s">
        <v>72</v>
      </c>
      <c r="C79" s="343"/>
      <c r="D79" s="89"/>
      <c r="E79" s="44"/>
      <c r="F79" s="318">
        <f>+'Totaal begroting'!X33</f>
        <v>0</v>
      </c>
      <c r="G79" s="176"/>
      <c r="H79" s="44"/>
      <c r="I79" s="45"/>
      <c r="J79" s="45"/>
      <c r="K79" s="44"/>
      <c r="L79" s="45"/>
      <c r="M79" s="45"/>
      <c r="N79" s="44"/>
      <c r="O79" s="45"/>
      <c r="P79" s="45"/>
      <c r="Q79" s="44"/>
      <c r="R79" s="45"/>
      <c r="S79" s="45"/>
      <c r="T79" s="183"/>
      <c r="U79" s="45"/>
      <c r="V79" s="90"/>
      <c r="W79" s="101"/>
    </row>
    <row r="80" spans="1:23" s="112" customFormat="1" ht="15.6" customHeight="1" x14ac:dyDescent="0.2">
      <c r="A80" s="93"/>
      <c r="B80" s="184" t="s">
        <v>73</v>
      </c>
      <c r="C80" s="181"/>
      <c r="D80" s="89"/>
      <c r="E80" s="44"/>
      <c r="F80" s="181"/>
      <c r="G80" s="176"/>
      <c r="H80" s="44"/>
      <c r="I80" s="45"/>
      <c r="J80" s="45"/>
      <c r="K80" s="44"/>
      <c r="L80" s="45"/>
      <c r="M80" s="45"/>
      <c r="N80" s="44"/>
      <c r="O80" s="45"/>
      <c r="P80" s="45"/>
      <c r="Q80" s="44"/>
      <c r="R80" s="45"/>
      <c r="S80" s="45"/>
      <c r="T80" s="183"/>
      <c r="U80" s="45"/>
      <c r="V80" s="90"/>
      <c r="W80" s="101"/>
    </row>
    <row r="81" spans="1:23" s="112" customFormat="1" ht="15.6" customHeight="1" x14ac:dyDescent="0.2">
      <c r="A81" s="93"/>
      <c r="B81" s="344" t="s">
        <v>74</v>
      </c>
      <c r="C81" s="345"/>
      <c r="D81" s="89"/>
      <c r="E81" s="44"/>
      <c r="F81" s="318">
        <f>+F78-F79-F80</f>
        <v>0</v>
      </c>
      <c r="G81" s="45"/>
      <c r="H81" s="44"/>
      <c r="I81" s="45"/>
      <c r="J81" s="45"/>
      <c r="K81" s="44"/>
      <c r="L81" s="45"/>
      <c r="M81" s="45"/>
      <c r="N81" s="44"/>
      <c r="O81" s="45"/>
      <c r="P81" s="45"/>
      <c r="Q81" s="44"/>
      <c r="R81" s="45"/>
      <c r="S81" s="45"/>
      <c r="T81" s="183"/>
      <c r="U81" s="45"/>
      <c r="V81" s="90"/>
      <c r="W81" s="101"/>
    </row>
    <row r="82" spans="1:23" s="112" customFormat="1" ht="15.6" customHeight="1" x14ac:dyDescent="0.25">
      <c r="A82" s="93"/>
      <c r="B82" s="43"/>
      <c r="C82" s="88"/>
      <c r="D82" s="89"/>
      <c r="E82" s="44"/>
      <c r="F82" s="45"/>
      <c r="G82" s="45"/>
      <c r="H82" s="80" t="s">
        <v>75</v>
      </c>
      <c r="I82" s="45"/>
      <c r="J82" s="45"/>
      <c r="K82" s="44"/>
      <c r="L82" s="45"/>
      <c r="M82" s="45"/>
      <c r="N82" s="44"/>
      <c r="O82" s="45"/>
      <c r="P82" s="45"/>
      <c r="Q82" s="44"/>
      <c r="R82" s="45"/>
      <c r="S82" s="45"/>
      <c r="T82" s="183"/>
      <c r="U82" s="45"/>
      <c r="V82" s="90"/>
      <c r="W82" s="101"/>
    </row>
    <row r="83" spans="1:23" s="112" customFormat="1" ht="15.6" customHeight="1" x14ac:dyDescent="0.2">
      <c r="A83" s="93"/>
      <c r="B83" s="184"/>
      <c r="C83" s="181"/>
      <c r="D83" s="89"/>
      <c r="E83" s="44"/>
      <c r="F83" s="181">
        <v>0</v>
      </c>
      <c r="G83" s="45"/>
      <c r="H83" s="181"/>
      <c r="I83" s="338"/>
      <c r="J83" s="338"/>
      <c r="K83" s="181"/>
      <c r="L83" s="338"/>
      <c r="M83" s="338"/>
      <c r="N83" s="181"/>
      <c r="O83" s="338"/>
      <c r="P83" s="338"/>
      <c r="Q83" s="181"/>
      <c r="R83" s="338"/>
      <c r="S83" s="45"/>
      <c r="T83" s="183"/>
      <c r="U83" s="45"/>
      <c r="V83" s="90"/>
      <c r="W83" s="101"/>
    </row>
    <row r="84" spans="1:23" s="112" customFormat="1" ht="15.6" customHeight="1" x14ac:dyDescent="0.2">
      <c r="A84" s="93"/>
      <c r="B84" s="184"/>
      <c r="C84" s="181"/>
      <c r="D84" s="89"/>
      <c r="E84" s="44"/>
      <c r="F84" s="181">
        <v>0</v>
      </c>
      <c r="G84" s="45"/>
      <c r="H84" s="181"/>
      <c r="I84" s="338"/>
      <c r="J84" s="338"/>
      <c r="K84" s="181"/>
      <c r="L84" s="338"/>
      <c r="M84" s="338"/>
      <c r="N84" s="181"/>
      <c r="O84" s="338"/>
      <c r="P84" s="338"/>
      <c r="Q84" s="181"/>
      <c r="R84" s="338"/>
      <c r="S84" s="45"/>
      <c r="T84" s="183"/>
      <c r="U84" s="45"/>
      <c r="V84" s="90"/>
      <c r="W84" s="101"/>
    </row>
    <row r="85" spans="1:23" s="112" customFormat="1" ht="15.6" customHeight="1" x14ac:dyDescent="0.2">
      <c r="A85" s="93"/>
      <c r="B85" s="184"/>
      <c r="C85" s="181"/>
      <c r="D85" s="89"/>
      <c r="E85" s="44"/>
      <c r="F85" s="181">
        <v>0</v>
      </c>
      <c r="G85" s="45"/>
      <c r="H85" s="181"/>
      <c r="I85" s="338"/>
      <c r="J85" s="338"/>
      <c r="K85" s="181"/>
      <c r="L85" s="338"/>
      <c r="M85" s="338"/>
      <c r="N85" s="181"/>
      <c r="O85" s="338"/>
      <c r="P85" s="338"/>
      <c r="Q85" s="181"/>
      <c r="R85" s="338"/>
      <c r="S85" s="45"/>
      <c r="T85" s="183"/>
      <c r="U85" s="45"/>
      <c r="V85" s="90"/>
      <c r="W85" s="101"/>
    </row>
    <row r="86" spans="1:23" s="112" customFormat="1" ht="15.6" customHeight="1" x14ac:dyDescent="0.2">
      <c r="A86" s="93"/>
      <c r="B86" s="184"/>
      <c r="C86" s="181"/>
      <c r="D86" s="89"/>
      <c r="E86" s="44"/>
      <c r="F86" s="181">
        <v>0</v>
      </c>
      <c r="G86" s="45"/>
      <c r="H86" s="181"/>
      <c r="I86" s="338"/>
      <c r="J86" s="338"/>
      <c r="K86" s="181"/>
      <c r="L86" s="338"/>
      <c r="M86" s="338"/>
      <c r="N86" s="181"/>
      <c r="O86" s="338"/>
      <c r="P86" s="338"/>
      <c r="Q86" s="181"/>
      <c r="R86" s="338"/>
      <c r="S86" s="45"/>
      <c r="T86" s="183"/>
      <c r="U86" s="45"/>
      <c r="V86" s="90"/>
      <c r="W86" s="101"/>
    </row>
    <row r="87" spans="1:23" s="112" customFormat="1" ht="15.6" customHeight="1" x14ac:dyDescent="0.25">
      <c r="A87" s="91"/>
      <c r="B87" s="184"/>
      <c r="C87" s="181"/>
      <c r="D87" s="89"/>
      <c r="E87" s="44"/>
      <c r="F87" s="181">
        <v>0</v>
      </c>
      <c r="G87" s="45"/>
      <c r="H87" s="181"/>
      <c r="I87" s="338"/>
      <c r="J87" s="338"/>
      <c r="K87" s="181"/>
      <c r="L87" s="338"/>
      <c r="M87" s="338"/>
      <c r="N87" s="181"/>
      <c r="O87" s="338"/>
      <c r="P87" s="338"/>
      <c r="Q87" s="181"/>
      <c r="R87" s="338"/>
      <c r="S87" s="45"/>
      <c r="T87" s="183"/>
      <c r="U87" s="45"/>
      <c r="V87" s="90"/>
      <c r="W87" s="101"/>
    </row>
    <row r="88" spans="1:23" s="112" customFormat="1" ht="15.6" customHeight="1" thickBot="1" x14ac:dyDescent="0.25">
      <c r="A88" s="93"/>
      <c r="B88" s="346" t="s">
        <v>76</v>
      </c>
      <c r="C88" s="347"/>
      <c r="D88" s="97"/>
      <c r="E88" s="96"/>
      <c r="F88" s="319">
        <f>SUM(F83:F87)</f>
        <v>0</v>
      </c>
      <c r="G88" s="185" t="str">
        <f>IF(F88&lt;F81,"Let op: onderbouw het volledige eigen aandeel in de projectkosten","")</f>
        <v/>
      </c>
      <c r="H88" s="186"/>
      <c r="I88" s="97"/>
      <c r="J88" s="97"/>
      <c r="K88" s="186"/>
      <c r="L88" s="97"/>
      <c r="M88" s="97"/>
      <c r="N88" s="186"/>
      <c r="O88" s="97"/>
      <c r="P88" s="97"/>
      <c r="Q88" s="186"/>
      <c r="R88" s="97"/>
      <c r="S88" s="97"/>
      <c r="T88" s="187"/>
      <c r="U88" s="45"/>
      <c r="V88" s="45"/>
      <c r="W88" s="180"/>
    </row>
    <row r="89" spans="1:23" s="112" customFormat="1" ht="15.6" customHeight="1" x14ac:dyDescent="0.2">
      <c r="A89" s="35"/>
      <c r="B89" s="44"/>
      <c r="C89" s="88"/>
      <c r="D89" s="89"/>
      <c r="E89" s="44"/>
      <c r="F89" s="45"/>
      <c r="G89" s="45"/>
      <c r="H89" s="44"/>
      <c r="I89" s="45"/>
      <c r="J89" s="45"/>
      <c r="K89" s="44"/>
      <c r="L89" s="45"/>
      <c r="M89" s="45"/>
      <c r="N89" s="44"/>
      <c r="O89" s="45"/>
      <c r="P89" s="45"/>
      <c r="Q89" s="44"/>
      <c r="R89" s="45"/>
      <c r="S89" s="45"/>
      <c r="T89" s="44"/>
      <c r="U89" s="45"/>
      <c r="V89" s="45"/>
      <c r="W89" s="180"/>
    </row>
    <row r="90" spans="1:23" s="112" customFormat="1" ht="15.6" hidden="1" customHeight="1" x14ac:dyDescent="0.2">
      <c r="A90" s="93"/>
      <c r="B90" s="93"/>
      <c r="C90" s="93"/>
      <c r="D90" s="94"/>
      <c r="E90" s="93"/>
      <c r="F90" s="94"/>
      <c r="G90" s="94"/>
      <c r="H90" s="93"/>
      <c r="I90" s="94"/>
      <c r="J90" s="94"/>
      <c r="K90" s="93"/>
      <c r="L90" s="94"/>
      <c r="M90" s="94"/>
      <c r="N90" s="93"/>
      <c r="O90" s="94"/>
      <c r="P90" s="94"/>
      <c r="Q90" s="93"/>
      <c r="R90" s="94"/>
      <c r="S90" s="95"/>
      <c r="T90" s="111"/>
      <c r="U90" s="93"/>
    </row>
    <row r="91" spans="1:23" s="112" customFormat="1" ht="15.6" hidden="1" customHeight="1" x14ac:dyDescent="0.2">
      <c r="A91" s="93"/>
      <c r="B91" s="93"/>
      <c r="C91" s="93"/>
      <c r="D91" s="94"/>
      <c r="E91" s="93"/>
      <c r="F91" s="94"/>
      <c r="G91" s="94"/>
      <c r="H91" s="93"/>
      <c r="I91" s="94"/>
      <c r="J91" s="94"/>
      <c r="K91" s="93"/>
      <c r="L91" s="94"/>
      <c r="M91" s="94"/>
      <c r="N91" s="93"/>
      <c r="O91" s="94"/>
      <c r="P91" s="94"/>
      <c r="Q91" s="93"/>
      <c r="R91" s="94"/>
      <c r="S91" s="95"/>
      <c r="T91" s="111"/>
      <c r="U91" s="93"/>
    </row>
    <row r="92" spans="1:23" s="112" customFormat="1" ht="15.6" hidden="1" customHeight="1" x14ac:dyDescent="0.2">
      <c r="A92" s="93"/>
      <c r="B92" s="93"/>
      <c r="C92" s="93"/>
      <c r="D92" s="94"/>
      <c r="E92" s="93"/>
      <c r="F92" s="94"/>
      <c r="G92" s="94"/>
      <c r="H92" s="93"/>
      <c r="I92" s="94"/>
      <c r="J92" s="94"/>
      <c r="K92" s="93"/>
      <c r="L92" s="94"/>
      <c r="M92" s="94"/>
      <c r="N92" s="93"/>
      <c r="O92" s="94"/>
      <c r="P92" s="94"/>
      <c r="Q92" s="93"/>
      <c r="R92" s="94"/>
      <c r="S92" s="95"/>
      <c r="T92" s="111"/>
      <c r="U92" s="93"/>
    </row>
    <row r="93" spans="1:23" s="112" customFormat="1" ht="15.6" hidden="1" customHeight="1" x14ac:dyDescent="0.2">
      <c r="A93" s="93"/>
      <c r="B93" s="93"/>
      <c r="C93" s="93"/>
      <c r="D93" s="94"/>
      <c r="E93" s="93"/>
      <c r="F93" s="94"/>
      <c r="G93" s="94"/>
      <c r="H93" s="93"/>
      <c r="I93" s="94"/>
      <c r="J93" s="94"/>
      <c r="K93" s="93"/>
      <c r="L93" s="94"/>
      <c r="M93" s="94"/>
      <c r="N93" s="93"/>
      <c r="O93" s="94"/>
      <c r="P93" s="94"/>
      <c r="Q93" s="93"/>
      <c r="R93" s="94"/>
      <c r="S93" s="95"/>
      <c r="T93" s="111"/>
      <c r="U93" s="93"/>
    </row>
  </sheetData>
  <sheetProtection algorithmName="SHA-512" hashValue="zTJDaagQzJToI/M5QAehtxje0CXO3O/0MLjnZJlb7+NGPpa4cn1COF/8b0WfbmlhWFyhCvZ+xM1PkFcCirXJrw==" saltValue="dBHeOk1CmX1/0fus2XygKg==" spinCount="100000" sheet="1" objects="1" scenarios="1" selectLockedCells="1"/>
  <dataValidations count="3">
    <dataValidation type="list" allowBlank="1" showInputMessage="1" showErrorMessage="1" prompt="Vul hier financieringswijze in" sqref="B83:B87" xr:uid="{8D0B2178-598E-4098-A4BE-BA5D731E4104}">
      <formula1>"[Vul hier de financieringswijze in],Eigen vermogen,Operationele kasstroom,Leningsovereenkomst,Investeringsovereenkomst,Interne financiering,Overige"</formula1>
    </dataValidation>
    <dataValidation type="list" allowBlank="1" showInputMessage="1" showErrorMessage="1" sqref="C3" xr:uid="{4D1F9AAB-887E-4134-822F-96FBD6A3643A}">
      <formula1>"KB,MB,GB,KIS"</formula1>
    </dataValidation>
    <dataValidation type="list" showInputMessage="1" showErrorMessage="1" sqref="C22" xr:uid="{5A0DD87F-8061-46B8-95A1-B4E783834821}">
      <formula1>"integrale kostensystematiek,loonkosten plus vaste-opslag-systematiek,vaste-uurtarief-systematiek"</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Blad16">
    <pageSetUpPr fitToPage="1"/>
  </sheetPr>
  <dimension ref="A1:R79"/>
  <sheetViews>
    <sheetView zoomScale="85" zoomScaleNormal="85" workbookViewId="0">
      <selection activeCell="A7" sqref="A7"/>
    </sheetView>
  </sheetViews>
  <sheetFormatPr defaultColWidth="0" defaultRowHeight="15" zeroHeight="1" x14ac:dyDescent="0.2"/>
  <cols>
    <col min="1" max="1" width="34.125" style="94" customWidth="1"/>
    <col min="2" max="2" width="36.875" style="117" customWidth="1"/>
    <col min="3" max="3" width="14.5" style="117" customWidth="1"/>
    <col min="4" max="4" width="15.75" style="117" customWidth="1"/>
    <col min="5" max="6" width="16.125" style="117" customWidth="1"/>
    <col min="7" max="11" width="19.375" style="117" customWidth="1"/>
    <col min="12" max="12" width="9" style="118" customWidth="1"/>
    <col min="13" max="18" width="0" style="94" hidden="1" customWidth="1"/>
    <col min="19" max="16384" width="9" style="94" hidden="1"/>
  </cols>
  <sheetData>
    <row r="1" spans="1:11" ht="15.75" x14ac:dyDescent="0.25">
      <c r="A1" s="123" t="s">
        <v>60</v>
      </c>
      <c r="B1" s="123"/>
      <c r="C1" s="121" t="s">
        <v>1</v>
      </c>
      <c r="D1" s="122" t="str">
        <f>Code</f>
        <v>IPCEI260930</v>
      </c>
      <c r="E1" s="118"/>
      <c r="F1" s="118"/>
      <c r="G1" s="118"/>
      <c r="H1" s="118"/>
      <c r="I1" s="118"/>
      <c r="J1" s="118"/>
      <c r="K1" s="118"/>
    </row>
    <row r="2" spans="1:11" ht="15.75" x14ac:dyDescent="0.25">
      <c r="A2" s="123"/>
      <c r="B2" s="123"/>
      <c r="C2" s="118"/>
      <c r="D2" s="118"/>
      <c r="E2" s="118"/>
      <c r="F2" s="118"/>
      <c r="G2" s="118"/>
      <c r="H2" s="118"/>
      <c r="I2" s="118"/>
      <c r="J2" s="118"/>
      <c r="K2" s="118"/>
    </row>
    <row r="3" spans="1:11" ht="15.75" x14ac:dyDescent="0.25">
      <c r="A3" s="123" t="s">
        <v>0</v>
      </c>
      <c r="B3" s="141">
        <f>Projecttitel</f>
        <v>0</v>
      </c>
      <c r="C3" s="118"/>
      <c r="D3" s="118"/>
      <c r="E3" s="118"/>
      <c r="F3" s="118"/>
      <c r="G3" s="118"/>
      <c r="H3" s="118"/>
      <c r="I3" s="118"/>
      <c r="J3" s="118"/>
      <c r="K3" s="118"/>
    </row>
    <row r="4" spans="1:11" ht="16.5" thickBot="1" x14ac:dyDescent="0.3">
      <c r="A4" s="123"/>
      <c r="B4" s="123"/>
      <c r="C4" s="118"/>
      <c r="D4" s="118"/>
      <c r="E4" s="118"/>
      <c r="F4" s="118"/>
      <c r="G4" s="118"/>
      <c r="H4" s="118"/>
      <c r="I4" s="118"/>
      <c r="J4" s="118"/>
      <c r="K4" s="118"/>
    </row>
    <row r="5" spans="1:11" x14ac:dyDescent="0.2">
      <c r="A5" s="124" t="s">
        <v>61</v>
      </c>
      <c r="B5" s="125"/>
      <c r="C5" s="170"/>
      <c r="D5" s="170"/>
      <c r="E5" s="170"/>
      <c r="F5" s="170"/>
      <c r="G5" s="170"/>
      <c r="H5" s="170"/>
      <c r="I5" s="170"/>
      <c r="J5" s="170"/>
      <c r="K5" s="171"/>
    </row>
    <row r="6" spans="1:11" ht="55.5" customHeight="1" x14ac:dyDescent="0.35">
      <c r="A6" s="126" t="s">
        <v>62</v>
      </c>
      <c r="B6" s="127" t="s">
        <v>63</v>
      </c>
      <c r="C6" s="127" t="s">
        <v>64</v>
      </c>
      <c r="D6" s="127" t="s">
        <v>65</v>
      </c>
      <c r="E6" s="127" t="s">
        <v>66</v>
      </c>
      <c r="F6" s="127" t="s">
        <v>67</v>
      </c>
      <c r="G6" s="128" t="str">
        <f>_xlfn.CONCAT("Kosten ",TEXT(penvoerder!E6,))</f>
        <v>Kosten Industrieel onderzoek</v>
      </c>
      <c r="H6" s="128" t="str">
        <f>_xlfn.CONCAT("Kosten ",TEXT(penvoerder!H6,))</f>
        <v>Kosten Experimentele ontwikkeling</v>
      </c>
      <c r="I6" s="128" t="str">
        <f>_xlfn.CONCAT("Kosten ",TEXT(penvoerder!K6,))</f>
        <v>Kosten Haalbaarheidsstudies</v>
      </c>
      <c r="J6" s="128" t="str">
        <f>_xlfn.CONCAT("Kosten ",TEXT(penvoerder!N6,))</f>
        <v>Kosten Test- en experimenteerinfrastructuur</v>
      </c>
      <c r="K6" s="129" t="str">
        <f>_xlfn.CONCAT("Kosten ",TEXT(penvoerder!Q6,))</f>
        <v>Kosten Onderzoeksinfrastructuur</v>
      </c>
    </row>
    <row r="7" spans="1:11" x14ac:dyDescent="0.2">
      <c r="A7" s="19"/>
      <c r="B7" s="172"/>
      <c r="C7" s="173"/>
      <c r="D7" s="3"/>
      <c r="E7" s="3"/>
      <c r="F7" s="21"/>
      <c r="G7" s="3"/>
      <c r="H7" s="3"/>
      <c r="I7" s="3"/>
      <c r="J7" s="3"/>
      <c r="K7" s="20"/>
    </row>
    <row r="8" spans="1:11" x14ac:dyDescent="0.2">
      <c r="A8" s="19"/>
      <c r="B8" s="172"/>
      <c r="C8" s="173"/>
      <c r="D8" s="3"/>
      <c r="E8" s="3"/>
      <c r="F8" s="21"/>
      <c r="G8" s="3"/>
      <c r="H8" s="3"/>
      <c r="I8" s="3"/>
      <c r="J8" s="3"/>
      <c r="K8" s="20"/>
    </row>
    <row r="9" spans="1:11" x14ac:dyDescent="0.2">
      <c r="A9" s="19"/>
      <c r="B9" s="172"/>
      <c r="C9" s="173"/>
      <c r="D9" s="3"/>
      <c r="E9" s="3"/>
      <c r="F9" s="21"/>
      <c r="G9" s="3"/>
      <c r="H9" s="3"/>
      <c r="I9" s="3"/>
      <c r="J9" s="3"/>
      <c r="K9" s="20"/>
    </row>
    <row r="10" spans="1:11" x14ac:dyDescent="0.2">
      <c r="A10" s="19"/>
      <c r="B10" s="172"/>
      <c r="C10" s="173"/>
      <c r="D10" s="3"/>
      <c r="E10" s="3"/>
      <c r="F10" s="21"/>
      <c r="G10" s="3"/>
      <c r="H10" s="3"/>
      <c r="I10" s="3"/>
      <c r="J10" s="3"/>
      <c r="K10" s="20"/>
    </row>
    <row r="11" spans="1:11" x14ac:dyDescent="0.2">
      <c r="A11" s="19"/>
      <c r="B11" s="172"/>
      <c r="C11" s="173"/>
      <c r="D11" s="3"/>
      <c r="E11" s="3"/>
      <c r="F11" s="21"/>
      <c r="G11" s="3"/>
      <c r="H11" s="3"/>
      <c r="I11" s="3"/>
      <c r="J11" s="3"/>
      <c r="K11" s="20"/>
    </row>
    <row r="12" spans="1:11" x14ac:dyDescent="0.2">
      <c r="A12" s="19"/>
      <c r="B12" s="172"/>
      <c r="C12" s="173"/>
      <c r="D12" s="3"/>
      <c r="E12" s="3"/>
      <c r="F12" s="21"/>
      <c r="G12" s="3"/>
      <c r="H12" s="3"/>
      <c r="I12" s="3"/>
      <c r="J12" s="3"/>
      <c r="K12" s="20"/>
    </row>
    <row r="13" spans="1:11" x14ac:dyDescent="0.2">
      <c r="A13" s="19"/>
      <c r="B13" s="172"/>
      <c r="C13" s="173"/>
      <c r="D13" s="3"/>
      <c r="E13" s="3"/>
      <c r="F13" s="21"/>
      <c r="G13" s="3"/>
      <c r="H13" s="3"/>
      <c r="I13" s="3"/>
      <c r="J13" s="3"/>
      <c r="K13" s="20"/>
    </row>
    <row r="14" spans="1:11" x14ac:dyDescent="0.2">
      <c r="A14" s="19"/>
      <c r="B14" s="172"/>
      <c r="C14" s="173"/>
      <c r="D14" s="3"/>
      <c r="E14" s="3"/>
      <c r="F14" s="21"/>
      <c r="G14" s="3"/>
      <c r="H14" s="3"/>
      <c r="I14" s="3"/>
      <c r="J14" s="3"/>
      <c r="K14" s="20"/>
    </row>
    <row r="15" spans="1:11" x14ac:dyDescent="0.2">
      <c r="A15" s="19"/>
      <c r="B15" s="172"/>
      <c r="C15" s="173"/>
      <c r="D15" s="3"/>
      <c r="E15" s="3"/>
      <c r="F15" s="21"/>
      <c r="G15" s="3"/>
      <c r="H15" s="3"/>
      <c r="I15" s="3"/>
      <c r="J15" s="3"/>
      <c r="K15" s="20"/>
    </row>
    <row r="16" spans="1:11" x14ac:dyDescent="0.2">
      <c r="A16" s="19"/>
      <c r="B16" s="172"/>
      <c r="C16" s="173"/>
      <c r="D16" s="3"/>
      <c r="E16" s="3"/>
      <c r="F16" s="21"/>
      <c r="G16" s="3"/>
      <c r="H16" s="3"/>
      <c r="I16" s="3"/>
      <c r="J16" s="3"/>
      <c r="K16" s="20"/>
    </row>
    <row r="17" spans="1:11" x14ac:dyDescent="0.2">
      <c r="A17" s="19"/>
      <c r="B17" s="172"/>
      <c r="C17" s="173"/>
      <c r="D17" s="3"/>
      <c r="E17" s="3"/>
      <c r="F17" s="21"/>
      <c r="G17" s="3"/>
      <c r="H17" s="3"/>
      <c r="I17" s="3"/>
      <c r="J17" s="3"/>
      <c r="K17" s="20"/>
    </row>
    <row r="18" spans="1:11" x14ac:dyDescent="0.2">
      <c r="A18" s="19"/>
      <c r="B18" s="172"/>
      <c r="C18" s="173"/>
      <c r="D18" s="3"/>
      <c r="E18" s="3"/>
      <c r="F18" s="21"/>
      <c r="G18" s="3"/>
      <c r="H18" s="3"/>
      <c r="I18" s="3"/>
      <c r="J18" s="3"/>
      <c r="K18" s="20"/>
    </row>
    <row r="19" spans="1:11" x14ac:dyDescent="0.2">
      <c r="A19" s="19"/>
      <c r="B19" s="172"/>
      <c r="C19" s="173"/>
      <c r="D19" s="3"/>
      <c r="E19" s="3"/>
      <c r="F19" s="21"/>
      <c r="G19" s="3"/>
      <c r="H19" s="3"/>
      <c r="I19" s="3"/>
      <c r="J19" s="3"/>
      <c r="K19" s="20"/>
    </row>
    <row r="20" spans="1:11" x14ac:dyDescent="0.2">
      <c r="A20" s="19"/>
      <c r="B20" s="172"/>
      <c r="C20" s="173"/>
      <c r="D20" s="3"/>
      <c r="E20" s="3"/>
      <c r="F20" s="21"/>
      <c r="G20" s="3"/>
      <c r="H20" s="3"/>
      <c r="I20" s="3"/>
      <c r="J20" s="3"/>
      <c r="K20" s="20"/>
    </row>
    <row r="21" spans="1:11" x14ac:dyDescent="0.2">
      <c r="A21" s="19"/>
      <c r="B21" s="172"/>
      <c r="C21" s="173"/>
      <c r="D21" s="3"/>
      <c r="E21" s="3"/>
      <c r="F21" s="21"/>
      <c r="G21" s="3"/>
      <c r="H21" s="3"/>
      <c r="I21" s="3"/>
      <c r="J21" s="3"/>
      <c r="K21" s="20"/>
    </row>
    <row r="22" spans="1:11" x14ac:dyDescent="0.2">
      <c r="A22" s="19"/>
      <c r="B22" s="172"/>
      <c r="C22" s="173"/>
      <c r="D22" s="3"/>
      <c r="E22" s="3"/>
      <c r="F22" s="3"/>
      <c r="G22" s="3"/>
      <c r="H22" s="3"/>
      <c r="I22" s="3"/>
      <c r="J22" s="3"/>
      <c r="K22" s="20"/>
    </row>
    <row r="23" spans="1:11" ht="13.5" thickBot="1" x14ac:dyDescent="0.25">
      <c r="A23" s="120"/>
      <c r="B23" s="119"/>
      <c r="C23" s="119"/>
      <c r="D23" s="119"/>
      <c r="E23" s="119"/>
      <c r="F23" s="119"/>
      <c r="G23" s="22">
        <f>SUM(G7:G22)</f>
        <v>0</v>
      </c>
      <c r="H23" s="22">
        <f>SUM(H7:H22)</f>
        <v>0</v>
      </c>
      <c r="I23" s="22">
        <f>SUM(I7:I22)</f>
        <v>0</v>
      </c>
      <c r="J23" s="22">
        <f>SUM(J7:J22)</f>
        <v>0</v>
      </c>
      <c r="K23" s="23">
        <f>SUM(K7:K22)</f>
        <v>0</v>
      </c>
    </row>
    <row r="24" spans="1:11" ht="15.75" thickBot="1" x14ac:dyDescent="0.25">
      <c r="A24" s="118"/>
      <c r="B24" s="118"/>
      <c r="C24" s="118"/>
      <c r="D24" s="118"/>
      <c r="E24" s="118"/>
      <c r="F24" s="131"/>
      <c r="G24" s="44"/>
      <c r="H24" s="44"/>
      <c r="I24" s="132"/>
      <c r="J24" s="132"/>
      <c r="K24" s="132"/>
    </row>
    <row r="25" spans="1:11" x14ac:dyDescent="0.2">
      <c r="A25" s="124" t="s">
        <v>68</v>
      </c>
      <c r="B25" s="125"/>
      <c r="C25" s="170"/>
      <c r="D25" s="68"/>
      <c r="E25" s="68"/>
      <c r="F25" s="68"/>
      <c r="G25" s="68"/>
      <c r="H25" s="68"/>
      <c r="I25" s="68"/>
      <c r="J25" s="68"/>
      <c r="K25" s="130"/>
    </row>
    <row r="26" spans="1:11" ht="58.5" customHeight="1" x14ac:dyDescent="0.35">
      <c r="A26" s="126" t="s">
        <v>62</v>
      </c>
      <c r="B26" s="127" t="s">
        <v>63</v>
      </c>
      <c r="C26" s="127" t="s">
        <v>69</v>
      </c>
      <c r="D26" s="127" t="s">
        <v>65</v>
      </c>
      <c r="E26" s="127" t="s">
        <v>66</v>
      </c>
      <c r="F26" s="127" t="s">
        <v>67</v>
      </c>
      <c r="G26" s="128" t="str">
        <f>G6</f>
        <v>Kosten Industrieel onderzoek</v>
      </c>
      <c r="H26" s="128" t="str">
        <f>H6</f>
        <v>Kosten Experimentele ontwikkeling</v>
      </c>
      <c r="I26" s="128" t="str">
        <f>I6</f>
        <v>Kosten Haalbaarheidsstudies</v>
      </c>
      <c r="J26" s="128" t="str">
        <f>J6</f>
        <v>Kosten Test- en experimenteerinfrastructuur</v>
      </c>
      <c r="K26" s="129" t="str">
        <f>K6</f>
        <v>Kosten Onderzoeksinfrastructuur</v>
      </c>
    </row>
    <row r="27" spans="1:11" x14ac:dyDescent="0.2">
      <c r="A27" s="19"/>
      <c r="B27" s="172"/>
      <c r="C27" s="173"/>
      <c r="D27" s="3"/>
      <c r="E27" s="3"/>
      <c r="F27" s="21"/>
      <c r="G27" s="3"/>
      <c r="H27" s="3"/>
      <c r="I27" s="3"/>
      <c r="J27" s="3"/>
      <c r="K27" s="20"/>
    </row>
    <row r="28" spans="1:11" x14ac:dyDescent="0.2">
      <c r="A28" s="19"/>
      <c r="B28" s="172"/>
      <c r="C28" s="173"/>
      <c r="D28" s="3"/>
      <c r="E28" s="3"/>
      <c r="F28" s="21"/>
      <c r="G28" s="3"/>
      <c r="H28" s="3"/>
      <c r="I28" s="3"/>
      <c r="J28" s="3"/>
      <c r="K28" s="20"/>
    </row>
    <row r="29" spans="1:11" x14ac:dyDescent="0.2">
      <c r="A29" s="19"/>
      <c r="B29" s="172"/>
      <c r="C29" s="173"/>
      <c r="D29" s="3"/>
      <c r="E29" s="3"/>
      <c r="F29" s="21"/>
      <c r="G29" s="3"/>
      <c r="H29" s="3"/>
      <c r="I29" s="3"/>
      <c r="J29" s="3"/>
      <c r="K29" s="20"/>
    </row>
    <row r="30" spans="1:11" x14ac:dyDescent="0.2">
      <c r="A30" s="19"/>
      <c r="B30" s="172"/>
      <c r="C30" s="173"/>
      <c r="D30" s="3"/>
      <c r="E30" s="3"/>
      <c r="F30" s="21"/>
      <c r="G30" s="3"/>
      <c r="H30" s="3"/>
      <c r="I30" s="3"/>
      <c r="J30" s="3"/>
      <c r="K30" s="20"/>
    </row>
    <row r="31" spans="1:11" x14ac:dyDescent="0.2">
      <c r="A31" s="19"/>
      <c r="B31" s="172"/>
      <c r="C31" s="173"/>
      <c r="D31" s="3"/>
      <c r="E31" s="3"/>
      <c r="F31" s="21"/>
      <c r="G31" s="3"/>
      <c r="H31" s="3"/>
      <c r="I31" s="3"/>
      <c r="J31" s="3"/>
      <c r="K31" s="20"/>
    </row>
    <row r="32" spans="1:11" x14ac:dyDescent="0.2">
      <c r="A32" s="19"/>
      <c r="B32" s="172"/>
      <c r="C32" s="173"/>
      <c r="D32" s="3"/>
      <c r="E32" s="3"/>
      <c r="F32" s="21"/>
      <c r="G32" s="3"/>
      <c r="H32" s="3"/>
      <c r="I32" s="3"/>
      <c r="J32" s="3"/>
      <c r="K32" s="20"/>
    </row>
    <row r="33" spans="1:11" x14ac:dyDescent="0.2">
      <c r="A33" s="19"/>
      <c r="B33" s="172"/>
      <c r="C33" s="173"/>
      <c r="D33" s="3"/>
      <c r="E33" s="3"/>
      <c r="F33" s="21"/>
      <c r="G33" s="3"/>
      <c r="H33" s="3"/>
      <c r="I33" s="3"/>
      <c r="J33" s="3"/>
      <c r="K33" s="20"/>
    </row>
    <row r="34" spans="1:11" x14ac:dyDescent="0.2">
      <c r="A34" s="19"/>
      <c r="B34" s="172"/>
      <c r="C34" s="173"/>
      <c r="D34" s="3"/>
      <c r="E34" s="3"/>
      <c r="F34" s="21"/>
      <c r="G34" s="3"/>
      <c r="H34" s="3"/>
      <c r="I34" s="3"/>
      <c r="J34" s="3"/>
      <c r="K34" s="20"/>
    </row>
    <row r="35" spans="1:11" x14ac:dyDescent="0.2">
      <c r="A35" s="19"/>
      <c r="B35" s="172"/>
      <c r="C35" s="173"/>
      <c r="D35" s="3"/>
      <c r="E35" s="3"/>
      <c r="F35" s="21"/>
      <c r="G35" s="3"/>
      <c r="H35" s="3"/>
      <c r="I35" s="3"/>
      <c r="J35" s="3"/>
      <c r="K35" s="20"/>
    </row>
    <row r="36" spans="1:11" x14ac:dyDescent="0.2">
      <c r="A36" s="19"/>
      <c r="B36" s="172"/>
      <c r="C36" s="173"/>
      <c r="D36" s="3"/>
      <c r="E36" s="3"/>
      <c r="F36" s="21"/>
      <c r="G36" s="3"/>
      <c r="H36" s="3"/>
      <c r="I36" s="3"/>
      <c r="J36" s="3"/>
      <c r="K36" s="20"/>
    </row>
    <row r="37" spans="1:11" x14ac:dyDescent="0.2">
      <c r="A37" s="19"/>
      <c r="B37" s="172"/>
      <c r="C37" s="173"/>
      <c r="D37" s="3"/>
      <c r="E37" s="3"/>
      <c r="F37" s="21"/>
      <c r="G37" s="3"/>
      <c r="H37" s="3"/>
      <c r="I37" s="3"/>
      <c r="J37" s="3"/>
      <c r="K37" s="20"/>
    </row>
    <row r="38" spans="1:11" x14ac:dyDescent="0.2">
      <c r="A38" s="19"/>
      <c r="B38" s="172"/>
      <c r="C38" s="173"/>
      <c r="D38" s="3"/>
      <c r="E38" s="3"/>
      <c r="F38" s="21"/>
      <c r="G38" s="3"/>
      <c r="H38" s="3"/>
      <c r="I38" s="3"/>
      <c r="J38" s="3"/>
      <c r="K38" s="20"/>
    </row>
    <row r="39" spans="1:11" x14ac:dyDescent="0.2">
      <c r="A39" s="19"/>
      <c r="B39" s="172"/>
      <c r="C39" s="173"/>
      <c r="D39" s="3"/>
      <c r="E39" s="3"/>
      <c r="F39" s="21"/>
      <c r="G39" s="3"/>
      <c r="H39" s="3"/>
      <c r="I39" s="3"/>
      <c r="J39" s="3"/>
      <c r="K39" s="20"/>
    </row>
    <row r="40" spans="1:11" x14ac:dyDescent="0.2">
      <c r="A40" s="19"/>
      <c r="B40" s="172"/>
      <c r="C40" s="173"/>
      <c r="D40" s="3"/>
      <c r="E40" s="3"/>
      <c r="F40" s="21"/>
      <c r="G40" s="3"/>
      <c r="H40" s="3"/>
      <c r="I40" s="3"/>
      <c r="J40" s="3"/>
      <c r="K40" s="20"/>
    </row>
    <row r="41" spans="1:11" x14ac:dyDescent="0.2">
      <c r="A41" s="19"/>
      <c r="B41" s="172"/>
      <c r="C41" s="173"/>
      <c r="D41" s="3"/>
      <c r="E41" s="3"/>
      <c r="F41" s="21"/>
      <c r="G41" s="3"/>
      <c r="H41" s="3"/>
      <c r="I41" s="3"/>
      <c r="J41" s="3"/>
      <c r="K41" s="20"/>
    </row>
    <row r="42" spans="1:11" x14ac:dyDescent="0.2">
      <c r="A42" s="19"/>
      <c r="B42" s="172"/>
      <c r="C42" s="173"/>
      <c r="D42" s="3"/>
      <c r="E42" s="3"/>
      <c r="F42" s="21"/>
      <c r="G42" s="3"/>
      <c r="H42" s="3"/>
      <c r="I42" s="3"/>
      <c r="J42" s="3"/>
      <c r="K42" s="20"/>
    </row>
    <row r="43" spans="1:11" x14ac:dyDescent="0.2">
      <c r="A43" s="19"/>
      <c r="B43" s="172"/>
      <c r="C43" s="173"/>
      <c r="D43" s="3"/>
      <c r="E43" s="3"/>
      <c r="F43" s="21"/>
      <c r="G43" s="3"/>
      <c r="H43" s="3"/>
      <c r="I43" s="3"/>
      <c r="J43" s="3"/>
      <c r="K43" s="20"/>
    </row>
    <row r="44" spans="1:11" x14ac:dyDescent="0.2">
      <c r="A44" s="19"/>
      <c r="B44" s="172"/>
      <c r="C44" s="173"/>
      <c r="D44" s="3"/>
      <c r="E44" s="3"/>
      <c r="F44" s="21"/>
      <c r="G44" s="3"/>
      <c r="H44" s="3"/>
      <c r="I44" s="3"/>
      <c r="J44" s="3"/>
      <c r="K44" s="20"/>
    </row>
    <row r="45" spans="1:11" x14ac:dyDescent="0.2">
      <c r="A45" s="19"/>
      <c r="B45" s="172"/>
      <c r="C45" s="173"/>
      <c r="D45" s="3"/>
      <c r="E45" s="3"/>
      <c r="F45" s="21"/>
      <c r="G45" s="3"/>
      <c r="H45" s="3"/>
      <c r="I45" s="3"/>
      <c r="J45" s="3"/>
      <c r="K45" s="20"/>
    </row>
    <row r="46" spans="1:11" x14ac:dyDescent="0.2">
      <c r="A46" s="19"/>
      <c r="B46" s="172"/>
      <c r="C46" s="173"/>
      <c r="D46" s="3"/>
      <c r="E46" s="3"/>
      <c r="F46" s="21"/>
      <c r="G46" s="3"/>
      <c r="H46" s="3"/>
      <c r="I46" s="3"/>
      <c r="J46" s="3"/>
      <c r="K46" s="20"/>
    </row>
    <row r="47" spans="1:11" x14ac:dyDescent="0.2">
      <c r="A47" s="19"/>
      <c r="B47" s="172"/>
      <c r="C47" s="173"/>
      <c r="D47" s="3"/>
      <c r="E47" s="3"/>
      <c r="F47" s="21"/>
      <c r="G47" s="3"/>
      <c r="H47" s="3"/>
      <c r="I47" s="3"/>
      <c r="J47" s="3"/>
      <c r="K47" s="20"/>
    </row>
    <row r="48" spans="1:11" ht="13.5" thickBot="1" x14ac:dyDescent="0.25">
      <c r="A48" s="120"/>
      <c r="B48" s="119"/>
      <c r="C48" s="119"/>
      <c r="D48" s="119"/>
      <c r="E48" s="119"/>
      <c r="F48" s="119"/>
      <c r="G48" s="22">
        <f>SUM(G27:G47)</f>
        <v>0</v>
      </c>
      <c r="H48" s="22">
        <f t="shared" ref="H48:K48" si="0">SUM(H27:H47)</f>
        <v>0</v>
      </c>
      <c r="I48" s="22">
        <f t="shared" si="0"/>
        <v>0</v>
      </c>
      <c r="J48" s="22">
        <f t="shared" si="0"/>
        <v>0</v>
      </c>
      <c r="K48" s="23">
        <f t="shared" si="0"/>
        <v>0</v>
      </c>
    </row>
    <row r="49" spans="1:18" x14ac:dyDescent="0.2"/>
    <row r="52" spans="1:18" hidden="1" x14ac:dyDescent="0.2">
      <c r="A52" s="116">
        <f>Penvoerder</f>
        <v>0</v>
      </c>
      <c r="R52" s="116"/>
    </row>
    <row r="53" spans="1:18" hidden="1" x14ac:dyDescent="0.2">
      <c r="A53" s="116">
        <f>Deelnemer_1</f>
        <v>0</v>
      </c>
      <c r="R53" s="116"/>
    </row>
    <row r="54" spans="1:18" hidden="1" x14ac:dyDescent="0.2">
      <c r="A54" s="116">
        <f>Deelnemer_2</f>
        <v>0</v>
      </c>
      <c r="R54" s="116"/>
    </row>
    <row r="55" spans="1:18" hidden="1" x14ac:dyDescent="0.2">
      <c r="A55" s="116">
        <f>Deelnemer_3</f>
        <v>0</v>
      </c>
      <c r="R55" s="116"/>
    </row>
    <row r="56" spans="1:18" hidden="1" x14ac:dyDescent="0.2">
      <c r="A56" s="116">
        <f>Deelnemer_4</f>
        <v>0</v>
      </c>
      <c r="R56" s="116"/>
    </row>
    <row r="57" spans="1:18" hidden="1" x14ac:dyDescent="0.2">
      <c r="A57" s="116">
        <f>Deelnemer_5</f>
        <v>0</v>
      </c>
      <c r="R57" s="116"/>
    </row>
    <row r="58" spans="1:18" hidden="1" x14ac:dyDescent="0.2">
      <c r="A58" s="116">
        <f>Deelnemer_6</f>
        <v>0</v>
      </c>
      <c r="R58" s="116"/>
    </row>
    <row r="59" spans="1:18" hidden="1" x14ac:dyDescent="0.2">
      <c r="A59" s="116">
        <f>Deelnemer_7</f>
        <v>0</v>
      </c>
      <c r="R59" s="116"/>
    </row>
    <row r="60" spans="1:18" hidden="1" x14ac:dyDescent="0.2">
      <c r="A60" s="116">
        <f>Deelnemer_8</f>
        <v>0</v>
      </c>
      <c r="R60" s="116"/>
    </row>
    <row r="61" spans="1:18" hidden="1" x14ac:dyDescent="0.2">
      <c r="A61" s="116">
        <f>Deelnemer_9</f>
        <v>0</v>
      </c>
      <c r="R61" s="116"/>
    </row>
    <row r="62" spans="1:18" hidden="1" x14ac:dyDescent="0.2">
      <c r="A62" s="116">
        <f>Deelnemer_10</f>
        <v>0</v>
      </c>
      <c r="R62" s="116"/>
    </row>
    <row r="63" spans="1:18" hidden="1" x14ac:dyDescent="0.2">
      <c r="A63" s="116">
        <f>Deelnemer_11</f>
        <v>0</v>
      </c>
      <c r="R63" s="116"/>
    </row>
    <row r="64" spans="1:18" hidden="1" x14ac:dyDescent="0.2">
      <c r="A64" s="116">
        <f>Deelnemer_12</f>
        <v>0</v>
      </c>
      <c r="R64" s="116"/>
    </row>
    <row r="65" spans="1:18" hidden="1" x14ac:dyDescent="0.2">
      <c r="A65" s="116">
        <f>Deelnemer_12</f>
        <v>0</v>
      </c>
      <c r="R65" s="116"/>
    </row>
    <row r="66" spans="1:18" hidden="1" x14ac:dyDescent="0.2">
      <c r="A66" s="116">
        <f>Deelnemer_13</f>
        <v>0</v>
      </c>
      <c r="R66" s="116"/>
    </row>
    <row r="67" spans="1:18" hidden="1" x14ac:dyDescent="0.2">
      <c r="A67" s="116" cm="1">
        <f t="array" ref="A67">Deelnemer_14</f>
        <v>0</v>
      </c>
      <c r="R67" s="116"/>
    </row>
    <row r="68" spans="1:18" hidden="1" x14ac:dyDescent="0.2">
      <c r="A68" s="116" cm="1">
        <f t="array" ref="A68">Deelnemer_15</f>
        <v>0</v>
      </c>
      <c r="R68" s="116"/>
    </row>
    <row r="69" spans="1:18" hidden="1" x14ac:dyDescent="0.2">
      <c r="A69" s="116" cm="1">
        <f t="array" ref="A69">Deelnemer_16</f>
        <v>0</v>
      </c>
      <c r="R69" s="116"/>
    </row>
    <row r="70" spans="1:18" hidden="1" x14ac:dyDescent="0.2">
      <c r="A70" s="116" cm="1">
        <f t="array" ref="A70">Deelnemer_17</f>
        <v>0</v>
      </c>
      <c r="R70" s="116"/>
    </row>
    <row r="71" spans="1:18" hidden="1" x14ac:dyDescent="0.2">
      <c r="A71" s="116" cm="1">
        <f t="array" ref="A71">Deelnemer_18</f>
        <v>0</v>
      </c>
      <c r="R71" s="116"/>
    </row>
    <row r="72" spans="1:18" hidden="1" x14ac:dyDescent="0.2">
      <c r="A72" s="116" cm="1">
        <f t="array" ref="A72">Deelnemer_19</f>
        <v>0</v>
      </c>
      <c r="R72" s="116"/>
    </row>
    <row r="73" spans="1:18" hidden="1" x14ac:dyDescent="0.2">
      <c r="A73" s="116" cm="1">
        <f t="array" ref="A73">Deelnemer_20</f>
        <v>0</v>
      </c>
      <c r="R73" s="116"/>
    </row>
    <row r="74" spans="1:18" hidden="1" x14ac:dyDescent="0.2">
      <c r="A74" s="116" cm="1">
        <f t="array" ref="A74">Deelnemer_21</f>
        <v>0</v>
      </c>
      <c r="R74" s="116"/>
    </row>
    <row r="75" spans="1:18" hidden="1" x14ac:dyDescent="0.2">
      <c r="A75" s="116" cm="1">
        <f t="array" ref="A75">Deelnemer_22</f>
        <v>0</v>
      </c>
      <c r="R75" s="116"/>
    </row>
    <row r="76" spans="1:18" hidden="1" x14ac:dyDescent="0.2">
      <c r="A76" s="116" cm="1">
        <f t="array" ref="A76">Deelnemer_23</f>
        <v>0</v>
      </c>
    </row>
    <row r="77" spans="1:18" hidden="1" x14ac:dyDescent="0.2">
      <c r="A77" s="116" cm="1">
        <f t="array" ref="A77">Deelnemer_24</f>
        <v>0</v>
      </c>
    </row>
    <row r="78" spans="1:18" hidden="1" x14ac:dyDescent="0.2">
      <c r="A78" s="116" cm="1">
        <f t="array" ref="A78">Deelnemer_25</f>
        <v>0</v>
      </c>
    </row>
    <row r="79" spans="1:18" hidden="1" x14ac:dyDescent="0.2">
      <c r="A79" s="116"/>
    </row>
  </sheetData>
  <sheetProtection algorithmName="SHA-512" hashValue="yLj1LCR0MY11yErrHrtAFX5uqV4wWfxPVeTMApsScUAhGZTudCfGJNiyeVFGOWVnEr+WRck6J66ojgFyn95/ew==" saltValue="4E2crHFFKU4AMCORLcyMlw==" spinCount="100000" sheet="1" selectLockedCells="1"/>
  <phoneticPr fontId="0" type="noConversion"/>
  <dataValidations count="2">
    <dataValidation type="list" allowBlank="1" showInputMessage="1" showErrorMessage="1" sqref="A70 R70" xr:uid="{4DDAF5DB-11CD-4544-BF08-A095CBC01226}">
      <formula1>$A$52:$A$86</formula1>
    </dataValidation>
    <dataValidation type="list" allowBlank="1" showInputMessage="1" showErrorMessage="1" sqref="A7:A22 A27:A47" xr:uid="{C32F0C2F-A2C5-40AE-A876-110BB025B9A8}">
      <formula1>$A$52:$A$78</formula1>
    </dataValidation>
  </dataValidations>
  <printOptions horizontalCentered="1"/>
  <pageMargins left="0.74803149606299213" right="0.74803149606299213" top="0.98425196850393704" bottom="0.98425196850393704" header="0.51181102362204722" footer="0.51181102362204722"/>
  <pageSetup paperSize="8" scale="7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10984634D504478580DFAC5DEB7DEA" ma:contentTypeVersion="12" ma:contentTypeDescription="Een nieuw document maken." ma:contentTypeScope="" ma:versionID="cc69d54692c17d47f6452a7ad637bd66">
  <xsd:schema xmlns:xsd="http://www.w3.org/2001/XMLSchema" xmlns:xs="http://www.w3.org/2001/XMLSchema" xmlns:p="http://schemas.microsoft.com/office/2006/metadata/properties" xmlns:ns3="ad2a9ee3-81ab-41ac-bcb9-d6e70766a6e6" targetNamespace="http://schemas.microsoft.com/office/2006/metadata/properties" ma:root="true" ma:fieldsID="1dbaeb15d10060677beee96babc25b62" ns3:_="">
    <xsd:import namespace="ad2a9ee3-81ab-41ac-bcb9-d6e70766a6e6"/>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SystemTags" minOccurs="0"/>
                <xsd:element ref="ns3:MediaServiceLocation" minOccurs="0"/>
                <xsd:element ref="ns3:MediaServiceGenerationTime" minOccurs="0"/>
                <xsd:element ref="ns3:MediaServiceEventHashCode" minOccurs="0"/>
                <xsd:element ref="ns3:MediaLengthInSeconds" minOccurs="0"/>
                <xsd:element ref="ns3:MediaServiceOCR"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2a9ee3-81ab-41ac-bcb9-d6e70766a6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_activity" ma:index="19"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ad2a9ee3-81ab-41ac-bcb9-d6e70766a6e6" xsi:nil="true"/>
  </documentManagement>
</p:properties>
</file>

<file path=customXml/itemProps1.xml><?xml version="1.0" encoding="utf-8"?>
<ds:datastoreItem xmlns:ds="http://schemas.openxmlformats.org/officeDocument/2006/customXml" ds:itemID="{E895F7A7-60C9-42AF-B51A-D8ECE8DDEF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2a9ee3-81ab-41ac-bcb9-d6e70766a6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178F2B-3D88-4387-A4C5-75B68FAAA39A}">
  <ds:schemaRefs>
    <ds:schemaRef ds:uri="http://schemas.microsoft.com/sharepoint/v3/contenttype/forms"/>
  </ds:schemaRefs>
</ds:datastoreItem>
</file>

<file path=customXml/itemProps3.xml><?xml version="1.0" encoding="utf-8"?>
<ds:datastoreItem xmlns:ds="http://schemas.openxmlformats.org/officeDocument/2006/customXml" ds:itemID="{63125DA5-121F-4990-9527-975742184B64}">
  <ds:schemaRefs>
    <ds:schemaRef ds:uri="http://schemas.microsoft.com/office/2006/metadata/properties"/>
    <ds:schemaRef ds:uri="http://purl.org/dc/terms/"/>
    <ds:schemaRef ds:uri="http://purl.org/dc/elements/1.1/"/>
    <ds:schemaRef ds:uri="http://schemas.microsoft.com/office/2006/documentManagement/types"/>
    <ds:schemaRef ds:uri="ad2a9ee3-81ab-41ac-bcb9-d6e70766a6e6"/>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Metadata/LabelInfo.xml><?xml version="1.0" encoding="utf-8"?>
<clbl:labelList xmlns:clbl="http://schemas.microsoft.com/office/2020/mipLabelMetadata">
  <clbl:label id="{4bde8109-f994-4a60-a1d3-5c95e2ff3620}"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32</vt:i4>
      </vt:variant>
      <vt:variant>
        <vt:lpstr>Benoemde bereiken</vt:lpstr>
      </vt:variant>
      <vt:variant>
        <vt:i4>117</vt:i4>
      </vt:variant>
    </vt:vector>
  </HeadingPairs>
  <TitlesOfParts>
    <vt:vector size="149" baseType="lpstr">
      <vt:lpstr>Toelichting</vt:lpstr>
      <vt:lpstr>Toelichting kostenposten </vt:lpstr>
      <vt:lpstr>Financiering</vt:lpstr>
      <vt:lpstr>Mijlpalen begroting</vt:lpstr>
      <vt:lpstr>Totaal begroting</vt:lpstr>
      <vt:lpstr>penvoerder</vt:lpstr>
      <vt:lpstr>deelnemer 1</vt:lpstr>
      <vt:lpstr>deelnemer 2</vt:lpstr>
      <vt:lpstr>deelnemer 3</vt:lpstr>
      <vt:lpstr>deelnemer 4</vt:lpstr>
      <vt:lpstr>deelnemer 5</vt:lpstr>
      <vt:lpstr>deelnemer 6</vt:lpstr>
      <vt:lpstr>deelnemer 7</vt:lpstr>
      <vt:lpstr>deelnemer 8</vt:lpstr>
      <vt:lpstr>deelnemer 9</vt:lpstr>
      <vt:lpstr>deelnemer 10</vt:lpstr>
      <vt:lpstr>deelnemer 11</vt:lpstr>
      <vt:lpstr>deelnemer 12</vt:lpstr>
      <vt:lpstr>deelnemer 13</vt:lpstr>
      <vt:lpstr>deelnemer 14</vt:lpstr>
      <vt:lpstr>deelnemer 15</vt:lpstr>
      <vt:lpstr>deelnemer 16</vt:lpstr>
      <vt:lpstr>deelnemer 17</vt:lpstr>
      <vt:lpstr>deelnemer 18</vt:lpstr>
      <vt:lpstr>deelnemer 19</vt:lpstr>
      <vt:lpstr>deelnemer 20</vt:lpstr>
      <vt:lpstr>deelnemer 21</vt:lpstr>
      <vt:lpstr>deelnemer 22</vt:lpstr>
      <vt:lpstr>deelnemer 23</vt:lpstr>
      <vt:lpstr>deelnemer 24</vt:lpstr>
      <vt:lpstr>deelnemer 25</vt:lpstr>
      <vt:lpstr>Mach, app</vt:lpstr>
      <vt:lpstr>'deelnemer 1'!Afdrukbereik</vt:lpstr>
      <vt:lpstr>'deelnemer 10'!Afdrukbereik</vt:lpstr>
      <vt:lpstr>'deelnemer 11'!Afdrukbereik</vt:lpstr>
      <vt:lpstr>'deelnemer 12'!Afdrukbereik</vt:lpstr>
      <vt:lpstr>'deelnemer 14'!Afdrukbereik</vt:lpstr>
      <vt:lpstr>'deelnemer 2'!Afdrukbereik</vt:lpstr>
      <vt:lpstr>'deelnemer 4'!Afdrukbereik</vt:lpstr>
      <vt:lpstr>'Mach, app'!Afdrukbereik</vt:lpstr>
      <vt:lpstr>penvoerder!Afdrukbereik</vt:lpstr>
      <vt:lpstr>'Totaal begroting'!Afdrukbereik</vt:lpstr>
      <vt:lpstr>Afdrukbereik</vt:lpstr>
      <vt:lpstr>'Mach, app'!Afdruktitels</vt:lpstr>
      <vt:lpstr>d1_direct</vt:lpstr>
      <vt:lpstr>d10_direct</vt:lpstr>
      <vt:lpstr>d11_direct</vt:lpstr>
      <vt:lpstr>d12_direct</vt:lpstr>
      <vt:lpstr>d13_direct</vt:lpstr>
      <vt:lpstr>d14_direct</vt:lpstr>
      <vt:lpstr>d15_direct</vt:lpstr>
      <vt:lpstr>d16_direct</vt:lpstr>
      <vt:lpstr>d17_direct</vt:lpstr>
      <vt:lpstr>d18_direct</vt:lpstr>
      <vt:lpstr>d19_direct</vt:lpstr>
      <vt:lpstr>d2_direct</vt:lpstr>
      <vt:lpstr>d20_direct</vt:lpstr>
      <vt:lpstr>d21_direct</vt:lpstr>
      <vt:lpstr>d22_direct</vt:lpstr>
      <vt:lpstr>d23_direct</vt:lpstr>
      <vt:lpstr>d24_direct</vt:lpstr>
      <vt:lpstr>d25_direct</vt:lpstr>
      <vt:lpstr>d3_direct</vt:lpstr>
      <vt:lpstr>d4_direct</vt:lpstr>
      <vt:lpstr>d5_direct</vt:lpstr>
      <vt:lpstr>d6_direct</vt:lpstr>
      <vt:lpstr>d7_direct</vt:lpstr>
      <vt:lpstr>d8_direct</vt:lpstr>
      <vt:lpstr>d9_direct</vt:lpstr>
      <vt:lpstr>Deelnemer_1</vt:lpstr>
      <vt:lpstr>Deelnemer_10</vt:lpstr>
      <vt:lpstr>Deelnemer_11</vt:lpstr>
      <vt:lpstr>Deelnemer_12</vt:lpstr>
      <vt:lpstr>Deelnemer_13</vt:lpstr>
      <vt:lpstr>Deelnemer_14</vt:lpstr>
      <vt:lpstr>Deelnemer_15</vt:lpstr>
      <vt:lpstr>Deelnemer_16</vt:lpstr>
      <vt:lpstr>Deelnemer_17</vt:lpstr>
      <vt:lpstr>Deelnemer_18</vt:lpstr>
      <vt:lpstr>Deelnemer_19</vt:lpstr>
      <vt:lpstr>Deelnemer_2</vt:lpstr>
      <vt:lpstr>Deelnemer_20</vt:lpstr>
      <vt:lpstr>Deelnemer_21</vt:lpstr>
      <vt:lpstr>Deelnemer_22</vt:lpstr>
      <vt:lpstr>Deelnemer_23</vt:lpstr>
      <vt:lpstr>Deelnemer_24</vt:lpstr>
      <vt:lpstr>Deelnemer_25</vt:lpstr>
      <vt:lpstr>Deelnemer_3</vt:lpstr>
      <vt:lpstr>Deelnemer_4</vt:lpstr>
      <vt:lpstr>Deelnemer_5</vt:lpstr>
      <vt:lpstr>Deelnemer_6</vt:lpstr>
      <vt:lpstr>Deelnemer_7</vt:lpstr>
      <vt:lpstr>Deelnemer_8</vt:lpstr>
      <vt:lpstr>Deelnemer_9</vt:lpstr>
      <vt:lpstr>kostenmethode_1</vt:lpstr>
      <vt:lpstr>kostenmethode_10</vt:lpstr>
      <vt:lpstr>kostenmethode_11</vt:lpstr>
      <vt:lpstr>kostenmethode_12</vt:lpstr>
      <vt:lpstr>kostenmethode_13</vt:lpstr>
      <vt:lpstr>kostenmethode_14</vt:lpstr>
      <vt:lpstr>kostenmethode_15</vt:lpstr>
      <vt:lpstr>kostenmethode_16</vt:lpstr>
      <vt:lpstr>kostenmethode_17</vt:lpstr>
      <vt:lpstr>kostenmethode_18</vt:lpstr>
      <vt:lpstr>kostenmethode_19</vt:lpstr>
      <vt:lpstr>kostenmethode_2</vt:lpstr>
      <vt:lpstr>kostenmethode_20</vt:lpstr>
      <vt:lpstr>kostenmethode_21</vt:lpstr>
      <vt:lpstr>kostenmethode_22</vt:lpstr>
      <vt:lpstr>kostenmethode_23</vt:lpstr>
      <vt:lpstr>kostenmethode_24</vt:lpstr>
      <vt:lpstr>kostenmethode_25</vt:lpstr>
      <vt:lpstr>kostenmethode_3</vt:lpstr>
      <vt:lpstr>kostenmethode_4</vt:lpstr>
      <vt:lpstr>kostenmethode_5</vt:lpstr>
      <vt:lpstr>kostenmethode_6</vt:lpstr>
      <vt:lpstr>kostenmethode_7</vt:lpstr>
      <vt:lpstr>kostenmethode_8</vt:lpstr>
      <vt:lpstr>kostenmethode_9</vt:lpstr>
      <vt:lpstr>kostenmethode_pv</vt:lpstr>
      <vt:lpstr>p_direct</vt:lpstr>
      <vt:lpstr>Penvoerder</vt:lpstr>
      <vt:lpstr>Projecttitel</vt:lpstr>
      <vt:lpstr>type_1</vt:lpstr>
      <vt:lpstr>type_10</vt:lpstr>
      <vt:lpstr>type_11</vt:lpstr>
      <vt:lpstr>type_12</vt:lpstr>
      <vt:lpstr>type_13</vt:lpstr>
      <vt:lpstr>type_14</vt:lpstr>
      <vt:lpstr>type_15</vt:lpstr>
      <vt:lpstr>type_16</vt:lpstr>
      <vt:lpstr>type_17</vt:lpstr>
      <vt:lpstr>type_18</vt:lpstr>
      <vt:lpstr>type_19</vt:lpstr>
      <vt:lpstr>type_2</vt:lpstr>
      <vt:lpstr>type_20</vt:lpstr>
      <vt:lpstr>type_21</vt:lpstr>
      <vt:lpstr>type_22</vt:lpstr>
      <vt:lpstr>type_23</vt:lpstr>
      <vt:lpstr>type_24</vt:lpstr>
      <vt:lpstr>type_25</vt:lpstr>
      <vt:lpstr>type_3</vt:lpstr>
      <vt:lpstr>type_4</vt:lpstr>
      <vt:lpstr>type_5</vt:lpstr>
      <vt:lpstr>type_6</vt:lpstr>
      <vt:lpstr>type_7</vt:lpstr>
      <vt:lpstr>type_8</vt:lpstr>
      <vt:lpstr>type_9</vt:lpstr>
      <vt:lpstr>type_penvoerder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IPCEI NL Bijlage overzicht kosten categorie 2</dc:title>
  <dc:subject/>
  <dc:creator>Rijksdienst voor Ondernemend Nederland</dc:creator>
  <cp:keywords/>
  <dc:description/>
  <cp:lastModifiedBy>Rijksdienst voor Ondernemend Nederland</cp:lastModifiedBy>
  <cp:revision/>
  <cp:lastPrinted>2026-09-24T16:55:41Z</cp:lastPrinted>
  <dcterms:created xsi:type="dcterms:W3CDTF">1997-07-29T07:48:20Z</dcterms:created>
  <dcterms:modified xsi:type="dcterms:W3CDTF">2026-10-01T05:49:05Z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0x0101006C10984634D504478580DFAC5DEB7DEA</vt:lpwstr>
  </property>
</Properties>
</file>